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555"/>
  </bookViews>
  <sheets>
    <sheet name="MO-1A" sheetId="8" r:id="rId1"/>
    <sheet name="MO-2A" sheetId="7" r:id="rId2"/>
    <sheet name="MO-2B" sheetId="15" r:id="rId3"/>
    <sheet name="MO-3A" sheetId="4" r:id="rId4"/>
    <sheet name="MO-4A" sheetId="2" r:id="rId5"/>
    <sheet name="MO-5A pg 1" sheetId="11" r:id="rId6"/>
    <sheet name="MO-5A pg 2" sheetId="12" r:id="rId7"/>
    <sheet name="MO-5A pg 3" sheetId="13" r:id="rId8"/>
    <sheet name="MO-6A pg 1" sheetId="5" r:id="rId9"/>
    <sheet name="MO-6A pg 2" sheetId="14" r:id="rId10"/>
    <sheet name="NPV Savings (do not print)" sheetId="17" r:id="rId11"/>
    <sheet name="Bond Pmts (do not print)" sheetId="18" r:id="rId12"/>
    <sheet name="Sales Forecast (do not print)" sheetId="10" r:id="rId13"/>
    <sheet name="Ed's updated sales forecast" sheetId="16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a">#REF!</definedName>
    <definedName name="\B" localSheetId="9">#REF!</definedName>
    <definedName name="\B">#REF!</definedName>
    <definedName name="\bb">#REF!</definedName>
    <definedName name="\C" localSheetId="9">#REF!</definedName>
    <definedName name="\C">#REF!</definedName>
    <definedName name="\D">#REF!</definedName>
    <definedName name="\DDDD">#REF!</definedName>
    <definedName name="\E" localSheetId="9">#REF!</definedName>
    <definedName name="\E">#REF!</definedName>
    <definedName name="\f">#REF!</definedName>
    <definedName name="\N" localSheetId="9">[1]MONTH4!#REF!</definedName>
    <definedName name="\N">[1]MONTH4!#REF!</definedName>
    <definedName name="\O" localSheetId="9">[1]MONTH2!#REF!</definedName>
    <definedName name="\O">[1]MONTH2!#REF!</definedName>
    <definedName name="\p">#N/A</definedName>
    <definedName name="\R" localSheetId="9">'[2]Unbilled Calc'!#REF!</definedName>
    <definedName name="\R">'[2]Unbilled Calc'!#REF!</definedName>
    <definedName name="\S" localSheetId="9">[1]MONTH2!#REF!</definedName>
    <definedName name="\S">[1]MONTH2!#REF!</definedName>
    <definedName name="\W" localSheetId="9">#REF!</definedName>
    <definedName name="\W">#REF!</definedName>
    <definedName name="_______PG1">#N/A</definedName>
    <definedName name="_______PG2">#N/A</definedName>
    <definedName name="_______PG3">#N/A</definedName>
    <definedName name="_______SCH1" localSheetId="9">#REF!</definedName>
    <definedName name="_______SCH1">#REF!</definedName>
    <definedName name="_______SCH2" localSheetId="9">#REF!</definedName>
    <definedName name="_______SCH2">#REF!</definedName>
    <definedName name="______PG1">#N/A</definedName>
    <definedName name="______PG2">#N/A</definedName>
    <definedName name="______PG3">#N/A</definedName>
    <definedName name="______SCH1" localSheetId="9">#REF!</definedName>
    <definedName name="______SCH1">#REF!</definedName>
    <definedName name="______SCH2" localSheetId="9">#REF!</definedName>
    <definedName name="______SCH2">#REF!</definedName>
    <definedName name="_____PG1">#N/A</definedName>
    <definedName name="_____PG2">#N/A</definedName>
    <definedName name="_____PG3">#N/A</definedName>
    <definedName name="_____SCH1" localSheetId="9">#REF!</definedName>
    <definedName name="_____SCH1">#REF!</definedName>
    <definedName name="_____SCH2" localSheetId="9">#REF!</definedName>
    <definedName name="_____SCH2">#REF!</definedName>
    <definedName name="____PG1">#N/A</definedName>
    <definedName name="____PG2">#N/A</definedName>
    <definedName name="____PG3">#N/A</definedName>
    <definedName name="____SCH1" localSheetId="9">#REF!</definedName>
    <definedName name="____SCH1">#REF!</definedName>
    <definedName name="____SCH2" localSheetId="9">#REF!</definedName>
    <definedName name="____SCH2">#REF!</definedName>
    <definedName name="___PG1">#N/A</definedName>
    <definedName name="___PG2">#N/A</definedName>
    <definedName name="___PG3">#N/A</definedName>
    <definedName name="___SCH1" localSheetId="9">#REF!</definedName>
    <definedName name="___SCH1">#REF!</definedName>
    <definedName name="___SCH2" localSheetId="9">#REF!</definedName>
    <definedName name="___SCH2">#REF!</definedName>
    <definedName name="__key2" localSheetId="9" hidden="1">#REF!</definedName>
    <definedName name="__key2" hidden="1">#REF!</definedName>
    <definedName name="__PG1">#N/A</definedName>
    <definedName name="__PG2">#N/A</definedName>
    <definedName name="__PG3">#N/A</definedName>
    <definedName name="__PG4">#REF!</definedName>
    <definedName name="__PG5">#REF!</definedName>
    <definedName name="__SCH1" localSheetId="9">#REF!</definedName>
    <definedName name="__SCH1">#REF!</definedName>
    <definedName name="__SCH2" localSheetId="9">#REF!</definedName>
    <definedName name="__SCH2">#REF!</definedName>
    <definedName name="__yr01">'[3]AE Sum'!#REF!</definedName>
    <definedName name="__yr02">'[3]AE Sum'!#REF!</definedName>
    <definedName name="__yr03">'[3]AE Sum'!#REF!</definedName>
    <definedName name="__yr04">'[3]AE Sum'!#REF!</definedName>
    <definedName name="__yr05">'[3]AE Sum'!#REF!</definedName>
    <definedName name="__yr06">'[3]AE Sum'!#REF!</definedName>
    <definedName name="__yr07">'[3]AE Sum'!#REF!</definedName>
    <definedName name="__yr08">'[3]AE Sum'!#REF!</definedName>
    <definedName name="__yr09">'[3]AE Sum'!#REF!</definedName>
    <definedName name="__yr10">'[3]AE Sum'!#REF!</definedName>
    <definedName name="__yr11">'[3]AE Sum'!#REF!</definedName>
    <definedName name="__yr12">'[3]AE Sum'!#REF!</definedName>
    <definedName name="__yr13">'[3]AE Sum'!#REF!</definedName>
    <definedName name="__yr14">'[3]AE Sum'!#REF!</definedName>
    <definedName name="__yr15">'[3]AE Sum'!#REF!</definedName>
    <definedName name="__yr16">'[3]AE Sum'!#REF!</definedName>
    <definedName name="__yr17">'[3]AE Sum'!#REF!</definedName>
    <definedName name="__yr18">'[3]AE Sum'!#REF!</definedName>
    <definedName name="__yr19">'[3]AE Sum'!#REF!</definedName>
    <definedName name="__YR2">'[3]AE Sum'!#REF!</definedName>
    <definedName name="__yr20">'[3]AE Sum'!#REF!</definedName>
    <definedName name="__yr21">'[3]AE Sum'!#REF!</definedName>
    <definedName name="__YR3">'[3]AE Sum'!#REF!</definedName>
    <definedName name="__YR4">'[3]AE Sum'!#REF!</definedName>
    <definedName name="__YR5">'[3]AE Sum'!#REF!</definedName>
    <definedName name="__YR6">'[3]AE Sum'!#REF!</definedName>
    <definedName name="__yr98">'[3]AE Sum'!#REF!</definedName>
    <definedName name="__yr99">'[3]AE Sum'!#REF!</definedName>
    <definedName name="_12C_19" localSheetId="9">#REF!</definedName>
    <definedName name="_12C_19">#REF!</definedName>
    <definedName name="_15C_19" localSheetId="9">#REF!</definedName>
    <definedName name="_15C_19">#REF!</definedName>
    <definedName name="_17C_19" localSheetId="9">#REF!</definedName>
    <definedName name="_17C_19">#REF!</definedName>
    <definedName name="_18C_19" localSheetId="9">#REF!</definedName>
    <definedName name="_18C_19">#REF!</definedName>
    <definedName name="_1C_19" localSheetId="9">#REF!</definedName>
    <definedName name="_1C_19">#REF!</definedName>
    <definedName name="_2_1" localSheetId="9">#REF!</definedName>
    <definedName name="_2_1">#REF!</definedName>
    <definedName name="_2_2" localSheetId="9">[1]MONTH2!#REF!</definedName>
    <definedName name="_2_2">[1]MONTH2!#REF!</definedName>
    <definedName name="_2_3" localSheetId="9">[1]MONTH2!#REF!</definedName>
    <definedName name="_2_3">[1]MONTH2!#REF!</definedName>
    <definedName name="_4_1" localSheetId="9">#REF!</definedName>
    <definedName name="_4_1">#REF!</definedName>
    <definedName name="_4_2" localSheetId="9">[1]MONTH4!#REF!</definedName>
    <definedName name="_4_2">[1]MONTH4!#REF!</definedName>
    <definedName name="_4_3" localSheetId="9">[1]MONTH4!#REF!</definedName>
    <definedName name="_4_3">[1]MONTH4!#REF!</definedName>
    <definedName name="_6MOS" localSheetId="9">#REF!</definedName>
    <definedName name="_6MOS">#REF!</definedName>
    <definedName name="_6MOS_1" localSheetId="9">#REF!</definedName>
    <definedName name="_6MOS_1">#REF!</definedName>
    <definedName name="_6MOS_2" localSheetId="9">#REF!</definedName>
    <definedName name="_6MOS_2">#REF!</definedName>
    <definedName name="_6MOS_3" localSheetId="9">#REF!</definedName>
    <definedName name="_6MOS_3">#REF!</definedName>
    <definedName name="_AUG94" localSheetId="9">#REF!</definedName>
    <definedName name="_AUG94">#REF!</definedName>
    <definedName name="_Fill" localSheetId="9" hidden="1">'[4]RETAIL FAC'!#REF!</definedName>
    <definedName name="_Fill" hidden="1">'[4]RETAIL FAC'!#REF!</definedName>
    <definedName name="_FOF_Cogen_Excel_Florida" localSheetId="9">#REF!</definedName>
    <definedName name="_FOF_Cogen_Excel_Florida">#REF!</definedName>
    <definedName name="_FOF_Purc_Excel_Florida" localSheetId="9">#REF!</definedName>
    <definedName name="_FOF_Purc_Excel_Florida">#REF!</definedName>
    <definedName name="_FOF_Renew_Excel_Florida" localSheetId="9">#REF!</definedName>
    <definedName name="_FOF_Renew_Excel_Florida">#REF!</definedName>
    <definedName name="_FOF_Sale_Excel_Florida" localSheetId="9">#REF!</definedName>
    <definedName name="_FOF_Sale_Excel_Florida">#REF!</definedName>
    <definedName name="_FOF_System_Excel_Florida" localSheetId="9">#REF!</definedName>
    <definedName name="_FOF_System_Excel_Florida">#REF!</definedName>
    <definedName name="_FOFFR_NGAS_Excel" localSheetId="9">#REF!</definedName>
    <definedName name="_FOFFR_NGAS_Excel">#REF!</definedName>
    <definedName name="_Key1" localSheetId="9" hidden="1">#REF!</definedName>
    <definedName name="_Key1" hidden="1">#REF!</definedName>
    <definedName name="_Key2" localSheetId="9" hidden="1">#REF!</definedName>
    <definedName name="_Key2" hidden="1">#REF!</definedName>
    <definedName name="_LF2003">[5]TYSP15!$D$7:$IV$169</definedName>
    <definedName name="_Order1" hidden="1">255</definedName>
    <definedName name="_Order2" hidden="1">0</definedName>
    <definedName name="_Parse_In" localSheetId="9" hidden="1">#REF!</definedName>
    <definedName name="_Parse_In" hidden="1">#REF!</definedName>
    <definedName name="_Parse_Out" localSheetId="9" hidden="1">#REF!</definedName>
    <definedName name="_Parse_Out" hidden="1">#REF!</definedName>
    <definedName name="_PG1">#N/A</definedName>
    <definedName name="_PG2">#N/A</definedName>
    <definedName name="_PG3">#N/A</definedName>
    <definedName name="_PG5">#REF!</definedName>
    <definedName name="_qry_All_Statistics_Final_Annual" localSheetId="9">#REF!</definedName>
    <definedName name="_qry_All_Statistics_Final_Annual">#REF!</definedName>
    <definedName name="_qry_Cogen_Statistics_Final_Annual" localSheetId="9">#REF!</definedName>
    <definedName name="_qry_Cogen_Statistics_Final_Annual">#REF!</definedName>
    <definedName name="_qry_Tran_Purc_Statistics_Final_Annual" localSheetId="9">#REF!</definedName>
    <definedName name="_qry_Tran_Purc_Statistics_Final_Annual">#REF!</definedName>
    <definedName name="_qry_Tran_Sale_Statistics_Final_Annual" localSheetId="9">#REF!</definedName>
    <definedName name="_qry_Tran_Sale_Statistics_Final_Annual">#REF!</definedName>
    <definedName name="_Regression_Int" hidden="1">1</definedName>
    <definedName name="_SCH1" localSheetId="9">#REF!</definedName>
    <definedName name="_SCH1">#REF!</definedName>
    <definedName name="_Sch1_" localSheetId="9">#REF!</definedName>
    <definedName name="_Sch1_">#REF!</definedName>
    <definedName name="_SCH2" localSheetId="9">#REF!</definedName>
    <definedName name="_SCH2">#REF!</definedName>
    <definedName name="_SEP94" localSheetId="9">#REF!</definedName>
    <definedName name="_SEP94">#REF!</definedName>
    <definedName name="_Sort" localSheetId="9" hidden="1">#REF!</definedName>
    <definedName name="_Sort" hidden="1">#REF!</definedName>
    <definedName name="_yr01" localSheetId="9">'[6]AE Sum'!#REF!</definedName>
    <definedName name="_yr01">'[6]AE Sum'!#REF!</definedName>
    <definedName name="_yr02" localSheetId="9">'[6]AE Sum'!#REF!</definedName>
    <definedName name="_yr02">'[6]AE Sum'!#REF!</definedName>
    <definedName name="_yr03" localSheetId="9">'[6]AE Sum'!#REF!</definedName>
    <definedName name="_yr03">'[6]AE Sum'!#REF!</definedName>
    <definedName name="_yr04" localSheetId="9">'[6]AE Sum'!#REF!</definedName>
    <definedName name="_yr04">'[6]AE Sum'!#REF!</definedName>
    <definedName name="_yr05" localSheetId="9">'[6]AE Sum'!#REF!</definedName>
    <definedName name="_yr05">'[6]AE Sum'!#REF!</definedName>
    <definedName name="_yr06" localSheetId="9">'[6]AE Sum'!#REF!</definedName>
    <definedName name="_yr06">'[6]AE Sum'!#REF!</definedName>
    <definedName name="_yr07" localSheetId="9">'[6]AE Sum'!#REF!</definedName>
    <definedName name="_yr07">'[6]AE Sum'!#REF!</definedName>
    <definedName name="_yr08" localSheetId="9">'[6]AE Sum'!#REF!</definedName>
    <definedName name="_yr08">'[6]AE Sum'!#REF!</definedName>
    <definedName name="_yr09" localSheetId="9">'[6]AE Sum'!#REF!</definedName>
    <definedName name="_yr09">'[6]AE Sum'!#REF!</definedName>
    <definedName name="_yr10" localSheetId="9">'[6]AE Sum'!#REF!</definedName>
    <definedName name="_yr10">'[6]AE Sum'!#REF!</definedName>
    <definedName name="_yr11" localSheetId="9">'[6]AE Sum'!#REF!</definedName>
    <definedName name="_yr11">'[6]AE Sum'!#REF!</definedName>
    <definedName name="_yr12" localSheetId="9">'[6]AE Sum'!#REF!</definedName>
    <definedName name="_yr12">'[6]AE Sum'!#REF!</definedName>
    <definedName name="_yr13" localSheetId="9">'[6]AE Sum'!#REF!</definedName>
    <definedName name="_yr13">'[6]AE Sum'!#REF!</definedName>
    <definedName name="_yr14" localSheetId="9">'[6]AE Sum'!#REF!</definedName>
    <definedName name="_yr14">'[6]AE Sum'!#REF!</definedName>
    <definedName name="_yr15" localSheetId="9">'[6]AE Sum'!#REF!</definedName>
    <definedName name="_yr15">'[6]AE Sum'!#REF!</definedName>
    <definedName name="_yr16" localSheetId="9">'[6]AE Sum'!#REF!</definedName>
    <definedName name="_yr16">'[6]AE Sum'!#REF!</definedName>
    <definedName name="_yr17" localSheetId="9">'[6]AE Sum'!#REF!</definedName>
    <definedName name="_yr17">'[6]AE Sum'!#REF!</definedName>
    <definedName name="_yr18" localSheetId="9">'[6]AE Sum'!#REF!</definedName>
    <definedName name="_yr18">'[6]AE Sum'!#REF!</definedName>
    <definedName name="_yr19" localSheetId="9">'[6]AE Sum'!#REF!</definedName>
    <definedName name="_yr19">'[6]AE Sum'!#REF!</definedName>
    <definedName name="_YR2" localSheetId="9">'[6]AE Sum'!#REF!</definedName>
    <definedName name="_YR2">'[6]AE Sum'!#REF!</definedName>
    <definedName name="_yr20" localSheetId="9">'[6]AE Sum'!#REF!</definedName>
    <definedName name="_yr20">'[6]AE Sum'!#REF!</definedName>
    <definedName name="_yr21" localSheetId="9">'[6]AE Sum'!#REF!</definedName>
    <definedName name="_yr21">'[6]AE Sum'!#REF!</definedName>
    <definedName name="_YR3" localSheetId="9">'[6]AE Sum'!#REF!</definedName>
    <definedName name="_YR3">'[6]AE Sum'!#REF!</definedName>
    <definedName name="_YR4" localSheetId="9">'[6]AE Sum'!#REF!</definedName>
    <definedName name="_YR4">'[6]AE Sum'!#REF!</definedName>
    <definedName name="_YR5" localSheetId="9">'[6]AE Sum'!#REF!</definedName>
    <definedName name="_YR5">'[6]AE Sum'!#REF!</definedName>
    <definedName name="_YR6" localSheetId="9">'[6]AE Sum'!#REF!</definedName>
    <definedName name="_YR6">'[6]AE Sum'!#REF!</definedName>
    <definedName name="_yr98" localSheetId="9">'[6]AE Sum'!#REF!</definedName>
    <definedName name="_yr98">'[6]AE Sum'!#REF!</definedName>
    <definedName name="_yr99" localSheetId="9">'[6]AE Sum'!#REF!</definedName>
    <definedName name="_yr99">'[6]AE Sum'!#REF!</definedName>
    <definedName name="A8_" localSheetId="9">#REF!</definedName>
    <definedName name="A8_">#REF!</definedName>
    <definedName name="A9A">[7]MONTH6!$A$1:$J$137</definedName>
    <definedName name="aa" localSheetId="9" hidden="1">#REF!</definedName>
    <definedName name="aa" hidden="1">#REF!</definedName>
    <definedName name="aaa">'[8]Sensitivity Case E0-1A'!$B$4:$AI$80</definedName>
    <definedName name="ADJ" localSheetId="9">#REF!</definedName>
    <definedName name="ADJ">#REF!</definedName>
    <definedName name="ALLOCATION" localSheetId="9">#REF!</definedName>
    <definedName name="ALLOCATION">#REF!</definedName>
    <definedName name="ANAL" localSheetId="9">#REF!</definedName>
    <definedName name="ANAL">#REF!</definedName>
    <definedName name="ANNINST" localSheetId="9">#REF!</definedName>
    <definedName name="ANNINST">#REF!</definedName>
    <definedName name="ANNLBR" localSheetId="9">#REF!</definedName>
    <definedName name="ANNLBR">#REF!</definedName>
    <definedName name="ANNMAT" localSheetId="9">#REF!</definedName>
    <definedName name="ANNMAT">#REF!</definedName>
    <definedName name="Apr_Act">'[9]INPUT - Current Yr Actual O&amp;M'!$C$106:$L$130</definedName>
    <definedName name="Apr_labels">'[9]INPUT - Current Yr Actual O&amp;M'!$C$106:$L$106</definedName>
    <definedName name="asdf" localSheetId="9" hidden="1">#REF!</definedName>
    <definedName name="asdf" hidden="1">#REF!</definedName>
    <definedName name="AUG_1" localSheetId="9">#REF!</definedName>
    <definedName name="AUG_1">#REF!</definedName>
    <definedName name="AUG_2" localSheetId="9">[1]MONTH1!#REF!</definedName>
    <definedName name="AUG_2">[1]MONTH1!#REF!</definedName>
    <definedName name="AUG_3" localSheetId="9">[1]MONTH1!#REF!</definedName>
    <definedName name="AUG_3">[1]MONTH1!#REF!</definedName>
    <definedName name="Aug_Act" localSheetId="9">'[9]INPUT - Current Yr Actual O&amp;M'!#REF!</definedName>
    <definedName name="Aug_Act">'[9]INPUT - Current Yr Actual O&amp;M'!#REF!</definedName>
    <definedName name="Aug_Lables" localSheetId="9">'[9]INPUT - Current Yr Actual O&amp;M'!#REF!</definedName>
    <definedName name="Aug_Lables">'[9]INPUT - Current Yr Actual O&amp;M'!#REF!</definedName>
    <definedName name="AUGUST" localSheetId="9">#REF!</definedName>
    <definedName name="AUGUST">#REF!</definedName>
    <definedName name="AVSACURRYR" localSheetId="9">'[2]Unbilled Calc'!#REF!</definedName>
    <definedName name="AVSACURRYR">'[2]Unbilled Calc'!#REF!</definedName>
    <definedName name="AVSBCURRMO" localSheetId="9">'[2]Unbilled Calc'!#REF!</definedName>
    <definedName name="AVSBCURRMO">'[2]Unbilled Calc'!#REF!</definedName>
    <definedName name="BMSLBR" localSheetId="9">#REF!</definedName>
    <definedName name="BMSLBR">#REF!</definedName>
    <definedName name="BNE_MESSAGES_HIDDEN" localSheetId="9" hidden="1">#REF!</definedName>
    <definedName name="BNE_MESSAGES_HIDDEN" hidden="1">#REF!</definedName>
    <definedName name="Broker" localSheetId="9">#REF!</definedName>
    <definedName name="Broker">#REF!</definedName>
    <definedName name="BUDGET" localSheetId="9">'[2]Unbilled Calc'!#REF!</definedName>
    <definedName name="BUDGET">'[2]Unbilled Calc'!#REF!</definedName>
    <definedName name="BURNINST" localSheetId="9">#REF!</definedName>
    <definedName name="BURNINST">#REF!</definedName>
    <definedName name="BURNTOT" localSheetId="9">#REF!</definedName>
    <definedName name="BURNTOT">#REF!</definedName>
    <definedName name="C_4_DATA">'[9]INPUT - Monthly MWH Sales'!$A$1:$Y$45</definedName>
    <definedName name="CapexData">[10]Data!$D$4:$U$329</definedName>
    <definedName name="CASE_1_2_LNP_Emission_Data_DataTable" localSheetId="9">#REF!</definedName>
    <definedName name="CASE_1_2_LNP_Emission_Data_DataTable">#REF!</definedName>
    <definedName name="CASE_1_2_LNP_New_Units_DataTable" localSheetId="9">#REF!</definedName>
    <definedName name="CASE_1_2_LNP_New_Units_DataTable">#REF!</definedName>
    <definedName name="CASE_1_2_LNP_Project_RR_Data_DataTable" localSheetId="9">#REF!</definedName>
    <definedName name="CASE_1_2_LNP_Project_RR_Data_DataTable">#REF!</definedName>
    <definedName name="CASE_1_2_LNP_System_Data_DataTable" localSheetId="9">#REF!</definedName>
    <definedName name="CASE_1_2_LNP_System_Data_DataTable">#REF!</definedName>
    <definedName name="CASE_1_2_LNP_Unit_Data_DataTable" localSheetId="9">#REF!</definedName>
    <definedName name="CASE_1_2_LNP_Unit_Data_DataTable">#REF!</definedName>
    <definedName name="CASE_1_ALL_GAS_Emission_Data_DataTable" localSheetId="9">#REF!</definedName>
    <definedName name="CASE_1_ALL_GAS_Emission_Data_DataTable">#REF!</definedName>
    <definedName name="CASE_1_ALL_GAS_New_Units_DataTable" localSheetId="9">#REF!</definedName>
    <definedName name="CASE_1_ALL_GAS_New_Units_DataTable">#REF!</definedName>
    <definedName name="CASE_1_ALL_GAS_Project_RR_Data_DataTable" localSheetId="9">#REF!</definedName>
    <definedName name="CASE_1_ALL_GAS_Project_RR_Data_DataTable">#REF!</definedName>
    <definedName name="CASE_1_ALL_GAS_System_Data_DataTable" localSheetId="9">#REF!</definedName>
    <definedName name="CASE_1_ALL_GAS_System_Data_DataTable">#REF!</definedName>
    <definedName name="CASE_1_ALL_GAS_Unit_Data_DataTable" localSheetId="9">#REF!</definedName>
    <definedName name="CASE_1_ALL_GAS_Unit_Data_DataTable">#REF!</definedName>
    <definedName name="CASE_2_2_LNP_Emission_Data_DataTable" localSheetId="9">#REF!</definedName>
    <definedName name="CASE_2_2_LNP_Emission_Data_DataTable">#REF!</definedName>
    <definedName name="CASE_2_2_LNP_New_Units_DataTable" localSheetId="9">#REF!</definedName>
    <definedName name="CASE_2_2_LNP_New_Units_DataTable">#REF!</definedName>
    <definedName name="CASE_2_2_LNP_Project_RR_Data_DataTable" localSheetId="9">#REF!</definedName>
    <definedName name="CASE_2_2_LNP_Project_RR_Data_DataTable">#REF!</definedName>
    <definedName name="CASE_2_2_LNP_System_Data_DataTable" localSheetId="9">#REF!</definedName>
    <definedName name="CASE_2_2_LNP_System_Data_DataTable">#REF!</definedName>
    <definedName name="CASE_2_2_LNP_Unit_Data_DataTable" localSheetId="9">#REF!</definedName>
    <definedName name="CASE_2_2_LNP_Unit_Data_DataTable">#REF!</definedName>
    <definedName name="CASE_2_ALL_GAS_Emission_Data_DataTable" localSheetId="9">#REF!</definedName>
    <definedName name="CASE_2_ALL_GAS_Emission_Data_DataTable">#REF!</definedName>
    <definedName name="CASE_2_ALL_GAS_New_Units_DataTable" localSheetId="9">#REF!</definedName>
    <definedName name="CASE_2_ALL_GAS_New_Units_DataTable">#REF!</definedName>
    <definedName name="CASE_2_ALL_GAS_Project_RR_Data_DataTable" localSheetId="9">#REF!</definedName>
    <definedName name="CASE_2_ALL_GAS_Project_RR_Data_DataTable">#REF!</definedName>
    <definedName name="CASE_2_ALL_GAS_System_Data_DataTable" localSheetId="9">#REF!</definedName>
    <definedName name="CASE_2_ALL_GAS_System_Data_DataTable">#REF!</definedName>
    <definedName name="CASE_2_ALL_GAS_Unit_Data_DataTable" localSheetId="9">#REF!</definedName>
    <definedName name="CASE_2_ALL_GAS_Unit_Data_DataTable">#REF!</definedName>
    <definedName name="CASE_3_2_LNP_Emission_Data_DataTable" localSheetId="9">#REF!</definedName>
    <definedName name="CASE_3_2_LNP_Emission_Data_DataTable">#REF!</definedName>
    <definedName name="CASE_3_2_LNP_New_Units_DataTable" localSheetId="9">#REF!</definedName>
    <definedName name="CASE_3_2_LNP_New_Units_DataTable">#REF!</definedName>
    <definedName name="CASE_3_2_LNP_Project_RR_Data_DataTable" localSheetId="9">#REF!</definedName>
    <definedName name="CASE_3_2_LNP_Project_RR_Data_DataTable">#REF!</definedName>
    <definedName name="CASE_3_2_LNP_System_Data_DataTable" localSheetId="9">#REF!</definedName>
    <definedName name="CASE_3_2_LNP_System_Data_DataTable">#REF!</definedName>
    <definedName name="CASE_3_2_LNP_Unit_Data_DataTable" localSheetId="9">#REF!</definedName>
    <definedName name="CASE_3_2_LNP_Unit_Data_DataTable">#REF!</definedName>
    <definedName name="CASE_3_ALL_GAS_Emission_Data_DataTable" localSheetId="9">#REF!</definedName>
    <definedName name="CASE_3_ALL_GAS_Emission_Data_DataTable">#REF!</definedName>
    <definedName name="CASE_3_ALL_GAS_New_Units_DataTable" localSheetId="9">#REF!</definedName>
    <definedName name="CASE_3_ALL_GAS_New_Units_DataTable">#REF!</definedName>
    <definedName name="CASE_3_ALL_GAS_Project_RR_Data_DataTable" localSheetId="9">#REF!</definedName>
    <definedName name="CASE_3_ALL_GAS_Project_RR_Data_DataTable">#REF!</definedName>
    <definedName name="CASE_3_ALL_GAS_System_Data_DataTable" localSheetId="9">#REF!</definedName>
    <definedName name="CASE_3_ALL_GAS_System_Data_DataTable">#REF!</definedName>
    <definedName name="CASE_3_ALL_GAS_Unit_Data_DataTable" localSheetId="9">#REF!</definedName>
    <definedName name="CASE_3_ALL_GAS_Unit_Data_DataTable">#REF!</definedName>
    <definedName name="CASE_5_2_LNP_Emission_Data_DataTable" localSheetId="9">#REF!</definedName>
    <definedName name="CASE_5_2_LNP_Emission_Data_DataTable">#REF!</definedName>
    <definedName name="CASE_5_2_LNP_New_Units_DataTable" localSheetId="9">#REF!</definedName>
    <definedName name="CASE_5_2_LNP_New_Units_DataTable">#REF!</definedName>
    <definedName name="CASE_5_2_LNP_Project_RR_Data_DataTable" localSheetId="9">#REF!</definedName>
    <definedName name="CASE_5_2_LNP_Project_RR_Data_DataTable">#REF!</definedName>
    <definedName name="CASE_5_2_LNP_System_Data_DataTable" localSheetId="9">#REF!</definedName>
    <definedName name="CASE_5_2_LNP_System_Data_DataTable">#REF!</definedName>
    <definedName name="CASE_5_2_LNP_Unit_Data_DataTable" localSheetId="9">#REF!</definedName>
    <definedName name="CASE_5_2_LNP_Unit_Data_DataTable">#REF!</definedName>
    <definedName name="CASE_5_ALL_GAS_Emission_Data_DataTable" localSheetId="9">#REF!</definedName>
    <definedName name="CASE_5_ALL_GAS_Emission_Data_DataTable">#REF!</definedName>
    <definedName name="CASE_5_ALL_GAS_New_Units_DataTable" localSheetId="9">#REF!</definedName>
    <definedName name="CASE_5_ALL_GAS_New_Units_DataTable">#REF!</definedName>
    <definedName name="CASE_5_ALL_GAS_Project_RR_Data_DataTable" localSheetId="9">#REF!</definedName>
    <definedName name="CASE_5_ALL_GAS_Project_RR_Data_DataTable">#REF!</definedName>
    <definedName name="CASE_5_ALL_GAS_System_Data_DataTable" localSheetId="9">#REF!</definedName>
    <definedName name="CASE_5_ALL_GAS_System_Data_DataTable">#REF!</definedName>
    <definedName name="CASE_5_ALL_GAS_Unit_Data_DataTable" localSheetId="9">#REF!</definedName>
    <definedName name="CASE_5_ALL_GAS_Unit_Data_DataTable">#REF!</definedName>
    <definedName name="CASH_FLOW_PROFILE" localSheetId="9">#REF!</definedName>
    <definedName name="CASH_FLOW_PROFILE">#REF!</definedName>
    <definedName name="COLUMN1" localSheetId="9">'[11]FPSC TU'!#REF!</definedName>
    <definedName name="COLUMN1">'[11]FPSC TU'!#REF!</definedName>
    <definedName name="COLUMN2" localSheetId="9">'[11]FPSC TU'!#REF!</definedName>
    <definedName name="COLUMN2">'[11]FPSC TU'!#REF!</definedName>
    <definedName name="COLUMN3" localSheetId="9">'[11]FPSC TU'!#REF!</definedName>
    <definedName name="COLUMN3">'[11]FPSC TU'!#REF!</definedName>
    <definedName name="COLUMN4" localSheetId="9">'[11]FPSC TU'!#REF!</definedName>
    <definedName name="COLUMN4">'[11]FPSC TU'!#REF!</definedName>
    <definedName name="COLUMN5" localSheetId="9">'[11]FPSC TU'!#REF!</definedName>
    <definedName name="COLUMN5">'[11]FPSC TU'!#REF!</definedName>
    <definedName name="COLUMN6" localSheetId="9">'[11]FPSC TU'!#REF!</definedName>
    <definedName name="COLUMN6">'[11]FPSC TU'!#REF!</definedName>
    <definedName name="COLUMN7" localSheetId="9">'[11]FPSC TU'!#REF!</definedName>
    <definedName name="COLUMN7">'[11]FPSC TU'!#REF!</definedName>
    <definedName name="COLUMN8" localSheetId="9">'[11]FPSC TU'!#REF!</definedName>
    <definedName name="COLUMN8">'[11]FPSC TU'!#REF!</definedName>
    <definedName name="COLUMN9" localSheetId="9">'[11]FPSC TU'!#REF!</definedName>
    <definedName name="COLUMN9">'[11]FPSC TU'!#REF!</definedName>
    <definedName name="COMBINST" localSheetId="9">#REF!</definedName>
    <definedName name="COMBINST">#REF!</definedName>
    <definedName name="COMBLBR" localSheetId="9">#REF!</definedName>
    <definedName name="COMBLBR">#REF!</definedName>
    <definedName name="Company_Name">'[12]T-1 Revenue Requirement Summary'!$C$8</definedName>
    <definedName name="CONLBR" localSheetId="9">#REF!</definedName>
    <definedName name="CONLBR">#REF!</definedName>
    <definedName name="CONSINST" localSheetId="9">#REF!</definedName>
    <definedName name="CONSINST">#REF!</definedName>
    <definedName name="Copy_Of_2106_Query_2008" localSheetId="9">#REF!</definedName>
    <definedName name="Copy_Of_2106_Query_2008">#REF!</definedName>
    <definedName name="Copy_Of_2108_Query_2008" localSheetId="9">#REF!</definedName>
    <definedName name="Copy_Of_2108_Query_2008">#REF!</definedName>
    <definedName name="COSTS" localSheetId="9">#REF!</definedName>
    <definedName name="COSTS">#REF!</definedName>
    <definedName name="Craft_Implementation">'[13]Wage Rates'!$C$21:$C$54</definedName>
    <definedName name="CS_1" localSheetId="9">#REF!</definedName>
    <definedName name="CS_1">#REF!</definedName>
    <definedName name="CS_2" localSheetId="9">#REF!</definedName>
    <definedName name="CS_2">#REF!</definedName>
    <definedName name="CST_1" localSheetId="9">#REF!</definedName>
    <definedName name="CST_1">#REF!</definedName>
    <definedName name="CST_2" localSheetId="9">#REF!</definedName>
    <definedName name="CST_2">#REF!</definedName>
    <definedName name="CUMMULATIVE" localSheetId="9">#REF!</definedName>
    <definedName name="CUMMULATIVE">#REF!</definedName>
    <definedName name="CVPY">[14]CVPY!$A$1:$G$415</definedName>
    <definedName name="d" localSheetId="9">'[2]Unbilled Calc'!#REF!</definedName>
    <definedName name="d">'[2]Unbilled Calc'!#REF!</definedName>
    <definedName name="DALBR" localSheetId="9">#REF!</definedName>
    <definedName name="DALBR">#REF!</definedName>
    <definedName name="_xlnm.Database" localSheetId="9">#REF!</definedName>
    <definedName name="_xlnm.Database">#REF!</definedName>
    <definedName name="DATAINST" localSheetId="9">#REF!</definedName>
    <definedName name="DATAINST">#REF!</definedName>
    <definedName name="DataTabl">#REF!</definedName>
    <definedName name="DataTable">#REF!</definedName>
    <definedName name="DATE1" localSheetId="9">'[11]FPSC TU'!#REF!</definedName>
    <definedName name="DATE1">'[11]FPSC TU'!#REF!</definedName>
    <definedName name="Dates">[10]Data!$D$2:$U$2</definedName>
    <definedName name="DDD">#REF!</definedName>
    <definedName name="dddd" localSheetId="9">#REF!</definedName>
    <definedName name="dddd">#REF!</definedName>
    <definedName name="DDDDD">#REF!</definedName>
    <definedName name="DEHINST" localSheetId="9">#REF!</definedName>
    <definedName name="DEHINST">#REF!</definedName>
    <definedName name="DEHLBR" localSheetId="9">#REF!</definedName>
    <definedName name="DEHLBR">#REF!</definedName>
    <definedName name="DEHMAT" localSheetId="9">#REF!</definedName>
    <definedName name="DEHMAT">#REF!</definedName>
    <definedName name="Derivation_of_Energy_Separation_Factors" localSheetId="9">#REF!</definedName>
    <definedName name="Derivation_of_Energy_Separation_Factors">#REF!</definedName>
    <definedName name="DESIGN" localSheetId="9">#REF!</definedName>
    <definedName name="DESIGN">#REF!</definedName>
    <definedName name="Docket_No">'[12]T-1 Revenue Requirement Summary'!$C$10</definedName>
    <definedName name="E0_B_1A_APR2012_DataTable" localSheetId="9">#REF!</definedName>
    <definedName name="E0_B_1A_APR2012_DataTable">#REF!</definedName>
    <definedName name="E0_B_1B_APR2012_DataTable" localSheetId="9">#REF!</definedName>
    <definedName name="E0_B_1B_APR2012_DataTable">#REF!</definedName>
    <definedName name="E0_B_3A_APR2012_DataTable" localSheetId="9">#REF!</definedName>
    <definedName name="E0_B_3A_APR2012_DataTable">#REF!</definedName>
    <definedName name="E0_B_3B_APR2012_DataTable" localSheetId="9">#REF!</definedName>
    <definedName name="E0_B_3B_APR2012_DataTable">#REF!</definedName>
    <definedName name="E1_Page_1">'[15]JP-2'!$A$5:$K$65,'[15]JP-2'!$AA$5:$AK$65,'[15]JP-2'!$BA$5:$BK$65,'[15]JP-2'!$CA$5:$CK$65,'[15]JP-2'!$DA$5:$DK$65,'[15]JP-2'!$EA$5:$EK$65,'[15]JP-2'!$FA$5:$FK$65</definedName>
    <definedName name="E1_Page_2">'[16]SCH E1 (2)'!$A$1:$K$60,'[16]SCH E1 (2)'!$AA$1:$AK$60,'[16]SCH E1 (2)'!$BA$1:$BK$60,'[16]SCH E1 (2)'!$CA$1:$CK$60,'[16]SCH E1 (2)'!$DA$1:$DK$60,'[16]SCH E1 (2)'!$EA$1:$EK$60,'[16]SCH E1 (2)'!$FA$1:$FK$60</definedName>
    <definedName name="E4_Page_1_All">'[16]E4 Page 1'!$A$1:$W$66,'[16]E4 Page 1'!$AA$1:$AW$66,'[16]E4 Page 1'!$BA$1:$BW$66,'[16]E4 Page 1'!$CA$1:$CW$66,'[16]E4 Page 1'!$DA$1:$DW$66,'[16]E4 Page 1'!$EA$1:$EW$66,'[16]E4 Page 1'!$FA$1:$FW$66</definedName>
    <definedName name="E4_Page_1_Filing">'[16]E4 Page 1'!$A$1:$P$50,'[16]E4 Page 1'!$AA$1:$AP$50,'[16]E4 Page 1'!$BA$1:$BP$50,'[16]E4 Page 1'!$CA$1:$CP$50,'[16]E4 Page 1'!$DA$1:$DP$50,'[16]E4 Page 1'!$EA$1:$EP$50,'[16]E4 Page 1'!$FA$1:$FP$50</definedName>
    <definedName name="E4_Page_2_All">'[16]E4 Page 2'!$A$1:$W$66,'[16]E4 Page 2'!$AA$1:$AW$66,'[16]E4 Page 2'!$BA$1:$BW$66,'[16]E4 Page 2'!$CA$1:$CW$66,'[16]E4 Page 2'!$DA$1:$DW$66,'[16]E4 Page 2'!$EA$1:$EW$66,'[16]E4 Page 2'!$FA$1:$FW$66</definedName>
    <definedName name="E4_Page_2_Filing">'[16]E4 Page 2'!$A$1:$P$50,'[16]E4 Page 2'!$AA$1:$AP$50,'[16]E4 Page 2'!$BA$1:$BP$50,'[16]E4 Page 2'!$CA$1:$CP$50,'[16]E4 Page 2'!$DA$1:$DP$50,'[16]E4 Page 2'!$EA$1:$EP$50,'[16]E4 Page 2'!$FA$1:$FP$50</definedName>
    <definedName name="ED" localSheetId="9">'[17]Unbilled Calc'!#REF!</definedName>
    <definedName name="ED">'[17]Unbilled Calc'!#REF!</definedName>
    <definedName name="EMISSIONS" localSheetId="9">#REF!</definedName>
    <definedName name="EMISSIONS">#REF!</definedName>
    <definedName name="Entities" localSheetId="9">#REF!</definedName>
    <definedName name="Entities">#REF!</definedName>
    <definedName name="FACTORS">#REF!</definedName>
    <definedName name="Feb_Act">'[9]INPUT - Current Yr Actual O&amp;M'!$C$40:$L$64</definedName>
    <definedName name="Feb_labels">'[9]INPUT - Current Yr Actual O&amp;M'!$C$40:$L$40</definedName>
    <definedName name="FERC" localSheetId="9">#REF!</definedName>
    <definedName name="FERC">#REF!</definedName>
    <definedName name="FERCTAX" localSheetId="9">#REF!</definedName>
    <definedName name="FERCTAX">#REF!</definedName>
    <definedName name="FGC" localSheetId="9">#REF!</definedName>
    <definedName name="FGC">#REF!</definedName>
    <definedName name="Filing_Name">'[12]T-1 Revenue Requirement Summary'!$F$1</definedName>
    <definedName name="FLORIDA_POWER_CORPORATION" localSheetId="9">#REF!</definedName>
    <definedName name="FLORIDA_POWER_CORPORATION">#REF!</definedName>
    <definedName name="FMPAFAC" localSheetId="9">#REF!</definedName>
    <definedName name="FMPAFAC">#REF!</definedName>
    <definedName name="FORM42_1A" localSheetId="9">#REF!</definedName>
    <definedName name="FORM42_1A">#REF!</definedName>
    <definedName name="FORM42_2A" localSheetId="9">#REF!</definedName>
    <definedName name="FORM42_2A">#REF!</definedName>
    <definedName name="FORM42_3A" localSheetId="9">#REF!</definedName>
    <definedName name="FORM42_3A">#REF!</definedName>
    <definedName name="FORM42_4A" localSheetId="9">#REF!</definedName>
    <definedName name="FORM42_4A">#REF!</definedName>
    <definedName name="Form42_4P_P13" localSheetId="9">#REF!</definedName>
    <definedName name="Form42_4P_P13">#REF!</definedName>
    <definedName name="FORM42_6A" localSheetId="9">#REF!</definedName>
    <definedName name="FORM42_6A">#REF!</definedName>
    <definedName name="FORM42_8A_P1">#REF!</definedName>
    <definedName name="FORM42_8A_P10" localSheetId="9">#REF!</definedName>
    <definedName name="FORM42_8A_P10">#REF!</definedName>
    <definedName name="FORM42_8A_P11" localSheetId="9">#REF!</definedName>
    <definedName name="FORM42_8A_P11">#REF!</definedName>
    <definedName name="FORM42_8A_P12" localSheetId="9">#REF!</definedName>
    <definedName name="FORM42_8A_P12">#REF!</definedName>
    <definedName name="FORM42_8A_P13" localSheetId="9">#REF!</definedName>
    <definedName name="FORM42_8A_P13">#REF!</definedName>
    <definedName name="FORM42_8A_P14" localSheetId="9">#REF!</definedName>
    <definedName name="FORM42_8A_P14">#REF!</definedName>
    <definedName name="FORM42_8A_P15" localSheetId="9">#REF!</definedName>
    <definedName name="FORM42_8A_P15">#REF!</definedName>
    <definedName name="FORM42_8A_P16" localSheetId="9">#REF!</definedName>
    <definedName name="FORM42_8A_P16">#REF!</definedName>
    <definedName name="FORM42_8A_P17" localSheetId="9">#REF!</definedName>
    <definedName name="FORM42_8A_P17">#REF!</definedName>
    <definedName name="FORM42_8A_P18" localSheetId="9">#REF!</definedName>
    <definedName name="FORM42_8A_P18">#REF!</definedName>
    <definedName name="FORM42_8A_P19" localSheetId="9">#REF!</definedName>
    <definedName name="FORM42_8A_P19">#REF!</definedName>
    <definedName name="FORM42_8A_P2" localSheetId="9">#REF!</definedName>
    <definedName name="FORM42_8A_P2">#REF!</definedName>
    <definedName name="FORM42_8A_P20" localSheetId="9">#REF!</definedName>
    <definedName name="FORM42_8A_P20">#REF!</definedName>
    <definedName name="FORM42_8A_P3" localSheetId="9">#REF!</definedName>
    <definedName name="FORM42_8A_P3">#REF!</definedName>
    <definedName name="FORM42_8A_P4" localSheetId="9">#REF!</definedName>
    <definedName name="FORM42_8A_P4">#REF!</definedName>
    <definedName name="FORM42_8A_P5" localSheetId="9">#REF!</definedName>
    <definedName name="FORM42_8A_P5">#REF!</definedName>
    <definedName name="FORM42_8A_P6" localSheetId="9">#REF!</definedName>
    <definedName name="FORM42_8A_P6">#REF!</definedName>
    <definedName name="FORM42_8A_P7" localSheetId="9">#REF!</definedName>
    <definedName name="FORM42_8A_P7">#REF!</definedName>
    <definedName name="FORM42_8A_P8" localSheetId="9">#REF!</definedName>
    <definedName name="FORM42_8A_P8">#REF!</definedName>
    <definedName name="FORM42_8A_P9" localSheetId="9">#REF!</definedName>
    <definedName name="FORM42_8A_P9">#REF!</definedName>
    <definedName name="FPCCAP" localSheetId="9">'[6]AE Sum'!#REF!</definedName>
    <definedName name="FPCCAP">'[6]AE Sum'!#REF!</definedName>
    <definedName name="FPSC" localSheetId="9">#REF!</definedName>
    <definedName name="FPSC">#REF!</definedName>
    <definedName name="FPSCAdjRetail" localSheetId="9">#REF!</definedName>
    <definedName name="FPSCAdjRetail">#REF!</definedName>
    <definedName name="FPSCAdjRetailCommonEquit" localSheetId="9">#REF!</definedName>
    <definedName name="FPSCAdjRetailCommonEquit">#REF!</definedName>
    <definedName name="FPSCTAX" localSheetId="9">#REF!</definedName>
    <definedName name="FPSCTAX">#REF!</definedName>
    <definedName name="GS_1" localSheetId="9">#REF!</definedName>
    <definedName name="GS_1">#REF!</definedName>
    <definedName name="GS_2" localSheetId="9">#REF!</definedName>
    <definedName name="GS_2">#REF!</definedName>
    <definedName name="GSD_1" localSheetId="9">#REF!</definedName>
    <definedName name="GSD_1">#REF!</definedName>
    <definedName name="GSDT_1" localSheetId="9">#REF!</definedName>
    <definedName name="GSDT_1">#REF!</definedName>
    <definedName name="GST_1" localSheetId="9">#REF!</definedName>
    <definedName name="GST_1">#REF!</definedName>
    <definedName name="HRConversionFactors" localSheetId="9">#REF!</definedName>
    <definedName name="HRConversionFactors">#REF!</definedName>
    <definedName name="HTML_CodePage" hidden="1">1252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ID_sorted" localSheetId="9">#REF!</definedName>
    <definedName name="ID_sorted">#REF!</definedName>
    <definedName name="INPUT" localSheetId="9">'[6]AE Sum'!#REF!</definedName>
    <definedName name="INPUT">'[6]AE Sum'!#REF!</definedName>
    <definedName name="INPUT2" localSheetId="9">'[6]AE Sum'!#REF!</definedName>
    <definedName name="INPUT2">'[6]AE Sum'!#REF!</definedName>
    <definedName name="INPUTS" localSheetId="9">#REF!</definedName>
    <definedName name="INPUTS">#REF!</definedName>
    <definedName name="INTCALC" localSheetId="9">#REF!</definedName>
    <definedName name="INTCALC">#REF!</definedName>
    <definedName name="IS_1" localSheetId="9">#REF!</definedName>
    <definedName name="IS_1">#REF!</definedName>
    <definedName name="IS_2" localSheetId="9">#REF!</definedName>
    <definedName name="IS_2">#REF!</definedName>
    <definedName name="IST_1">'[18]Tarmac 2013'!$A$1:$H$64</definedName>
    <definedName name="IST_2" localSheetId="9">#REF!</definedName>
    <definedName name="IST_2">#REF!</definedName>
    <definedName name="Jan_Act">'[9]INPUT - Current Yr Actual O&amp;M'!$C$7:$L$31</definedName>
    <definedName name="Jan_labels">'[9]INPUT - Current Yr Actual O&amp;M'!$C$7:$L$7</definedName>
    <definedName name="JE27Recon" localSheetId="9">#REF!</definedName>
    <definedName name="JE27Recon">#REF!</definedName>
    <definedName name="July_Act">'[9]INPUT - Current Yr Actual O&amp;M'!$C$206:$L$230</definedName>
    <definedName name="July_lables">'[9]INPUT - Current Yr Actual O&amp;M'!$C$206:$L$206</definedName>
    <definedName name="Jun_Act">'[9]INPUT - Current Yr Actual O&amp;M'!$C$172:$L$196</definedName>
    <definedName name="Jun_labels">'[9]INPUT - Current Yr Actual O&amp;M'!$C$172:$L$172</definedName>
    <definedName name="JURIS">#REF!</definedName>
    <definedName name="k">[19]Validations!$B$32</definedName>
    <definedName name="LABRATE" localSheetId="9">#REF!</definedName>
    <definedName name="LABRATE">#REF!</definedName>
    <definedName name="Line" localSheetId="9">#REF!</definedName>
    <definedName name="Line">#REF!</definedName>
    <definedName name="llw" localSheetId="9">'[2]Unbilled Calc'!#REF!</definedName>
    <definedName name="llw">'[2]Unbilled Calc'!#REF!</definedName>
    <definedName name="MACRS">[19]MACRS!$A$16:$P$69</definedName>
    <definedName name="MACRS_Lives">[19]MACRS!$A$16:$P$16</definedName>
    <definedName name="MACRSSchedule">[19]MACRS!$A$17:$P$17</definedName>
    <definedName name="MACRSYear">[19]MACRS!$A$16:$A$69</definedName>
    <definedName name="MAR_1" localSheetId="9">#REF!</definedName>
    <definedName name="MAR_1">#REF!</definedName>
    <definedName name="MAR_3" localSheetId="9">[1]MONTH2!#REF!</definedName>
    <definedName name="MAR_3">[1]MONTH2!#REF!</definedName>
    <definedName name="Mar_Act">'[9]INPUT - Current Yr Actual O&amp;M'!$C$73:$L$97</definedName>
    <definedName name="Mar_labels">'[9]INPUT - Current Yr Actual O&amp;M'!$C$73:$L$73</definedName>
    <definedName name="Material_WBS_Lookup">'[20]Wage Rates'!$C$86:$C$92</definedName>
    <definedName name="May_Act">'[9]INPUT - Current Yr Actual O&amp;M'!$C$139:$L$163</definedName>
    <definedName name="May_lables">'[9]INPUT - Current Yr Actual O&amp;M'!$C$139:$L$139</definedName>
    <definedName name="MCLLBR" localSheetId="9">#REF!</definedName>
    <definedName name="MCLLBR">#REF!</definedName>
    <definedName name="MEHINST" localSheetId="9">#REF!</definedName>
    <definedName name="MEHINST">#REF!</definedName>
    <definedName name="MEHLBR" localSheetId="9">#REF!</definedName>
    <definedName name="MEHLBR">#REF!</definedName>
    <definedName name="MEHMAT" localSheetId="9">#REF!</definedName>
    <definedName name="MEHMAT">#REF!</definedName>
    <definedName name="MONTH_1">'[9]INPUT - Current Yr Actual O&amp;M'!$A$1:$N$35</definedName>
    <definedName name="MONTH_1_2">'[9]INPUT - Current Yr Actual O&amp;M'!$A$37:$N$39</definedName>
    <definedName name="MONTH_2">'[9]INPUT - Current Yr Actual O&amp;M'!$A$42:$N$69</definedName>
    <definedName name="MONTH_2_2">'[9]INPUT - Current Yr Actual O&amp;M'!$A$70:$N$77</definedName>
    <definedName name="MONTH_3">'[9]INPUT - Current Yr Actual O&amp;M'!$A$85:$N$102</definedName>
    <definedName name="MONTH_3_2">'[9]INPUT - Current Yr Actual O&amp;M'!$A$103:$N$121</definedName>
    <definedName name="MONTH_4">'[9]INPUT - Current Yr Actual O&amp;M'!$A$123:$N$134</definedName>
    <definedName name="MONTH_4_2">'[9]INPUT - Current Yr Actual O&amp;M'!$A$135:$N$157</definedName>
    <definedName name="MONTH_5">'[9]INPUT - Current Yr Actual O&amp;M'!$A$158:$N$166</definedName>
    <definedName name="MONTH_5_2">'[9]INPUT - Current Yr Actual O&amp;M'!$A$167:$N$194</definedName>
    <definedName name="MONTH_6">'[9]INPUT - Current Yr Actual O&amp;M'!$A$196:$N$228</definedName>
    <definedName name="MONTH_6_2">'[9]INPUT - Current Yr Actual O&amp;M'!$A$230:$N$261</definedName>
    <definedName name="MONTHS">#N/A</definedName>
    <definedName name="Monthy2" localSheetId="9">#REF!</definedName>
    <definedName name="Monthy2">#REF!</definedName>
    <definedName name="MOTINST" localSheetId="9">#REF!</definedName>
    <definedName name="MOTINST">#REF!</definedName>
    <definedName name="New">'[21]Monthly Expenditures'!$A$2:$R$66</definedName>
    <definedName name="NewProject" localSheetId="9">#REF!</definedName>
    <definedName name="NewProject">#REF!</definedName>
    <definedName name="NonBroker" localSheetId="9">#REF!</definedName>
    <definedName name="NonBroker">#REF!</definedName>
    <definedName name="NONFUELREC" localSheetId="9">'[2]Unbilled Calc'!#REF!</definedName>
    <definedName name="NONFUELREC">'[2]Unbilled Calc'!#REF!</definedName>
    <definedName name="October_2108" localSheetId="9">#REF!</definedName>
    <definedName name="October_2108">#REF!</definedName>
    <definedName name="OVERCHECK">[22]Fuel!$G$49</definedName>
    <definedName name="P" localSheetId="9">#REF!</definedName>
    <definedName name="P">#REF!</definedName>
    <definedName name="PAGE1" localSheetId="9">#REF!</definedName>
    <definedName name="PAGE1">#REF!</definedName>
    <definedName name="PAGE2" localSheetId="9">#REF!</definedName>
    <definedName name="PAGE2">#REF!</definedName>
    <definedName name="PAGE3" localSheetId="9">#REF!</definedName>
    <definedName name="PAGE3">#REF!</definedName>
    <definedName name="PERFORMANCE" localSheetId="9">#REF!</definedName>
    <definedName name="PERFORMANCE">#REF!</definedName>
    <definedName name="POWINST" localSheetId="9">#REF!</definedName>
    <definedName name="POWINST">#REF!</definedName>
    <definedName name="PRINT">#REF!</definedName>
    <definedName name="Print_A9" localSheetId="9">#REF!</definedName>
    <definedName name="Print_A9">#REF!</definedName>
    <definedName name="_xlnm.Print_Area" localSheetId="0">'MO-1A'!$A$1:$J$57</definedName>
    <definedName name="_xlnm.Print_Area" localSheetId="1">'MO-2A'!$A$1:$L$40</definedName>
    <definedName name="_xlnm.Print_Area" localSheetId="2">'MO-2B'!$A$1:$M$52</definedName>
    <definedName name="_xlnm.Print_Area" localSheetId="3">'MO-3A'!$A$1:$M$41</definedName>
    <definedName name="_xlnm.Print_Area" localSheetId="4">'MO-4A'!$A$1:$J$31</definedName>
    <definedName name="_xlnm.Print_Area" localSheetId="5">'MO-5A pg 1'!$A$1:$I$59</definedName>
    <definedName name="_xlnm.Print_Area" localSheetId="8">'MO-6A pg 1'!$B$1:$L$49</definedName>
    <definedName name="_xlnm.Print_Area" localSheetId="9">'MO-6A pg 2'!$A$1:$L$55</definedName>
    <definedName name="_xlnm.Print_Area" localSheetId="10">'NPV Savings (do not print)'!$A$4:$W$13</definedName>
    <definedName name="_xlnm.Print_Area">#REF!</definedName>
    <definedName name="Print_Area_MI" localSheetId="9">#REF!</definedName>
    <definedName name="Print_Area_MI">#REF!</definedName>
    <definedName name="Print_PostDynegy" localSheetId="9">#REF!</definedName>
    <definedName name="Print_PostDynegy">#REF!</definedName>
    <definedName name="Print_PreDynegy" localSheetId="9">#REF!</definedName>
    <definedName name="Print_PreDynegy">#REF!</definedName>
    <definedName name="Print_Proj">[23]Table!$A$1:$AB$46,[23]Table!$AU$1:$BK$46,[23]Table!$BZ$1:$CT$46</definedName>
    <definedName name="_xlnm.Print_Titles">#N/A</definedName>
    <definedName name="Print_Titles_MI" localSheetId="9">'[6]AE Sum'!#REF!,'[6]AE Sum'!$Z$1:$AA$65536</definedName>
    <definedName name="Print_Titles_MI">'[6]AE Sum'!#REF!,'[6]AE Sum'!$Z$1:$AA$65536</definedName>
    <definedName name="PrintA6" localSheetId="9">#REF!</definedName>
    <definedName name="PrintA6">#REF!</definedName>
    <definedName name="PrintA6_PostDynegy" localSheetId="9">#REF!</definedName>
    <definedName name="PrintA6_PostDynegy">#REF!</definedName>
    <definedName name="PrintA6_PreDynegy" localSheetId="9">#REF!</definedName>
    <definedName name="PrintA6_PreDynegy">#REF!</definedName>
    <definedName name="PRIORMOACTUAL" localSheetId="9">'[2]Unbilled Calc'!#REF!</definedName>
    <definedName name="PRIORMOACTUAL">'[2]Unbilled Calc'!#REF!</definedName>
    <definedName name="PRIORMOBUDGET" localSheetId="9">'[2]Unbilled Calc'!#REF!</definedName>
    <definedName name="PRIORMOBUDGET">'[2]Unbilled Calc'!#REF!</definedName>
    <definedName name="PRIORYRACCURMO" localSheetId="9">'[2]Unbilled Calc'!#REF!</definedName>
    <definedName name="PRIORYRACCURMO">'[2]Unbilled Calc'!#REF!</definedName>
    <definedName name="Proj_20015932">'[9]INPUT - Projected Year O&amp;M'!$B$6:$O$12</definedName>
    <definedName name="Proj_20015933">'[9]INPUT - Projected Year O&amp;M'!$B$14:$O$20</definedName>
    <definedName name="Proj_20015934">'[9]INPUT - Projected Year O&amp;M'!$B$22:$O$28</definedName>
    <definedName name="Proj_20015935">'[9]INPUT - Projected Year O&amp;M'!$B$30:$O$36</definedName>
    <definedName name="Proj_20015936">'[9]INPUT - Projected Year O&amp;M'!$B$38:$O$44</definedName>
    <definedName name="Proj_20015937">'[9]INPUT - Projected Year O&amp;M'!$B$46:$O$52</definedName>
    <definedName name="Proj_20015938">'[9]INPUT - Projected Year O&amp;M'!$B$54:$O$60</definedName>
    <definedName name="Proj_20015939">'[9]INPUT - Projected Year O&amp;M'!$B$62:$O$68</definedName>
    <definedName name="Proj_20015940">'[9]INPUT - Projected Year O&amp;M'!$B$70:$O$76</definedName>
    <definedName name="Proj_20015941">'[9]INPUT - Projected Year O&amp;M'!$B$78:$O$85</definedName>
    <definedName name="Proj_20015942">'[9]INPUT - Projected Year O&amp;M'!$B$87:$O$93</definedName>
    <definedName name="Proj_20015943">'[9]INPUT - Projected Year O&amp;M'!$B$95:$O$102</definedName>
    <definedName name="Proj_20015944">'[9]INPUT - Projected Year O&amp;M'!$B$104:$O$110</definedName>
    <definedName name="Proj_20021329">'[9]INPUT - Projected Year O&amp;M'!$B$112:$O$118</definedName>
    <definedName name="Proj_20021332">'[9]INPUT - Projected Year O&amp;M'!$B$120:$O$127</definedName>
    <definedName name="Proj_20025062">'[9]INPUT - Projected Year O&amp;M'!$B$129:$O$135</definedName>
    <definedName name="Proj_20060745">'[9]INPUT - Projected Year O&amp;M'!$B$137:$O$143</definedName>
    <definedName name="Proj_20084917">'[9]INPUT - Projected Year O&amp;M'!$B$145:$O$151</definedName>
    <definedName name="Proj_20084918">'[9]INPUT - Projected Year O&amp;M'!$B$153:$O$159</definedName>
    <definedName name="Proj_20084919">'[9]INPUT - Projected Year O&amp;M'!$B$161:$O$167</definedName>
    <definedName name="Proj_20084920">'[9]INPUT - Projected Year O&amp;M'!$B$169:$O$175</definedName>
    <definedName name="Proj_20084921">'[9]INPUT - Projected Year O&amp;M'!$B$177:$O$183</definedName>
    <definedName name="Proj_20084922">'[9]INPUT - Projected Year O&amp;M'!$B$185:$O$191</definedName>
    <definedName name="Projection" localSheetId="9">#REF!</definedName>
    <definedName name="Projection">#REF!</definedName>
    <definedName name="ProjectNames">[10]Data!$A$4:$A$329</definedName>
    <definedName name="PURC_BASE" localSheetId="9">#REF!</definedName>
    <definedName name="PURC_BASE">#REF!</definedName>
    <definedName name="PURC_INT" localSheetId="9">#REF!</definedName>
    <definedName name="PURC_INT">#REF!</definedName>
    <definedName name="PURC_PEAK" localSheetId="9">#REF!</definedName>
    <definedName name="PURC_PEAK">#REF!</definedName>
    <definedName name="PURCHASE" localSheetId="9">#REF!</definedName>
    <definedName name="PURCHASE">#REF!</definedName>
    <definedName name="QTD">'[14]CVPY QTD'!$A$1:$F$370</definedName>
    <definedName name="Range1">#NAME?</definedName>
    <definedName name="RATES" localSheetId="9">#REF!</definedName>
    <definedName name="RATES">#REF!</definedName>
    <definedName name="RECON" localSheetId="9">#REF!</definedName>
    <definedName name="RECON">#REF!</definedName>
    <definedName name="REGUALRFAC" localSheetId="9">#REF!</definedName>
    <definedName name="REGUALRFAC">#REF!</definedName>
    <definedName name="RESIDENTIAL">#REF!</definedName>
    <definedName name="RETPVVAR" localSheetId="9">'[2]Unbilled Calc'!#REF!</definedName>
    <definedName name="RETPVVAR">'[2]Unbilled Calc'!#REF!</definedName>
    <definedName name="REVENUERPT" localSheetId="9">'[11]FPSC TU'!#REF!</definedName>
    <definedName name="REVENUERPT">'[11]FPSC TU'!#REF!</definedName>
    <definedName name="REVIEW" localSheetId="9">'[6]AE Sum'!#REF!</definedName>
    <definedName name="REVIEW">'[6]AE Sum'!#REF!</definedName>
    <definedName name="REVIEW2" localSheetId="9">'[6]AE Sum'!#REF!</definedName>
    <definedName name="REVIEW2">'[6]AE Sum'!#REF!</definedName>
    <definedName name="rgrg" localSheetId="9" hidden="1">#REF!</definedName>
    <definedName name="rgrg" hidden="1">#REF!</definedName>
    <definedName name="rngItemList">OFFSET([24]ControlData!$F$7,0,0,COUNTA([24]ControlData!$F:$F),1)</definedName>
    <definedName name="ROOMLBR" localSheetId="9">#REF!</definedName>
    <definedName name="ROOMLBR">#REF!</definedName>
    <definedName name="RS_1" localSheetId="9">#REF!</definedName>
    <definedName name="RS_1">#REF!</definedName>
    <definedName name="RST_1" localSheetId="9">#REF!</definedName>
    <definedName name="RST_1">#REF!</definedName>
    <definedName name="S" localSheetId="9">#REF!</definedName>
    <definedName name="S">#REF!</definedName>
    <definedName name="SALES" localSheetId="9">#REF!</definedName>
    <definedName name="SALES">#REF!</definedName>
    <definedName name="Sales_Base" localSheetId="9">'[25]Strat Detail'!#REF!</definedName>
    <definedName name="Sales_Base">'[25]Strat Detail'!#REF!</definedName>
    <definedName name="Sales_Int" localSheetId="9">'[25]Strat Detail'!#REF!</definedName>
    <definedName name="Sales_Int">'[25]Strat Detail'!#REF!</definedName>
    <definedName name="SCH" localSheetId="9">#REF!</definedName>
    <definedName name="SCH">#REF!</definedName>
    <definedName name="SCHA" localSheetId="9">#REF!</definedName>
    <definedName name="SCHA">#REF!</definedName>
    <definedName name="Sched4Pg3" localSheetId="9">#REF!</definedName>
    <definedName name="Sched4Pg3">#REF!</definedName>
    <definedName name="SEP_1" localSheetId="9">#REF!</definedName>
    <definedName name="SEP_1">#REF!</definedName>
    <definedName name="SEP_3" localSheetId="9">[1]MONTH2!#REF!</definedName>
    <definedName name="SEP_3">[1]MONTH2!#REF!</definedName>
    <definedName name="SEP_A" localSheetId="9">[25]Seperators!#REF!</definedName>
    <definedName name="SEP_A">[25]Seperators!#REF!</definedName>
    <definedName name="SEP_B" localSheetId="9">[25]Seperators!#REF!</definedName>
    <definedName name="SEP_B">[25]Seperators!#REF!</definedName>
    <definedName name="SEP_C" localSheetId="9">[25]Seperators!#REF!</definedName>
    <definedName name="SEP_C">[25]Seperators!#REF!</definedName>
    <definedName name="SEP_D" localSheetId="9">[25]Seperators!#REF!</definedName>
    <definedName name="SEP_D">[25]Seperators!#REF!</definedName>
    <definedName name="SEP_FACTOR" localSheetId="9">#REF!</definedName>
    <definedName name="SEP_FACTOR">#REF!</definedName>
    <definedName name="SEPDEM" localSheetId="9">#REF!</definedName>
    <definedName name="SEPDEM">#REF!</definedName>
    <definedName name="StandardAssumptions" localSheetId="9">#REF!</definedName>
    <definedName name="StandardAssumptions">#REF!</definedName>
    <definedName name="START_UP" localSheetId="9">#REF!</definedName>
    <definedName name="START_UP">#REF!</definedName>
    <definedName name="STRATIFIED_FUEL_CHARGE_CALCULATION" localSheetId="9">#REF!</definedName>
    <definedName name="STRATIFIED_FUEL_CHARGE_CALCULATION">#REF!</definedName>
    <definedName name="SUMMARY" localSheetId="9">#REF!</definedName>
    <definedName name="SUMMARY">#REF!</definedName>
    <definedName name="SUMRY_BY_TIME">#REF!</definedName>
    <definedName name="SUMRY_BY_YEAR">#REF!</definedName>
    <definedName name="SURVRPT" localSheetId="9">#REF!</definedName>
    <definedName name="SURVRPT">#REF!</definedName>
    <definedName name="SWFFODefFuel">'[19]RA-Adj'!$E$62</definedName>
    <definedName name="T" localSheetId="9">'[11]NFE 518 (FEB)'!#REF!</definedName>
    <definedName name="T">'[11]NFE 518 (FEB)'!#REF!</definedName>
    <definedName name="table" localSheetId="9">#REF!</definedName>
    <definedName name="table">#REF!</definedName>
    <definedName name="TAGAssumptions" localSheetId="9">#REF!</definedName>
    <definedName name="TAGAssumptions">#REF!</definedName>
    <definedName name="Total_Emissions" localSheetId="9">#REF!</definedName>
    <definedName name="Total_Emissions">#REF!</definedName>
    <definedName name="TRUPCALC" localSheetId="9">#REF!</definedName>
    <definedName name="TRUPCALC">#REF!</definedName>
    <definedName name="TRUPVAR" localSheetId="9">#REF!</definedName>
    <definedName name="TRUPVAR">#REF!</definedName>
    <definedName name="UIFirstYear">[19]Validations!$B$33</definedName>
    <definedName name="UnderOverCCR">[26]AllocIncTaxExpensePg4!$E$66</definedName>
    <definedName name="UPSLBR" localSheetId="9">#REF!</definedName>
    <definedName name="UPSLBR">#REF!</definedName>
    <definedName name="usage">#REF!</definedName>
    <definedName name="Validate">[19]Validations!$F$31</definedName>
    <definedName name="Variance" localSheetId="9">#REF!</definedName>
    <definedName name="Variance">#REF!</definedName>
    <definedName name="VARIANCE2">'[27]VARIANCE-ORIG PROJ'!$A$124:$AA$185,'[27]VARIANCE-ORIG PROJ'!$A$192:$AA$254</definedName>
    <definedName name="VARIANCESUMMARY" localSheetId="9">'[2]Unbilled Calc'!#REF!</definedName>
    <definedName name="VARIANCESUMMARY">'[2]Unbilled Calc'!#REF!</definedName>
    <definedName name="WHLPVVAR" localSheetId="9">'[2]Unbilled Calc'!#REF!</definedName>
    <definedName name="WHLPVVAR">'[2]Unbilled Calc'!#REF!</definedName>
    <definedName name="WKSH" localSheetId="9">#REF!</definedName>
    <definedName name="WKSH">#REF!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X">#REF!</definedName>
    <definedName name="xx">#REF!</definedName>
    <definedName name="YearstoPrint">[19]Print!$AB$37:$AB$52</definedName>
    <definedName name="yr00" localSheetId="9">'[6]AE Sum'!#REF!</definedName>
    <definedName name="yr00">'[6]AE Sum'!#REF!</definedName>
  </definedNames>
  <calcPr calcId="145621"/>
</workbook>
</file>

<file path=xl/calcChain.xml><?xml version="1.0" encoding="utf-8"?>
<calcChain xmlns="http://schemas.openxmlformats.org/spreadsheetml/2006/main">
  <c r="H71" i="13" l="1"/>
  <c r="H50" i="13"/>
  <c r="H28" i="13"/>
  <c r="H23" i="11"/>
  <c r="H40" i="11"/>
  <c r="H56" i="11"/>
  <c r="H19" i="12"/>
  <c r="H46" i="12"/>
  <c r="H33" i="12"/>
  <c r="E31" i="12"/>
  <c r="E38" i="11"/>
  <c r="E48" i="13"/>
  <c r="E62" i="13" l="1"/>
  <c r="E61" i="13"/>
  <c r="E59" i="13"/>
  <c r="E58" i="13"/>
  <c r="E57" i="13"/>
  <c r="E40" i="12"/>
  <c r="E39" i="12"/>
  <c r="J36" i="7" l="1"/>
  <c r="I36" i="7"/>
  <c r="H36" i="7"/>
  <c r="G36" i="7"/>
  <c r="F36" i="7"/>
  <c r="E36" i="7"/>
  <c r="D36" i="7"/>
  <c r="C36" i="7"/>
  <c r="B36" i="7"/>
  <c r="L22" i="7"/>
  <c r="K22" i="7"/>
  <c r="J22" i="7"/>
  <c r="I22" i="7"/>
  <c r="H22" i="7"/>
  <c r="G22" i="7"/>
  <c r="F22" i="7"/>
  <c r="E22" i="7"/>
  <c r="D22" i="7"/>
  <c r="C22" i="7"/>
  <c r="B22" i="7"/>
  <c r="B12" i="7" l="1"/>
  <c r="L6" i="7" l="1"/>
  <c r="M6" i="15"/>
  <c r="M6" i="4"/>
  <c r="J7" i="2"/>
  <c r="I6" i="11"/>
  <c r="I6" i="12" s="1"/>
  <c r="I6" i="13"/>
  <c r="W1" i="17"/>
  <c r="I48" i="18"/>
  <c r="J48" i="18"/>
  <c r="E48" i="18"/>
  <c r="F48" i="18"/>
  <c r="H48" i="18"/>
  <c r="K40" i="15" l="1"/>
  <c r="J40" i="15"/>
  <c r="I40" i="15"/>
  <c r="H40" i="15"/>
  <c r="G40" i="15"/>
  <c r="F40" i="15"/>
  <c r="E40" i="15"/>
  <c r="D40" i="15"/>
  <c r="K39" i="15"/>
  <c r="J39" i="15"/>
  <c r="I39" i="15"/>
  <c r="H39" i="15"/>
  <c r="G39" i="15"/>
  <c r="F39" i="15"/>
  <c r="E39" i="15"/>
  <c r="D39" i="15"/>
  <c r="K38" i="15"/>
  <c r="J38" i="15"/>
  <c r="J42" i="15" s="1"/>
  <c r="I38" i="15"/>
  <c r="I34" i="15" s="1"/>
  <c r="H38" i="15"/>
  <c r="H34" i="15" s="1"/>
  <c r="G38" i="15"/>
  <c r="G34" i="15" s="1"/>
  <c r="F38" i="15"/>
  <c r="E38" i="15"/>
  <c r="E34" i="15" s="1"/>
  <c r="D38" i="15"/>
  <c r="D34" i="15" s="1"/>
  <c r="C40" i="15"/>
  <c r="C39" i="15"/>
  <c r="C38" i="15"/>
  <c r="C34" i="15" s="1"/>
  <c r="M18" i="15"/>
  <c r="L18" i="15"/>
  <c r="K18" i="15"/>
  <c r="J18" i="15"/>
  <c r="I18" i="15"/>
  <c r="H18" i="15"/>
  <c r="G18" i="15"/>
  <c r="F18" i="15"/>
  <c r="E18" i="15"/>
  <c r="D18" i="15"/>
  <c r="M17" i="15"/>
  <c r="L17" i="15"/>
  <c r="K17" i="15"/>
  <c r="J17" i="15"/>
  <c r="I17" i="15"/>
  <c r="H17" i="15"/>
  <c r="G17" i="15"/>
  <c r="F17" i="15"/>
  <c r="E17" i="15"/>
  <c r="D17" i="15"/>
  <c r="M16" i="15"/>
  <c r="M12" i="15" s="1"/>
  <c r="L16" i="15"/>
  <c r="K16" i="15"/>
  <c r="K12" i="15" s="1"/>
  <c r="J16" i="15"/>
  <c r="J12" i="15" s="1"/>
  <c r="I16" i="15"/>
  <c r="I12" i="15" s="1"/>
  <c r="H16" i="15"/>
  <c r="H12" i="15" s="1"/>
  <c r="G16" i="15"/>
  <c r="G12" i="15" s="1"/>
  <c r="F16" i="15"/>
  <c r="F12" i="15" s="1"/>
  <c r="E16" i="15"/>
  <c r="E12" i="15" s="1"/>
  <c r="D16" i="15"/>
  <c r="D12" i="15" s="1"/>
  <c r="C18" i="15"/>
  <c r="C17" i="15"/>
  <c r="C16" i="15"/>
  <c r="C12" i="15" s="1"/>
  <c r="K34" i="15"/>
  <c r="J34" i="15"/>
  <c r="F34" i="15"/>
  <c r="L12" i="15"/>
  <c r="J44" i="15"/>
  <c r="K44" i="15"/>
  <c r="J48" i="15"/>
  <c r="K48" i="15"/>
  <c r="J45" i="15" l="1"/>
  <c r="V8" i="17"/>
  <c r="M40" i="15"/>
  <c r="M38" i="15"/>
  <c r="M39" i="15"/>
  <c r="L26" i="16" l="1"/>
  <c r="M26" i="16" s="1"/>
  <c r="L20" i="16"/>
  <c r="M20" i="16" s="1"/>
  <c r="M14" i="16"/>
  <c r="M26" i="15" s="1"/>
  <c r="L14" i="16"/>
  <c r="L10" i="16"/>
  <c r="K10" i="16"/>
  <c r="J10" i="16"/>
  <c r="H10" i="16"/>
  <c r="D10" i="16"/>
  <c r="M9" i="16"/>
  <c r="M10" i="16" s="1"/>
  <c r="L9" i="16"/>
  <c r="K9" i="16"/>
  <c r="J9" i="16"/>
  <c r="I9" i="16"/>
  <c r="I10" i="16" s="1"/>
  <c r="H9" i="16"/>
  <c r="G9" i="16"/>
  <c r="G10" i="16" s="1"/>
  <c r="F9" i="16"/>
  <c r="F10" i="16" s="1"/>
  <c r="E9" i="16"/>
  <c r="E10" i="16" s="1"/>
  <c r="D9" i="16"/>
  <c r="L8" i="16"/>
  <c r="M8" i="16" s="1"/>
  <c r="I42" i="15"/>
  <c r="U8" i="17" s="1"/>
  <c r="H42" i="15"/>
  <c r="T8" i="17" s="1"/>
  <c r="G42" i="15"/>
  <c r="S8" i="17" s="1"/>
  <c r="F42" i="15"/>
  <c r="R8" i="17" s="1"/>
  <c r="E42" i="15"/>
  <c r="Q8" i="17" s="1"/>
  <c r="D42" i="15"/>
  <c r="P8" i="17" s="1"/>
  <c r="C42" i="15"/>
  <c r="O8" i="17" s="1"/>
  <c r="M20" i="15"/>
  <c r="N8" i="17" s="1"/>
  <c r="L26" i="15"/>
  <c r="K26" i="15"/>
  <c r="J26" i="15"/>
  <c r="I26" i="15"/>
  <c r="H26" i="15"/>
  <c r="G26" i="15"/>
  <c r="F26" i="15"/>
  <c r="E26" i="15"/>
  <c r="D26" i="15"/>
  <c r="C26" i="15"/>
  <c r="L22" i="15"/>
  <c r="K22" i="15"/>
  <c r="J22" i="15"/>
  <c r="I22" i="15"/>
  <c r="H22" i="15"/>
  <c r="G22" i="15"/>
  <c r="F22" i="15"/>
  <c r="E22" i="15"/>
  <c r="D22" i="15"/>
  <c r="C22" i="15"/>
  <c r="L20" i="15"/>
  <c r="M8" i="17" s="1"/>
  <c r="K20" i="15"/>
  <c r="L8" i="17" s="1"/>
  <c r="J20" i="15"/>
  <c r="I20" i="15"/>
  <c r="J8" i="17" s="1"/>
  <c r="H20" i="15"/>
  <c r="I8" i="17" s="1"/>
  <c r="G20" i="15"/>
  <c r="H8" i="17" s="1"/>
  <c r="F20" i="15"/>
  <c r="G8" i="17" s="1"/>
  <c r="E20" i="15"/>
  <c r="D20" i="15"/>
  <c r="C13" i="15"/>
  <c r="D11" i="15" s="1"/>
  <c r="D13" i="15" s="1"/>
  <c r="E11" i="15" s="1"/>
  <c r="E13" i="15" s="1"/>
  <c r="F11" i="15" s="1"/>
  <c r="F13" i="15" s="1"/>
  <c r="G11" i="15" s="1"/>
  <c r="G13" i="15" s="1"/>
  <c r="H11" i="15" s="1"/>
  <c r="H13" i="15" s="1"/>
  <c r="I11" i="15" s="1"/>
  <c r="I13" i="15" s="1"/>
  <c r="J11" i="15" s="1"/>
  <c r="J13" i="15" s="1"/>
  <c r="K11" i="15" s="1"/>
  <c r="K13" i="15" s="1"/>
  <c r="L11" i="15" s="1"/>
  <c r="L13" i="15" s="1"/>
  <c r="M11" i="15" s="1"/>
  <c r="M13" i="15" s="1"/>
  <c r="C33" i="15" s="1"/>
  <c r="C35" i="15" s="1"/>
  <c r="D33" i="15" s="1"/>
  <c r="D35" i="15" s="1"/>
  <c r="E33" i="15" s="1"/>
  <c r="E35" i="15" s="1"/>
  <c r="F33" i="15" s="1"/>
  <c r="F35" i="15" s="1"/>
  <c r="G33" i="15" s="1"/>
  <c r="G35" i="15" s="1"/>
  <c r="H33" i="15" s="1"/>
  <c r="H35" i="15" s="1"/>
  <c r="I33" i="15" s="1"/>
  <c r="I35" i="15" s="1"/>
  <c r="J33" i="15" s="1"/>
  <c r="J35" i="15" s="1"/>
  <c r="K33" i="15" s="1"/>
  <c r="K35" i="15" s="1"/>
  <c r="E8" i="17" l="1"/>
  <c r="C19" i="15"/>
  <c r="J23" i="15"/>
  <c r="K8" i="17"/>
  <c r="E23" i="15"/>
  <c r="F8" i="17"/>
  <c r="K23" i="15"/>
  <c r="D23" i="15"/>
  <c r="L23" i="15"/>
  <c r="F23" i="15"/>
  <c r="H23" i="15"/>
  <c r="I23" i="15"/>
  <c r="G23" i="15"/>
  <c r="N9" i="16"/>
  <c r="N10" i="16" s="1"/>
  <c r="M22" i="15"/>
  <c r="M23" i="15" s="1"/>
  <c r="N20" i="16"/>
  <c r="N26" i="16"/>
  <c r="N14" i="16"/>
  <c r="K41" i="15" l="1"/>
  <c r="K42" i="15" s="1"/>
  <c r="C20" i="15"/>
  <c r="O20" i="16"/>
  <c r="C48" i="15"/>
  <c r="O14" i="16"/>
  <c r="O26" i="16"/>
  <c r="N8" i="16"/>
  <c r="K45" i="15" l="1"/>
  <c r="W8" i="17"/>
  <c r="D8" i="17"/>
  <c r="C23" i="15"/>
  <c r="M41" i="15"/>
  <c r="M42" i="15" s="1"/>
  <c r="P20" i="16"/>
  <c r="C44" i="15"/>
  <c r="C45" i="15" s="1"/>
  <c r="O9" i="16"/>
  <c r="O10" i="16" s="1"/>
  <c r="P26" i="16"/>
  <c r="P14" i="16"/>
  <c r="D48" i="15"/>
  <c r="C8" i="17" l="1"/>
  <c r="B8" i="17"/>
  <c r="O8" i="16"/>
  <c r="Q20" i="16"/>
  <c r="Q26" i="16"/>
  <c r="Q14" i="16"/>
  <c r="E48" i="15"/>
  <c r="R20" i="16" l="1"/>
  <c r="R14" i="16"/>
  <c r="F48" i="15"/>
  <c r="P9" i="16"/>
  <c r="P10" i="16" s="1"/>
  <c r="P8" i="16"/>
  <c r="D44" i="15"/>
  <c r="D45" i="15" s="1"/>
  <c r="R26" i="16"/>
  <c r="G48" i="15" l="1"/>
  <c r="S14" i="16"/>
  <c r="S26" i="16"/>
  <c r="S20" i="16"/>
  <c r="Q9" i="16"/>
  <c r="Q10" i="16" s="1"/>
  <c r="Q8" i="16"/>
  <c r="E44" i="15"/>
  <c r="E45" i="15" s="1"/>
  <c r="T26" i="16" l="1"/>
  <c r="T14" i="16"/>
  <c r="H48" i="15"/>
  <c r="R9" i="16"/>
  <c r="R10" i="16" s="1"/>
  <c r="R8" i="16"/>
  <c r="F44" i="15"/>
  <c r="F45" i="15" s="1"/>
  <c r="T20" i="16"/>
  <c r="U26" i="16" l="1"/>
  <c r="V26" i="16" s="1"/>
  <c r="G44" i="15"/>
  <c r="G45" i="15" s="1"/>
  <c r="S9" i="16"/>
  <c r="S10" i="16" s="1"/>
  <c r="I48" i="15"/>
  <c r="U14" i="16"/>
  <c r="V14" i="16" s="1"/>
  <c r="U20" i="16"/>
  <c r="V20" i="16" s="1"/>
  <c r="S8" i="16" l="1"/>
  <c r="H44" i="15" l="1"/>
  <c r="H45" i="15" s="1"/>
  <c r="T9" i="16"/>
  <c r="T10" i="16" s="1"/>
  <c r="T8" i="16" l="1"/>
  <c r="I44" i="15" l="1"/>
  <c r="I45" i="15" s="1"/>
  <c r="U9" i="16"/>
  <c r="U10" i="16" s="1"/>
  <c r="U8" i="16" l="1"/>
  <c r="V9" i="16" l="1"/>
  <c r="V10" i="16" s="1"/>
  <c r="V8" i="16"/>
  <c r="A60" i="13" l="1"/>
  <c r="A61" i="13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10" i="12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11" i="11"/>
  <c r="H12" i="13"/>
  <c r="H14" i="13"/>
  <c r="H15" i="13"/>
  <c r="G16" i="13"/>
  <c r="H16" i="13"/>
  <c r="H18" i="13"/>
  <c r="H19" i="13"/>
  <c r="G22" i="13"/>
  <c r="H22" i="13"/>
  <c r="G23" i="13"/>
  <c r="H23" i="13"/>
  <c r="G24" i="13"/>
  <c r="H24" i="13"/>
  <c r="G25" i="13"/>
  <c r="H25" i="13" s="1"/>
  <c r="G26" i="13"/>
  <c r="H26" i="13"/>
  <c r="H33" i="13"/>
  <c r="H35" i="13"/>
  <c r="H36" i="13"/>
  <c r="G37" i="13"/>
  <c r="H37" i="13"/>
  <c r="H39" i="13"/>
  <c r="H40" i="13"/>
  <c r="G43" i="13"/>
  <c r="H43" i="13" s="1"/>
  <c r="G44" i="13"/>
  <c r="H44" i="13" s="1"/>
  <c r="G45" i="13"/>
  <c r="H45" i="13"/>
  <c r="G46" i="13"/>
  <c r="H46" i="13"/>
  <c r="G47" i="13"/>
  <c r="H47" i="13" s="1"/>
  <c r="H55" i="13"/>
  <c r="H57" i="13"/>
  <c r="H58" i="13"/>
  <c r="G59" i="13"/>
  <c r="H59" i="13"/>
  <c r="H61" i="13"/>
  <c r="H62" i="13"/>
  <c r="G65" i="13"/>
  <c r="H65" i="13"/>
  <c r="G66" i="13"/>
  <c r="H66" i="13" s="1"/>
  <c r="G67" i="13"/>
  <c r="H67" i="13" s="1"/>
  <c r="G68" i="13"/>
  <c r="H68" i="13" s="1"/>
  <c r="G69" i="13"/>
  <c r="H69" i="13"/>
  <c r="H11" i="12"/>
  <c r="H12" i="12"/>
  <c r="G13" i="12"/>
  <c r="H13" i="12"/>
  <c r="G14" i="12"/>
  <c r="H14" i="12"/>
  <c r="G15" i="12"/>
  <c r="H15" i="12"/>
  <c r="G16" i="12"/>
  <c r="H16" i="12"/>
  <c r="G17" i="12"/>
  <c r="H17" i="12" s="1"/>
  <c r="H24" i="12"/>
  <c r="H25" i="12"/>
  <c r="G26" i="12"/>
  <c r="H26" i="12" s="1"/>
  <c r="G28" i="12"/>
  <c r="H28" i="12"/>
  <c r="G29" i="12"/>
  <c r="H29" i="12"/>
  <c r="H38" i="12"/>
  <c r="H39" i="12"/>
  <c r="G40" i="12"/>
  <c r="H40" i="12"/>
  <c r="G41" i="12"/>
  <c r="H41" i="12" s="1"/>
  <c r="G42" i="12"/>
  <c r="H42" i="12" s="1"/>
  <c r="G43" i="12"/>
  <c r="H43" i="12"/>
  <c r="G44" i="12"/>
  <c r="H44" i="12"/>
  <c r="H12" i="11"/>
  <c r="H14" i="11"/>
  <c r="H15" i="11"/>
  <c r="H17" i="11"/>
  <c r="H18" i="11"/>
  <c r="H19" i="11"/>
  <c r="H20" i="11"/>
  <c r="H21" i="11"/>
  <c r="H28" i="11"/>
  <c r="H30" i="11"/>
  <c r="H31" i="11"/>
  <c r="H33" i="11"/>
  <c r="H34" i="11"/>
  <c r="H35" i="11"/>
  <c r="H36" i="11"/>
  <c r="H37" i="11"/>
  <c r="H45" i="11"/>
  <c r="H50" i="11"/>
  <c r="H51" i="11"/>
  <c r="H52" i="11"/>
  <c r="H53" i="11"/>
  <c r="H54" i="11"/>
  <c r="H63" i="13" l="1"/>
  <c r="H70" i="13" s="1"/>
  <c r="H72" i="13" s="1"/>
  <c r="G48" i="13"/>
  <c r="H41" i="13"/>
  <c r="H22" i="11"/>
  <c r="H24" i="11"/>
  <c r="H45" i="12"/>
  <c r="H18" i="12"/>
  <c r="G31" i="12"/>
  <c r="G30" i="12"/>
  <c r="H30" i="12" s="1"/>
  <c r="G27" i="12"/>
  <c r="H27" i="12" s="1"/>
  <c r="H20" i="13"/>
  <c r="H22" i="8"/>
  <c r="H23" i="8"/>
  <c r="H24" i="8"/>
  <c r="H28" i="8"/>
  <c r="H32" i="8"/>
  <c r="H33" i="8"/>
  <c r="H34" i="8"/>
  <c r="H39" i="8"/>
  <c r="H40" i="8"/>
  <c r="H41" i="8"/>
  <c r="H46" i="8"/>
  <c r="H47" i="8"/>
  <c r="H48" i="8"/>
  <c r="H52" i="8"/>
  <c r="I63" i="13" l="1"/>
  <c r="I67" i="13"/>
  <c r="H47" i="12"/>
  <c r="I61" i="13"/>
  <c r="I68" i="13"/>
  <c r="I59" i="13"/>
  <c r="I55" i="13"/>
  <c r="I65" i="13"/>
  <c r="I62" i="13"/>
  <c r="I58" i="13"/>
  <c r="I69" i="13"/>
  <c r="I71" i="13"/>
  <c r="I57" i="13"/>
  <c r="I66" i="13"/>
  <c r="I14" i="11"/>
  <c r="I15" i="11"/>
  <c r="I20" i="11"/>
  <c r="I17" i="11"/>
  <c r="I21" i="11"/>
  <c r="I19" i="11"/>
  <c r="I23" i="11"/>
  <c r="I18" i="11"/>
  <c r="H27" i="13"/>
  <c r="H20" i="12"/>
  <c r="I12" i="11"/>
  <c r="I43" i="12" l="1"/>
  <c r="I38" i="12"/>
  <c r="I40" i="12"/>
  <c r="I44" i="12"/>
  <c r="I42" i="12"/>
  <c r="I41" i="12"/>
  <c r="I39" i="12"/>
  <c r="I12" i="12"/>
  <c r="I13" i="12"/>
  <c r="I16" i="12"/>
  <c r="I14" i="12"/>
  <c r="I15" i="12"/>
  <c r="I17" i="12"/>
  <c r="I11" i="12"/>
  <c r="H29" i="13"/>
  <c r="I19" i="12"/>
  <c r="I46" i="12"/>
  <c r="A16" i="2"/>
  <c r="A17" i="2" s="1"/>
  <c r="A18" i="2" s="1"/>
  <c r="A19" i="2" s="1"/>
  <c r="A20" i="2" s="1"/>
  <c r="A21" i="2" s="1"/>
  <c r="A22" i="2" s="1"/>
  <c r="A23" i="2" s="1"/>
  <c r="A24" i="2" s="1"/>
  <c r="I14" i="13" l="1"/>
  <c r="I19" i="13"/>
  <c r="I23" i="13"/>
  <c r="I24" i="13"/>
  <c r="I16" i="13"/>
  <c r="I18" i="13"/>
  <c r="I26" i="13"/>
  <c r="I15" i="13"/>
  <c r="I12" i="13"/>
  <c r="I25" i="13"/>
  <c r="I22" i="13"/>
  <c r="I20" i="13"/>
  <c r="I28" i="13"/>
  <c r="J20" i="7"/>
  <c r="I20" i="7"/>
  <c r="H20" i="7"/>
  <c r="G20" i="7"/>
  <c r="F20" i="7"/>
  <c r="E20" i="7"/>
  <c r="D20" i="7"/>
  <c r="C20" i="7"/>
  <c r="B20" i="7"/>
  <c r="L7" i="10"/>
  <c r="L8" i="10" s="1"/>
  <c r="K7" i="10"/>
  <c r="K8" i="10" s="1"/>
  <c r="J7" i="10"/>
  <c r="J8" i="10" s="1"/>
  <c r="I7" i="10"/>
  <c r="I8" i="10" s="1"/>
  <c r="H7" i="10"/>
  <c r="H8" i="10" s="1"/>
  <c r="G7" i="10"/>
  <c r="G8" i="10" s="1"/>
  <c r="F7" i="10"/>
  <c r="F8" i="10" s="1"/>
  <c r="E7" i="10"/>
  <c r="E8" i="10" s="1"/>
  <c r="D7" i="10"/>
  <c r="D8" i="10" s="1"/>
  <c r="L6" i="10" l="1"/>
  <c r="K20" i="7" l="1"/>
  <c r="M7" i="10"/>
  <c r="M8" i="10" s="1"/>
  <c r="M6" i="10" l="1"/>
  <c r="N7" i="10" l="1"/>
  <c r="N8" i="10" s="1"/>
  <c r="L20" i="7"/>
  <c r="N6" i="10"/>
  <c r="B34" i="7" l="1"/>
  <c r="O7" i="10"/>
  <c r="O8" i="10" s="1"/>
  <c r="O6" i="10"/>
  <c r="C34" i="7" l="1"/>
  <c r="P7" i="10"/>
  <c r="P8" i="10" s="1"/>
  <c r="B13" i="7"/>
  <c r="C13" i="7" s="1"/>
  <c r="D13" i="7" s="1"/>
  <c r="E13" i="7" s="1"/>
  <c r="F13" i="7" s="1"/>
  <c r="G13" i="7" s="1"/>
  <c r="H13" i="7" s="1"/>
  <c r="I13" i="7" s="1"/>
  <c r="J13" i="7" s="1"/>
  <c r="K13" i="7" s="1"/>
  <c r="L13" i="7" s="1"/>
  <c r="B27" i="7" s="1"/>
  <c r="C27" i="7" s="1"/>
  <c r="D27" i="7" s="1"/>
  <c r="E27" i="7" s="1"/>
  <c r="F27" i="7" s="1"/>
  <c r="G27" i="7" s="1"/>
  <c r="H27" i="7" s="1"/>
  <c r="I27" i="7" s="1"/>
  <c r="J27" i="7" s="1"/>
  <c r="P6" i="10" l="1"/>
  <c r="B14" i="7"/>
  <c r="C12" i="7" s="1"/>
  <c r="B17" i="7"/>
  <c r="B18" i="7"/>
  <c r="F18" i="7"/>
  <c r="G18" i="7" s="1"/>
  <c r="H18" i="7" s="1"/>
  <c r="I18" i="7" s="1"/>
  <c r="J18" i="7"/>
  <c r="K18" i="7" s="1"/>
  <c r="L18" i="7" s="1"/>
  <c r="B32" i="7" s="1"/>
  <c r="C32" i="7"/>
  <c r="D32" i="7" s="1"/>
  <c r="E32" i="7" s="1"/>
  <c r="F32" i="7" s="1"/>
  <c r="G32" i="7"/>
  <c r="H32" i="7" s="1"/>
  <c r="I32" i="7" s="1"/>
  <c r="J32" i="7" s="1"/>
  <c r="D34" i="7" l="1"/>
  <c r="Q7" i="10"/>
  <c r="Q8" i="10" s="1"/>
  <c r="Q6" i="10"/>
  <c r="C14" i="7"/>
  <c r="D12" i="7" s="1"/>
  <c r="B15" i="7"/>
  <c r="C18" i="7"/>
  <c r="D18" i="7" s="1"/>
  <c r="E18" i="7" s="1"/>
  <c r="B19" i="7"/>
  <c r="M35" i="4" s="1"/>
  <c r="B21" i="7" l="1"/>
  <c r="D7" i="17"/>
  <c r="C21" i="7"/>
  <c r="E34" i="7"/>
  <c r="R7" i="10"/>
  <c r="R8" i="10" s="1"/>
  <c r="R6" i="10"/>
  <c r="K32" i="7"/>
  <c r="D14" i="7"/>
  <c r="E12" i="7" s="1"/>
  <c r="D9" i="17" l="1"/>
  <c r="C17" i="7"/>
  <c r="D21" i="7"/>
  <c r="F34" i="7"/>
  <c r="S7" i="10"/>
  <c r="S8" i="10" s="1"/>
  <c r="S6" i="10"/>
  <c r="E14" i="7"/>
  <c r="F12" i="7" s="1"/>
  <c r="E21" i="7" l="1"/>
  <c r="D17" i="7"/>
  <c r="G34" i="7"/>
  <c r="T7" i="10"/>
  <c r="T8" i="10" s="1"/>
  <c r="T6" i="10"/>
  <c r="F14" i="7"/>
  <c r="G12" i="7" s="1"/>
  <c r="E17" i="7" l="1"/>
  <c r="U6" i="10"/>
  <c r="I34" i="7" s="1"/>
  <c r="H34" i="7"/>
  <c r="U7" i="10"/>
  <c r="U8" i="10" s="1"/>
  <c r="G14" i="7"/>
  <c r="H12" i="7" s="1"/>
  <c r="F15" i="7"/>
  <c r="F17" i="7" s="1"/>
  <c r="V7" i="10" l="1"/>
  <c r="V8" i="10" s="1"/>
  <c r="H14" i="7"/>
  <c r="I12" i="7" s="1"/>
  <c r="F19" i="7"/>
  <c r="F21" i="7" l="1"/>
  <c r="H7" i="17"/>
  <c r="H9" i="17" s="1"/>
  <c r="G21" i="7"/>
  <c r="V6" i="10"/>
  <c r="J34" i="7" s="1"/>
  <c r="I14" i="7"/>
  <c r="J12" i="7" s="1"/>
  <c r="H21" i="7" l="1"/>
  <c r="G17" i="7"/>
  <c r="J14" i="7"/>
  <c r="K12" i="7" s="1"/>
  <c r="I21" i="7" l="1"/>
  <c r="H17" i="7"/>
  <c r="J15" i="7"/>
  <c r="J17" i="7" s="1"/>
  <c r="J19" i="7" s="1"/>
  <c r="K14" i="7"/>
  <c r="L12" i="7" s="1"/>
  <c r="J21" i="7" l="1"/>
  <c r="L7" i="17"/>
  <c r="L9" i="17" s="1"/>
  <c r="K21" i="7"/>
  <c r="I17" i="7"/>
  <c r="L14" i="7"/>
  <c r="B26" i="7" s="1"/>
  <c r="L21" i="7" l="1"/>
  <c r="K17" i="7"/>
  <c r="B28" i="7"/>
  <c r="C26" i="7" s="1"/>
  <c r="L17" i="7" l="1"/>
  <c r="B35" i="7"/>
  <c r="C28" i="7"/>
  <c r="D26" i="7" s="1"/>
  <c r="B31" i="7" l="1"/>
  <c r="D28" i="7"/>
  <c r="E26" i="7" s="1"/>
  <c r="C29" i="7"/>
  <c r="C31" i="7" s="1"/>
  <c r="C33" i="7" l="1"/>
  <c r="E28" i="7"/>
  <c r="F26" i="7" s="1"/>
  <c r="C35" i="7" l="1"/>
  <c r="P7" i="17"/>
  <c r="P9" i="17" s="1"/>
  <c r="D35" i="7"/>
  <c r="F28" i="7"/>
  <c r="G26" i="7" s="1"/>
  <c r="D31" i="7" l="1"/>
  <c r="D33" i="7" s="1"/>
  <c r="Q7" i="17" s="1"/>
  <c r="Q9" i="17" s="1"/>
  <c r="E35" i="7"/>
  <c r="G28" i="7"/>
  <c r="H26" i="7" s="1"/>
  <c r="F35" i="7" l="1"/>
  <c r="E31" i="7"/>
  <c r="E33" i="7" s="1"/>
  <c r="R7" i="17" s="1"/>
  <c r="R9" i="17" s="1"/>
  <c r="H28" i="7"/>
  <c r="I26" i="7" s="1"/>
  <c r="G29" i="7"/>
  <c r="G31" i="7" s="1"/>
  <c r="F31" i="7" l="1"/>
  <c r="F33" i="7" s="1"/>
  <c r="S7" i="17" s="1"/>
  <c r="S9" i="17" s="1"/>
  <c r="G33" i="7"/>
  <c r="I28" i="7"/>
  <c r="J26" i="7" s="1"/>
  <c r="J28" i="7" s="1"/>
  <c r="G35" i="7" l="1"/>
  <c r="T7" i="17"/>
  <c r="T9" i="17" s="1"/>
  <c r="H35" i="7"/>
  <c r="H31" i="7" l="1"/>
  <c r="H33" i="7" s="1"/>
  <c r="U7" i="17" s="1"/>
  <c r="U9" i="17" s="1"/>
  <c r="I35" i="7"/>
  <c r="J35" i="7" l="1"/>
  <c r="I31" i="7"/>
  <c r="I33" i="7" s="1"/>
  <c r="V7" i="17" s="1"/>
  <c r="V9" i="17" s="1"/>
  <c r="I55" i="8"/>
  <c r="H55" i="8"/>
  <c r="I48" i="8"/>
  <c r="I47" i="8"/>
  <c r="I46" i="8"/>
  <c r="I41" i="8"/>
  <c r="I40" i="8"/>
  <c r="I39" i="8"/>
  <c r="I34" i="8"/>
  <c r="I33" i="8"/>
  <c r="I32" i="8"/>
  <c r="I28" i="8"/>
  <c r="I52" i="8"/>
  <c r="I24" i="8"/>
  <c r="I23" i="8"/>
  <c r="I22" i="8"/>
  <c r="D18" i="8"/>
  <c r="F18" i="8"/>
  <c r="F22" i="8"/>
  <c r="F23" i="8"/>
  <c r="F24" i="8"/>
  <c r="D25" i="8"/>
  <c r="D28" i="8"/>
  <c r="F28" i="8"/>
  <c r="F32" i="8"/>
  <c r="F33" i="8"/>
  <c r="F34" i="8"/>
  <c r="D35" i="8"/>
  <c r="F39" i="8"/>
  <c r="F40" i="8"/>
  <c r="F41" i="8"/>
  <c r="D42" i="8"/>
  <c r="F46" i="8"/>
  <c r="F47" i="8"/>
  <c r="F48" i="8"/>
  <c r="D49" i="8"/>
  <c r="E49" i="8" s="1"/>
  <c r="D52" i="8"/>
  <c r="F52" i="8"/>
  <c r="J31" i="7" l="1"/>
  <c r="J33" i="7" s="1"/>
  <c r="W7" i="17" s="1"/>
  <c r="W9" i="17" s="1"/>
  <c r="F42" i="8"/>
  <c r="F35" i="8"/>
  <c r="D55" i="8"/>
  <c r="F25" i="8"/>
  <c r="E25" i="8"/>
  <c r="F49" i="8"/>
  <c r="E42" i="8"/>
  <c r="E18" i="8"/>
  <c r="E35" i="8"/>
  <c r="E28" i="8"/>
  <c r="G28" i="8" s="1"/>
  <c r="J28" i="8" s="1"/>
  <c r="E52" i="8"/>
  <c r="G52" i="8" s="1"/>
  <c r="J52" i="8" s="1"/>
  <c r="G18" i="8" l="1"/>
  <c r="J18" i="8" s="1"/>
  <c r="C25" i="15"/>
  <c r="G39" i="8"/>
  <c r="G41" i="8" s="1"/>
  <c r="J41" i="8" s="1"/>
  <c r="D15" i="2"/>
  <c r="H38" i="11" s="1"/>
  <c r="D24" i="2"/>
  <c r="D17" i="2"/>
  <c r="G22" i="8"/>
  <c r="J22" i="8" s="1"/>
  <c r="G32" i="8"/>
  <c r="G33" i="8" s="1"/>
  <c r="J33" i="8" s="1"/>
  <c r="G46" i="8"/>
  <c r="J46" i="8" s="1"/>
  <c r="F55" i="8"/>
  <c r="D25" i="15" l="1"/>
  <c r="C27" i="15"/>
  <c r="G40" i="8"/>
  <c r="J40" i="8" s="1"/>
  <c r="J39" i="8"/>
  <c r="D23" i="2" s="1"/>
  <c r="H39" i="11"/>
  <c r="D16" i="2"/>
  <c r="D22" i="2"/>
  <c r="D20" i="2"/>
  <c r="G34" i="8"/>
  <c r="J34" i="8" s="1"/>
  <c r="J32" i="8"/>
  <c r="G24" i="8"/>
  <c r="J24" i="8" s="1"/>
  <c r="G23" i="8"/>
  <c r="J23" i="8" s="1"/>
  <c r="G55" i="8"/>
  <c r="J55" i="8" s="1"/>
  <c r="G48" i="8"/>
  <c r="J48" i="8" s="1"/>
  <c r="G47" i="8"/>
  <c r="J47" i="8" s="1"/>
  <c r="E25" i="15" l="1"/>
  <c r="D27" i="15"/>
  <c r="D19" i="2"/>
  <c r="H41" i="11"/>
  <c r="I40" i="11" s="1"/>
  <c r="D21" i="2"/>
  <c r="D18" i="2"/>
  <c r="H29" i="4"/>
  <c r="K41" i="4"/>
  <c r="M39" i="4"/>
  <c r="F28" i="4"/>
  <c r="G28" i="4"/>
  <c r="I28" i="4" s="1"/>
  <c r="F27" i="4"/>
  <c r="G26" i="4"/>
  <c r="F26" i="4"/>
  <c r="G25" i="4"/>
  <c r="I25" i="4" s="1"/>
  <c r="G24" i="4"/>
  <c r="I24" i="4" s="1"/>
  <c r="F24" i="4"/>
  <c r="F23" i="4"/>
  <c r="G22" i="4"/>
  <c r="I22" i="4" s="1"/>
  <c r="K22" i="4" s="1"/>
  <c r="F22" i="4"/>
  <c r="G21" i="4"/>
  <c r="G20" i="4"/>
  <c r="I20" i="4" s="1"/>
  <c r="K20" i="4" s="1"/>
  <c r="F20" i="4"/>
  <c r="A20" i="4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G19" i="4"/>
  <c r="I19" i="4" s="1"/>
  <c r="D29" i="4"/>
  <c r="C29" i="4"/>
  <c r="F25" i="15" l="1"/>
  <c r="E27" i="15"/>
  <c r="H48" i="13"/>
  <c r="H31" i="12"/>
  <c r="H32" i="12" s="1"/>
  <c r="I35" i="11"/>
  <c r="I31" i="11"/>
  <c r="I37" i="11"/>
  <c r="I28" i="11"/>
  <c r="I34" i="11"/>
  <c r="I30" i="11"/>
  <c r="I33" i="11"/>
  <c r="I36" i="11"/>
  <c r="I38" i="11"/>
  <c r="J24" i="4"/>
  <c r="I21" i="4"/>
  <c r="K21" i="4" s="1"/>
  <c r="I26" i="4"/>
  <c r="K26" i="4" s="1"/>
  <c r="K25" i="4"/>
  <c r="K19" i="4"/>
  <c r="J28" i="4"/>
  <c r="K28" i="4"/>
  <c r="E29" i="4"/>
  <c r="F21" i="4"/>
  <c r="J22" i="4"/>
  <c r="F25" i="4"/>
  <c r="J25" i="4" s="1"/>
  <c r="G23" i="4"/>
  <c r="I23" i="4" s="1"/>
  <c r="K24" i="4"/>
  <c r="G27" i="4"/>
  <c r="I27" i="4" s="1"/>
  <c r="F19" i="4"/>
  <c r="J19" i="4" s="1"/>
  <c r="J20" i="4"/>
  <c r="G25" i="15" l="1"/>
  <c r="F27" i="15"/>
  <c r="H49" i="13"/>
  <c r="J21" i="4"/>
  <c r="J26" i="4"/>
  <c r="I29" i="4"/>
  <c r="F29" i="4"/>
  <c r="K27" i="4"/>
  <c r="J27" i="4"/>
  <c r="K23" i="4"/>
  <c r="J23" i="4"/>
  <c r="H25" i="15" l="1"/>
  <c r="G27" i="15"/>
  <c r="H51" i="13"/>
  <c r="H34" i="12"/>
  <c r="J29" i="4"/>
  <c r="K29" i="4"/>
  <c r="L17" i="4" s="1"/>
  <c r="E48" i="11" l="1"/>
  <c r="H48" i="11" s="1"/>
  <c r="E47" i="11"/>
  <c r="H47" i="11" s="1"/>
  <c r="I25" i="15"/>
  <c r="H27" i="15"/>
  <c r="F24" i="2"/>
  <c r="F17" i="2"/>
  <c r="F16" i="2"/>
  <c r="H16" i="2" s="1"/>
  <c r="J16" i="2" s="1"/>
  <c r="I37" i="13"/>
  <c r="I35" i="13"/>
  <c r="H74" i="13"/>
  <c r="I36" i="13"/>
  <c r="I41" i="13"/>
  <c r="I40" i="13"/>
  <c r="I45" i="13"/>
  <c r="I44" i="13"/>
  <c r="I46" i="13"/>
  <c r="I33" i="13"/>
  <c r="I47" i="13"/>
  <c r="I39" i="13"/>
  <c r="I43" i="13"/>
  <c r="I48" i="13"/>
  <c r="I24" i="12"/>
  <c r="I25" i="12"/>
  <c r="H49" i="12"/>
  <c r="I29" i="12"/>
  <c r="I28" i="12"/>
  <c r="I26" i="12"/>
  <c r="I27" i="12"/>
  <c r="I30" i="12"/>
  <c r="I31" i="12"/>
  <c r="I33" i="12"/>
  <c r="I50" i="13"/>
  <c r="F15" i="2"/>
  <c r="H15" i="2" s="1"/>
  <c r="J15" i="2" s="1"/>
  <c r="L40" i="4"/>
  <c r="L20" i="4"/>
  <c r="M20" i="4" s="1"/>
  <c r="L22" i="4"/>
  <c r="L24" i="4"/>
  <c r="L25" i="4"/>
  <c r="L19" i="4"/>
  <c r="L26" i="4"/>
  <c r="L21" i="4"/>
  <c r="L28" i="4"/>
  <c r="L27" i="4"/>
  <c r="L23" i="4"/>
  <c r="H55" i="11" l="1"/>
  <c r="J25" i="15"/>
  <c r="I27" i="15"/>
  <c r="M26" i="4"/>
  <c r="F22" i="2"/>
  <c r="H22" i="2" s="1"/>
  <c r="J22" i="2" s="1"/>
  <c r="M21" i="4"/>
  <c r="H17" i="2"/>
  <c r="J17" i="2" s="1"/>
  <c r="M25" i="4"/>
  <c r="F21" i="2"/>
  <c r="H21" i="2" s="1"/>
  <c r="J21" i="2" s="1"/>
  <c r="M24" i="4"/>
  <c r="F20" i="2"/>
  <c r="H20" i="2" s="1"/>
  <c r="J20" i="2" s="1"/>
  <c r="M23" i="4"/>
  <c r="F19" i="2"/>
  <c r="H19" i="2" s="1"/>
  <c r="J19" i="2" s="1"/>
  <c r="M22" i="4"/>
  <c r="F18" i="2"/>
  <c r="H18" i="2" s="1"/>
  <c r="J18" i="2" s="1"/>
  <c r="M27" i="4"/>
  <c r="F23" i="2"/>
  <c r="H23" i="2" s="1"/>
  <c r="J23" i="2" s="1"/>
  <c r="M28" i="4"/>
  <c r="H24" i="2"/>
  <c r="J24" i="2" s="1"/>
  <c r="M19" i="4"/>
  <c r="L29" i="4"/>
  <c r="M40" i="4"/>
  <c r="M41" i="4" s="1"/>
  <c r="L41" i="4"/>
  <c r="I19" i="7"/>
  <c r="K7" i="17" s="1"/>
  <c r="K9" i="17" s="1"/>
  <c r="L19" i="7"/>
  <c r="N7" i="17" s="1"/>
  <c r="N9" i="17" s="1"/>
  <c r="K31" i="7"/>
  <c r="G19" i="7"/>
  <c r="I7" i="17" s="1"/>
  <c r="I9" i="17" s="1"/>
  <c r="C19" i="7"/>
  <c r="K19" i="7"/>
  <c r="M7" i="17" s="1"/>
  <c r="M9" i="17" s="1"/>
  <c r="D19" i="7"/>
  <c r="F7" i="17" s="1"/>
  <c r="F9" i="17" s="1"/>
  <c r="E19" i="7"/>
  <c r="G7" i="17" s="1"/>
  <c r="G9" i="17" s="1"/>
  <c r="H19" i="7"/>
  <c r="J7" i="17" s="1"/>
  <c r="J9" i="17" s="1"/>
  <c r="H57" i="11" l="1"/>
  <c r="I56" i="11" s="1"/>
  <c r="K25" i="15"/>
  <c r="J27" i="15"/>
  <c r="M29" i="4"/>
  <c r="E7" i="17"/>
  <c r="B33" i="7"/>
  <c r="O7" i="17" s="1"/>
  <c r="O9" i="17" s="1"/>
  <c r="I45" i="11" l="1"/>
  <c r="I52" i="11"/>
  <c r="I50" i="11"/>
  <c r="I51" i="11"/>
  <c r="I54" i="11"/>
  <c r="I53" i="11"/>
  <c r="H59" i="11"/>
  <c r="I47" i="11"/>
  <c r="I48" i="11"/>
  <c r="L25" i="15"/>
  <c r="K27" i="15"/>
  <c r="E9" i="17"/>
  <c r="B7" i="17"/>
  <c r="B9" i="17" s="1"/>
  <c r="C7" i="17"/>
  <c r="C9" i="17" s="1"/>
  <c r="K33" i="7"/>
  <c r="M25" i="15" l="1"/>
  <c r="L27" i="15"/>
  <c r="C47" i="15" l="1"/>
  <c r="M27" i="15"/>
  <c r="D47" i="15" l="1"/>
  <c r="C49" i="15"/>
  <c r="E47" i="15" l="1"/>
  <c r="D49" i="15"/>
  <c r="F47" i="15" l="1"/>
  <c r="E49" i="15"/>
  <c r="G47" i="15" l="1"/>
  <c r="F49" i="15"/>
  <c r="H47" i="15" l="1"/>
  <c r="G49" i="15"/>
  <c r="I47" i="15" l="1"/>
  <c r="H49" i="15"/>
  <c r="J47" i="15" l="1"/>
  <c r="I49" i="15"/>
  <c r="J49" i="15" l="1"/>
  <c r="K47" i="15"/>
  <c r="K49" i="15" s="1"/>
</calcChain>
</file>

<file path=xl/comments1.xml><?xml version="1.0" encoding="utf-8"?>
<comments xmlns="http://schemas.openxmlformats.org/spreadsheetml/2006/main">
  <authors>
    <author>Olivier, Marcia J</author>
  </authors>
  <commentList>
    <comment ref="B17" authorId="0">
      <text>
        <r>
          <rPr>
            <sz val="9"/>
            <color indexed="81"/>
            <rFont val="Tahoma"/>
            <family val="2"/>
          </rPr>
          <t>Multiply by beg bal consistent with Exh 10 formula</t>
        </r>
      </text>
    </comment>
  </commentList>
</comments>
</file>

<file path=xl/sharedStrings.xml><?xml version="1.0" encoding="utf-8"?>
<sst xmlns="http://schemas.openxmlformats.org/spreadsheetml/2006/main" count="557" uniqueCount="232">
  <si>
    <t>Witness: Olivier</t>
  </si>
  <si>
    <t>Rate
Schedule</t>
  </si>
  <si>
    <t>RS-1</t>
  </si>
  <si>
    <t>GS-1</t>
  </si>
  <si>
    <t>GS-2</t>
  </si>
  <si>
    <t>GSD-1</t>
  </si>
  <si>
    <t>CS-1, CS-2, CS-3</t>
  </si>
  <si>
    <t>IS-1, IS-2, IS-3</t>
  </si>
  <si>
    <t>SS-1</t>
  </si>
  <si>
    <t>SS-2</t>
  </si>
  <si>
    <t>SS-3</t>
  </si>
  <si>
    <t>LS-1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</si>
  <si>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</si>
  <si>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</si>
  <si>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</si>
  <si>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</si>
  <si>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</si>
  <si>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</si>
  <si>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</si>
  <si>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</si>
  <si>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</si>
  <si>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</si>
  <si>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</si>
  <si>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Line</t>
  </si>
  <si>
    <t>Billed 
Sales
(MWH)</t>
  </si>
  <si>
    <t>Customer
Charge
($000)</t>
  </si>
  <si>
    <t>Demand
and
Energy
Charge
($000)</t>
  </si>
  <si>
    <t>Total
Base
Revenue
Billed
($000)</t>
  </si>
  <si>
    <t>Demand
and
Energy
Charge
($/MWH)</t>
  </si>
  <si>
    <t>Unbilled
Sales
(MWH)</t>
  </si>
  <si>
    <t>Unbilled
Revenue
($000)</t>
  </si>
  <si>
    <t>Total
Class
Revenue ($000)</t>
  </si>
  <si>
    <t>Total Demand and Energy Revenue Including Unbilled
($000)</t>
  </si>
  <si>
    <t>Base Rate Increase at Uniform Percent
($000)</t>
  </si>
  <si>
    <t>Total
Class
Revenue
with
Increase
($000)</t>
  </si>
  <si>
    <t>No.</t>
  </si>
  <si>
    <t>*</t>
  </si>
  <si>
    <t>**</t>
  </si>
  <si>
    <t>(2) + (3)</t>
  </si>
  <si>
    <t>(3) / (1)</t>
  </si>
  <si>
    <t>(5) x (6)</t>
  </si>
  <si>
    <t>(4) + (7)</t>
  </si>
  <si>
    <t>(3) + (7)</t>
  </si>
  <si>
    <t>(9) x %</t>
  </si>
  <si>
    <t>(8) + (10)</t>
  </si>
  <si>
    <t>TOTAL</t>
  </si>
  <si>
    <t>* Based on 2016 MWH sales forecast in 2015 Ten Year Site Plan used in NCRC May 1, 2015 projection filing</t>
  </si>
  <si>
    <t>** Based on revenue forecast consistent with 2016 MWH sales forecast in 2015 Ten Year Site Plan used in NCRC May 1, 2015 projection filing</t>
  </si>
  <si>
    <t>¶ 5e. Recovery of the CR3 Regulatory Asset:</t>
  </si>
  <si>
    <t>Residential 1st Tier Rate Impact:</t>
  </si>
  <si>
    <t>Current</t>
  </si>
  <si>
    <t>Increase</t>
  </si>
  <si>
    <t>Proposed</t>
  </si>
  <si>
    <t>($/mwh)</t>
  </si>
  <si>
    <t>Cust Charge</t>
  </si>
  <si>
    <t>Energy Charge</t>
  </si>
  <si>
    <t>Total Charge</t>
  </si>
  <si>
    <t>Sample Bill Calculations</t>
  </si>
  <si>
    <t>Proposed Tariff Sheets</t>
  </si>
  <si>
    <t>Proposed Nuclear Asset-Recovery Charge by Rate Class</t>
  </si>
  <si>
    <t>Residential</t>
  </si>
  <si>
    <t>General Service</t>
  </si>
  <si>
    <t>General Service Demand</t>
  </si>
  <si>
    <t>General Service Non-Demand</t>
  </si>
  <si>
    <t>Curtailable</t>
  </si>
  <si>
    <t>Interruptible</t>
  </si>
  <si>
    <t>Lighting</t>
  </si>
  <si>
    <t>Traditional Recovery Method Base Rate Increase by Rate Schedule</t>
  </si>
  <si>
    <t>Secondary</t>
  </si>
  <si>
    <t>TOTAL IS</t>
  </si>
  <si>
    <t>Transmission</t>
  </si>
  <si>
    <t>Primary</t>
  </si>
  <si>
    <t>IS-1, IST-1, IS-2, IST-2, SS-2</t>
  </si>
  <si>
    <t>TOTAL CS</t>
  </si>
  <si>
    <t>CS-1, CST-1, CS-2, CST-2, CS-3, CST-3, SS-3</t>
  </si>
  <si>
    <t>TOTAL GSD</t>
  </si>
  <si>
    <t>GSD-1, GSDT-1, SS-1</t>
  </si>
  <si>
    <t>TOTAL GS</t>
  </si>
  <si>
    <t>GS-1, GST-1</t>
  </si>
  <si>
    <t xml:space="preserve"> </t>
  </si>
  <si>
    <t>RS-1, RST-1, RSL-1, RSL-2, RSS-1</t>
  </si>
  <si>
    <t>(c/Kwh)</t>
  </si>
  <si>
    <t>$</t>
  </si>
  <si>
    <t>(%)</t>
  </si>
  <si>
    <t>Rate Class</t>
  </si>
  <si>
    <t>Level</t>
  </si>
  <si>
    <t>Recovery</t>
  </si>
  <si>
    <t>@ Secondary</t>
  </si>
  <si>
    <t>12CP &amp; 1/13 AD</t>
  </si>
  <si>
    <t>Nuclear Asset-</t>
  </si>
  <si>
    <t>Charge</t>
  </si>
  <si>
    <t>%</t>
  </si>
  <si>
    <t>Regulatory</t>
  </si>
  <si>
    <t>Assessment</t>
  </si>
  <si>
    <t>Fee</t>
  </si>
  <si>
    <t>Uncollectibe</t>
  </si>
  <si>
    <t>Total</t>
  </si>
  <si>
    <t>MWH Sales</t>
  </si>
  <si>
    <t>Revenue</t>
  </si>
  <si>
    <t>Amort</t>
  </si>
  <si>
    <t>Return on RB</t>
  </si>
  <si>
    <t>WACC</t>
  </si>
  <si>
    <t>Average Bal</t>
  </si>
  <si>
    <t>Ending Bal</t>
  </si>
  <si>
    <t>Beginning Bal</t>
  </si>
  <si>
    <t>Before</t>
  </si>
  <si>
    <t>Gross-ups</t>
  </si>
  <si>
    <t>Gross-up</t>
  </si>
  <si>
    <t>for</t>
  </si>
  <si>
    <t>Allocation</t>
  </si>
  <si>
    <t>Factors</t>
  </si>
  <si>
    <t>Requirement</t>
  </si>
  <si>
    <t>(000)</t>
  </si>
  <si>
    <t>Effective kWh</t>
  </si>
  <si>
    <t>Resid Rate (₵/kWh)</t>
  </si>
  <si>
    <t>(millions, except per kWh charges)</t>
  </si>
  <si>
    <t>Retail MWH Sales</t>
  </si>
  <si>
    <t>MWHs</t>
  </si>
  <si>
    <t>Change</t>
  </si>
  <si>
    <t>% Change</t>
  </si>
  <si>
    <t>Traditional</t>
  </si>
  <si>
    <t>Method</t>
  </si>
  <si>
    <t>Nuclear</t>
  </si>
  <si>
    <t>Asset-</t>
  </si>
  <si>
    <t>Difference</t>
  </si>
  <si>
    <t>(₵/kWh)</t>
  </si>
  <si>
    <t>Line No.</t>
  </si>
  <si>
    <t>Rate Schedule</t>
  </si>
  <si>
    <t xml:space="preserve">Comparison between Proposed Nuclear Asset-Recovery Charge </t>
  </si>
  <si>
    <t>and Traditional Recovery Method by Rate Schedule</t>
  </si>
  <si>
    <t>Voltage Factors:</t>
  </si>
  <si>
    <t>Distribution Primary</t>
  </si>
  <si>
    <t>Retail Rate - Avg. (₵/kWh)</t>
  </si>
  <si>
    <r>
      <t xml:space="preserve">2016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</si>
  <si>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2020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</si>
  <si>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2024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</si>
  <si>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2028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</si>
  <si>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2032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</si>
  <si>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Per Revised and Restated Stipulation and Settlement Agreement, Paragraph 5.g., approved in Order No. PSC-13-0598-FOF-EI</t>
    </r>
  </si>
  <si>
    <r>
      <t>(₵/kWh)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</si>
  <si>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The rate schedules in rows 4 through 9 under the Traditional Recovery Method include both demand</t>
    </r>
  </si>
  <si>
    <t>and energy charges.  In order to compare the above rates on a c/kWh basis, these rates were calculated</t>
  </si>
  <si>
    <t>KWH sales in columns 1 + 6.</t>
  </si>
  <si>
    <t>based on the amounts in Document MO-3, where incremental revenues in column 10 were divided by</t>
  </si>
  <si>
    <t>CR3 Regulatory Asset Annual Revenue Requirement - Traditional Recovery Method</t>
  </si>
  <si>
    <r>
      <t>Accounts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</si>
  <si>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Uncollectible accounts percentage was approved in Order No. PSC-10-0131-FOF-EI</t>
    </r>
  </si>
  <si>
    <t>Total Bill</t>
  </si>
  <si>
    <t>Gross Receipts Tax</t>
  </si>
  <si>
    <t>Subtotal</t>
  </si>
  <si>
    <t>¢/kWh</t>
  </si>
  <si>
    <t>ECRC</t>
  </si>
  <si>
    <t>CCR</t>
  </si>
  <si>
    <t>ECCR</t>
  </si>
  <si>
    <t>All kWh above 1,000</t>
  </si>
  <si>
    <t>First 1,000 kWh</t>
  </si>
  <si>
    <t>Fuel</t>
  </si>
  <si>
    <t>Non-fuel Energy</t>
  </si>
  <si>
    <t>Customer Charge</t>
  </si>
  <si>
    <t>% of Bill</t>
  </si>
  <si>
    <t>Amount</t>
  </si>
  <si>
    <t>Asset Securitization Charge</t>
  </si>
  <si>
    <t>AT CURRENT RATES</t>
  </si>
  <si>
    <t>1,000 kWh</t>
  </si>
  <si>
    <t>Residential Customer (RS-1)</t>
  </si>
  <si>
    <t>$/kW</t>
  </si>
  <si>
    <t>Demand Charge</t>
  </si>
  <si>
    <t>50 kW, 46% Load Factor, Secondary Voltage</t>
  </si>
  <si>
    <t>Small Commercial Customer (GSD-1)</t>
  </si>
  <si>
    <t>Off-peak</t>
  </si>
  <si>
    <t>On-peak</t>
  </si>
  <si>
    <t>Metering Voltage Adjustment</t>
  </si>
  <si>
    <t>Delivery Voltage Credit</t>
  </si>
  <si>
    <t>Base</t>
  </si>
  <si>
    <t>10,000 kW, 80% Load Factor, Transmission Voltage</t>
  </si>
  <si>
    <t>Large Industrial Customer (GSDT-1)</t>
  </si>
  <si>
    <t>Exhibit No. _____ (MO-2A)</t>
  </si>
  <si>
    <t>Page 1 of 3</t>
  </si>
  <si>
    <t>Page 2 of 3</t>
  </si>
  <si>
    <t>Page 3 of 3</t>
  </si>
  <si>
    <t>Page 1 of 2</t>
  </si>
  <si>
    <t>Page 2 of 2</t>
  </si>
  <si>
    <t>WITH PROPOSED NUCLEAR ASSET-RECOVERY CHARGE (all other rates are current rates)</t>
  </si>
  <si>
    <t>WITH TRADITIONAL RECOVERY METHOD (all other rates are current rates)</t>
  </si>
  <si>
    <t>Exhibit No. _____ (MO-2B)</t>
  </si>
  <si>
    <t>Securitization Proposal ($ millions, except per kWh charges and typical bill impact)</t>
  </si>
  <si>
    <t>Principal Payment</t>
  </si>
  <si>
    <t>Interest on Bonds</t>
  </si>
  <si>
    <t>Ongoing Costs</t>
  </si>
  <si>
    <t>Total Nuclear Asset-Recovery Charge</t>
  </si>
  <si>
    <t xml:space="preserve"> Residential Revenue Req. (MO-1A)</t>
  </si>
  <si>
    <t>Residential MWH Sales</t>
  </si>
  <si>
    <t>Residential Rate - Avg. (₵/kWh)</t>
  </si>
  <si>
    <t>Retail</t>
  </si>
  <si>
    <t>RS-1 per TYSP</t>
  </si>
  <si>
    <t>Note: Per Ed's TYSP from 2016-2024.    1% escalation thereafter</t>
  </si>
  <si>
    <t>Commercial</t>
  </si>
  <si>
    <t>GSD-1 per TYSP</t>
  </si>
  <si>
    <t>Industrial</t>
  </si>
  <si>
    <t>CR3 Regulatory Asset Annual Revenue Requirement - Nuclear-Asset Recovery Charge Method</t>
  </si>
  <si>
    <t>Exhibit No. _____ (MO-1A)</t>
  </si>
  <si>
    <t>Exhibit No. _____ (MO-3A)</t>
  </si>
  <si>
    <t>Exhibit No. _____ (MO-4A)</t>
  </si>
  <si>
    <t>Exhibit No. _____ (MO-5A)</t>
  </si>
  <si>
    <t>Exhibit No. _____ (MO-6A)</t>
  </si>
  <si>
    <t>Partial Year Payment Lag</t>
  </si>
  <si>
    <r>
      <t xml:space="preserve">Nuclear Asset-Recovery Charge 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</si>
  <si>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Ending Balance</t>
  </si>
  <si>
    <t>Beginning Balance</t>
  </si>
  <si>
    <r>
      <t xml:space="preserve">Nuclear Asset-Recovery Bonds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</si>
  <si>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Securitization</t>
  </si>
  <si>
    <t>NPV *</t>
  </si>
  <si>
    <t>* Wtd avg interest rate per Patrick Collins testimony page 7.</t>
  </si>
  <si>
    <t>Savings of Securitization compared to Traditional Method:</t>
  </si>
  <si>
    <t>S:\CR3 Delamination\Docket 150171 - CR3 Securitization\Supporting Docs - Securitization\Support for Sales at Meter TYSP and Calculated Effective kWh - Secondary Level.xlsx</t>
  </si>
  <si>
    <t>Semi-Annual</t>
  </si>
  <si>
    <t>Payment</t>
  </si>
  <si>
    <t>Date</t>
  </si>
  <si>
    <t>Balance</t>
  </si>
  <si>
    <t>BOP</t>
  </si>
  <si>
    <t>Interest</t>
  </si>
  <si>
    <t>Principal</t>
  </si>
  <si>
    <t>EOP</t>
  </si>
  <si>
    <t>Ongoing</t>
  </si>
  <si>
    <t>Fees</t>
  </si>
  <si>
    <t>Annual</t>
  </si>
  <si>
    <t>Revised Oct 2015</t>
  </si>
  <si>
    <t>Page 1 of 1</t>
  </si>
  <si>
    <r>
      <t xml:space="preserve">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Agrees  to the amounts on  Exhibit No. (PC-1) Semi-Annual Revenue Requirement as revised in October 2015.</t>
    </r>
  </si>
  <si>
    <t>Filed in Attachment A, Exhibit 1, page 12 of DEF's Motion for Approval of Stipulation and For Relief from Rebuttal Testimony Deadline</t>
  </si>
  <si>
    <t>Set Forth in Order Establishing Procedure; Docket 150171.</t>
  </si>
  <si>
    <t>Docket No. 150171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</si>
</sst>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&quot;$&quot;#,##0.000_);\(&quot;$&quot;#,##0.000\)"/>
    <numFmt numFmtId="168" formatCode="0_);\(0\)"/>
    <numFmt numFmtId="169" formatCode="_(* #,##0.0000_);_(* \(#,##0.0000\);_(* &quot;-&quot;??_);_(@_)"/>
    <numFmt numFmtId="170" formatCode="#,##0.000_);\(#,##0.000\)"/>
    <numFmt numFmtId="171" formatCode="#,##0.00000_);\(#,##0.00000\)"/>
    <numFmt numFmtId="172" formatCode="#,##0.0000_);\(#,##0.0000\)"/>
    <numFmt numFmtId="173" formatCode="General_)"/>
    <numFmt numFmtId="174" formatCode="m\o\n\th\ d\,\ yyyy"/>
    <numFmt numFmtId="175" formatCode="_([$€-2]* #,##0.00_);_([$€-2]* \(#,##0.00\);_([$€-2]* &quot;-&quot;??_)"/>
    <numFmt numFmtId="176" formatCode="#.00"/>
    <numFmt numFmtId="177" formatCode="#."/>
    <numFmt numFmtId="178" formatCode="_(* #,##0.000_);_(* \(#,##0.000\);_(* &quot;-&quot;??_);_(@_)"/>
    <numFmt numFmtId="179" formatCode="#,###;\-#,###;\-"/>
    <numFmt numFmtId="180" formatCode="0.000_)"/>
    <numFmt numFmtId="181" formatCode="&quot;$&quot;#,##0\ ;\(&quot;$&quot;#,##0\)"/>
    <numFmt numFmtId="182" formatCode="_(* #,##0.00_);_(* \(#,##0.00\);_(* &quot;-&quot;_);_(@_)"/>
    <numFmt numFmtId="183" formatCode="0.00_)"/>
    <numFmt numFmtId="184" formatCode="#,##0_ ;[Red]\(#,##0\)\ "/>
    <numFmt numFmtId="185" formatCode="\(0000\ &quot;$&quot;\)"/>
    <numFmt numFmtId="186" formatCode="0.0%"/>
    <numFmt numFmtId="187" formatCode="0.0000%"/>
    <numFmt numFmtId="188" formatCode="#,##0.000_);[Red]\(#,##0.000\)"/>
    <numFmt numFmtId="189" formatCode="#\ \ "/>
    <numFmt numFmtId="190" formatCode="&quot;$&quot;#,##0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name val="Courier"/>
      <family val="3"/>
    </font>
    <font>
      <u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7"/>
      <name val="Helv"/>
    </font>
    <font>
      <sz val="12"/>
      <name val="Arial MT"/>
    </font>
    <font>
      <sz val="11"/>
      <color theme="1"/>
      <name val="Agency FB"/>
      <family val="2"/>
    </font>
    <font>
      <sz val="10"/>
      <color rgb="FF9C0006"/>
      <name val="Arial"/>
      <family val="2"/>
    </font>
    <font>
      <b/>
      <sz val="11"/>
      <color rgb="FFFA7D00"/>
      <name val="Agency FB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rgb="FF3F3F76"/>
      <name val="Agency FB"/>
      <family val="2"/>
    </font>
    <font>
      <sz val="10"/>
      <color theme="1"/>
      <name val="Arial"/>
      <family val="2"/>
    </font>
    <font>
      <sz val="10"/>
      <name val="Tahoma"/>
      <family val="2"/>
    </font>
    <font>
      <b/>
      <sz val="10"/>
      <color indexed="37"/>
      <name val="Tahom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30"/>
      <name val="Calibri"/>
      <family val="2"/>
      <scheme val="minor"/>
    </font>
    <font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name val="Tms Rmn"/>
    </font>
    <font>
      <sz val="8"/>
      <name val="Palatino"/>
      <family val="1"/>
    </font>
    <font>
      <sz val="10"/>
      <color theme="1"/>
      <name val="Palatino Linotype"/>
      <family val="2"/>
    </font>
    <font>
      <sz val="10"/>
      <color indexed="24"/>
      <name val="Times New Roman"/>
      <family val="1"/>
    </font>
    <font>
      <sz val="12"/>
      <name val="Times"/>
      <family val="1"/>
    </font>
    <font>
      <sz val="10"/>
      <color indexed="24"/>
      <name val="Arial"/>
      <family val="2"/>
    </font>
    <font>
      <sz val="10"/>
      <name val="Arial Unicode MS"/>
      <family val="2"/>
    </font>
    <font>
      <i/>
      <sz val="10"/>
      <color rgb="FF7F7F7F"/>
      <name val="Arial"/>
      <family val="2"/>
    </font>
    <font>
      <sz val="8"/>
      <name val="Times New Roman"/>
      <family val="1"/>
    </font>
    <font>
      <sz val="10"/>
      <color rgb="FF006100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MS Sans Serif"/>
      <family val="2"/>
    </font>
    <font>
      <sz val="11"/>
      <color theme="1"/>
      <name val="Arial Black"/>
      <family val="2"/>
    </font>
    <font>
      <sz val="8"/>
      <color theme="1"/>
      <name val="Arial"/>
      <family val="2"/>
    </font>
    <font>
      <sz val="10"/>
      <name val="Times New Roman"/>
      <family val="1"/>
    </font>
    <font>
      <sz val="10"/>
      <name val="Arial "/>
    </font>
    <font>
      <b/>
      <sz val="10"/>
      <color rgb="FF3F3F3F"/>
      <name val="Arial"/>
      <family val="2"/>
    </font>
    <font>
      <sz val="10"/>
      <color indexed="16"/>
      <name val="Helvetica-Black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2"/>
      <color indexed="2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indexed="12"/>
      <name val="Arial"/>
      <family val="2"/>
    </font>
    <font>
      <b/>
      <sz val="9"/>
      <name val="Arial Narrow"/>
      <family val="2"/>
    </font>
    <font>
      <sz val="12"/>
      <name val="Arial Narrow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Courier"/>
      <family val="3"/>
    </font>
    <font>
      <sz val="10"/>
      <name val="Calibri"/>
      <family val="2"/>
    </font>
    <font>
      <b/>
      <sz val="10"/>
      <name val="Calibri"/>
      <family val="2"/>
    </font>
    <font>
      <u/>
      <sz val="10"/>
      <name val="Calibri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8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173" fontId="10" fillId="0" borderId="0"/>
    <xf numFmtId="0" fontId="9" fillId="0" borderId="0"/>
    <xf numFmtId="0" fontId="2" fillId="0" borderId="0"/>
    <xf numFmtId="0" fontId="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2" fillId="5" borderId="0" applyNumberFormat="0" applyBorder="0" applyAlignment="0" applyProtection="0"/>
    <xf numFmtId="0" fontId="13" fillId="2" borderId="0" applyNumberFormat="0" applyBorder="0" applyAlignment="0" applyProtection="0"/>
    <xf numFmtId="0" fontId="14" fillId="4" borderId="13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4" fontId="16" fillId="0" borderId="0">
      <protection locked="0"/>
    </xf>
    <xf numFmtId="40" fontId="4" fillId="6" borderId="0">
      <alignment horizontal="right"/>
    </xf>
    <xf numFmtId="175" fontId="2" fillId="0" borderId="0" applyFont="0" applyFill="0" applyBorder="0" applyAlignment="0" applyProtection="0"/>
    <xf numFmtId="176" fontId="16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0" fontId="18" fillId="3" borderId="1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horizontal="left"/>
    </xf>
    <xf numFmtId="15" fontId="20" fillId="0" borderId="0" applyFill="0" applyBorder="0" applyAlignment="0" applyProtection="0"/>
    <xf numFmtId="4" fontId="20" fillId="0" borderId="0" applyFill="0" applyBorder="0" applyAlignment="0" applyProtection="0"/>
    <xf numFmtId="0" fontId="21" fillId="0" borderId="14">
      <alignment horizontal="center"/>
    </xf>
    <xf numFmtId="3" fontId="20" fillId="0" borderId="0" applyFill="0" applyBorder="0" applyAlignment="0" applyProtection="0"/>
    <xf numFmtId="0" fontId="20" fillId="7" borderId="0" applyNumberFormat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 applyNumberFormat="0" applyFill="0" applyBorder="0" applyAlignment="0" applyProtection="0"/>
    <xf numFmtId="0" fontId="2" fillId="0" borderId="0" applyNumberFormat="0" applyFont="0" applyFill="0" applyBorder="0" applyProtection="0">
      <alignment horizontal="right" wrapText="1"/>
    </xf>
    <xf numFmtId="0" fontId="9" fillId="0" borderId="0"/>
    <xf numFmtId="0" fontId="9" fillId="0" borderId="0"/>
    <xf numFmtId="0" fontId="2" fillId="0" borderId="0"/>
    <xf numFmtId="0" fontId="2" fillId="0" borderId="0"/>
    <xf numFmtId="0" fontId="4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" fontId="2" fillId="0" borderId="0" applyFill="0" applyBorder="0" applyProtection="0">
      <alignment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" fontId="2" fillId="0" borderId="0" applyFill="0" applyBorder="0" applyProtection="0">
      <alignment vertical="top"/>
    </xf>
    <xf numFmtId="0" fontId="4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179" fontId="9" fillId="0" borderId="0" applyFill="0" applyBorder="0" applyProtection="0">
      <alignment vertical="top"/>
    </xf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2" fillId="16" borderId="0" applyNumberFormat="0" applyBorder="0" applyAlignment="0" applyProtection="0"/>
    <xf numFmtId="0" fontId="46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2" fillId="20" borderId="0" applyNumberFormat="0" applyBorder="0" applyAlignment="0" applyProtection="0"/>
    <xf numFmtId="0" fontId="46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2" fillId="24" borderId="0" applyNumberFormat="0" applyBorder="0" applyAlignment="0" applyProtection="0"/>
    <xf numFmtId="0" fontId="46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2" fillId="28" borderId="0" applyNumberFormat="0" applyBorder="0" applyAlignment="0" applyProtection="0"/>
    <xf numFmtId="0" fontId="46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2" fillId="32" borderId="0" applyNumberFormat="0" applyBorder="0" applyAlignment="0" applyProtection="0"/>
    <xf numFmtId="0" fontId="46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2" fillId="36" borderId="0" applyNumberFormat="0" applyBorder="0" applyAlignment="0" applyProtection="0"/>
    <xf numFmtId="0" fontId="46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2" fillId="13" borderId="0" applyNumberFormat="0" applyBorder="0" applyAlignment="0" applyProtection="0"/>
    <xf numFmtId="0" fontId="46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2" fillId="17" borderId="0" applyNumberFormat="0" applyBorder="0" applyAlignment="0" applyProtection="0"/>
    <xf numFmtId="0" fontId="46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2" fillId="21" borderId="0" applyNumberFormat="0" applyBorder="0" applyAlignment="0" applyProtection="0"/>
    <xf numFmtId="0" fontId="46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2" fillId="25" borderId="0" applyNumberFormat="0" applyBorder="0" applyAlignment="0" applyProtection="0"/>
    <xf numFmtId="0" fontId="46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2" fillId="33" borderId="0" applyNumberFormat="0" applyBorder="0" applyAlignment="0" applyProtection="0"/>
    <xf numFmtId="0" fontId="46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37" fillId="4" borderId="13" applyNumberFormat="0" applyAlignment="0" applyProtection="0"/>
    <xf numFmtId="0" fontId="37" fillId="4" borderId="13" applyNumberFormat="0" applyAlignment="0" applyProtection="0"/>
    <xf numFmtId="0" fontId="37" fillId="4" borderId="13" applyNumberFormat="0" applyAlignment="0" applyProtection="0"/>
    <xf numFmtId="0" fontId="37" fillId="4" borderId="13" applyNumberFormat="0" applyAlignment="0" applyProtection="0"/>
    <xf numFmtId="0" fontId="37" fillId="4" borderId="13" applyNumberFormat="0" applyAlignment="0" applyProtection="0"/>
    <xf numFmtId="0" fontId="37" fillId="4" borderId="13" applyNumberFormat="0" applyAlignment="0" applyProtection="0"/>
    <xf numFmtId="0" fontId="3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7" fillId="4" borderId="13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39" fillId="11" borderId="21" applyNumberFormat="0" applyAlignment="0" applyProtection="0"/>
    <xf numFmtId="0" fontId="48" fillId="11" borderId="21" applyNumberFormat="0" applyAlignment="0" applyProtection="0"/>
    <xf numFmtId="0" fontId="39" fillId="11" borderId="21" applyNumberFormat="0" applyAlignment="0" applyProtection="0"/>
    <xf numFmtId="0" fontId="39" fillId="11" borderId="21" applyNumberFormat="0" applyAlignment="0" applyProtection="0"/>
    <xf numFmtId="0" fontId="39" fillId="11" borderId="21" applyNumberFormat="0" applyAlignment="0" applyProtection="0"/>
    <xf numFmtId="0" fontId="39" fillId="11" borderId="21" applyNumberFormat="0" applyAlignment="0" applyProtection="0"/>
    <xf numFmtId="0" fontId="39" fillId="11" borderId="21" applyNumberFormat="0" applyAlignment="0" applyProtection="0"/>
    <xf numFmtId="0" fontId="39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0" fontId="48" fillId="11" borderId="21" applyNumberFormat="0" applyAlignment="0" applyProtection="0"/>
    <xf numFmtId="180" fontId="49" fillId="0" borderId="0"/>
    <xf numFmtId="180" fontId="49" fillId="0" borderId="0"/>
    <xf numFmtId="180" fontId="49" fillId="0" borderId="0"/>
    <xf numFmtId="180" fontId="49" fillId="0" borderId="0"/>
    <xf numFmtId="180" fontId="49" fillId="0" borderId="0"/>
    <xf numFmtId="180" fontId="49" fillId="0" borderId="0"/>
    <xf numFmtId="180" fontId="49" fillId="0" borderId="0"/>
    <xf numFmtId="180" fontId="49" fillId="0" borderId="0"/>
    <xf numFmtId="0" fontId="50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/>
    <xf numFmtId="0" fontId="9" fillId="0" borderId="0" applyNumberFormat="0"/>
    <xf numFmtId="3" fontId="2" fillId="0" borderId="0" applyFont="0" applyFill="0" applyBorder="0" applyAlignment="0" applyProtection="0"/>
    <xf numFmtId="0" fontId="53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3" fillId="0" borderId="0"/>
    <xf numFmtId="0" fontId="53" fillId="0" borderId="0"/>
    <xf numFmtId="0" fontId="50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2" fillId="0" borderId="0" applyFont="0" applyFill="0" applyBorder="0" applyAlignment="0" applyProtection="0"/>
    <xf numFmtId="181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0" fontId="53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0" fillId="0" borderId="0" applyFont="0" applyFill="0" applyBorder="0" applyAlignment="0" applyProtection="0"/>
    <xf numFmtId="40" fontId="4" fillId="6" borderId="0">
      <alignment horizontal="right"/>
    </xf>
    <xf numFmtId="0" fontId="50" fillId="0" borderId="24" applyNumberFormat="0" applyFont="0" applyFill="0" applyAlignment="0" applyProtection="0"/>
    <xf numFmtId="182" fontId="9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" fontId="54" fillId="0" borderId="0" applyFont="0" applyFill="0" applyBorder="0" applyAlignment="0" applyProtection="0"/>
    <xf numFmtId="2" fontId="54" fillId="0" borderId="0" applyFont="0" applyFill="0" applyBorder="0" applyAlignment="0" applyProtection="0"/>
    <xf numFmtId="2" fontId="54" fillId="0" borderId="0" applyFont="0" applyFill="0" applyBorder="0" applyAlignment="0" applyProtection="0"/>
    <xf numFmtId="2" fontId="54" fillId="0" borderId="0" applyFont="0" applyFill="0" applyBorder="0" applyAlignment="0" applyProtection="0"/>
    <xf numFmtId="2" fontId="54" fillId="0" borderId="0" applyFont="0" applyFill="0" applyBorder="0" applyAlignment="0" applyProtection="0"/>
    <xf numFmtId="2" fontId="54" fillId="0" borderId="0" applyFont="0" applyFill="0" applyBorder="0" applyAlignment="0" applyProtection="0"/>
    <xf numFmtId="2" fontId="54" fillId="0" borderId="0" applyFont="0" applyFill="0" applyBorder="0" applyAlignment="0" applyProtection="0"/>
    <xf numFmtId="0" fontId="57" fillId="0" borderId="0" applyFill="0" applyBorder="0" applyProtection="0">
      <alignment horizontal="left"/>
    </xf>
    <xf numFmtId="0" fontId="9" fillId="0" borderId="0">
      <alignment vertical="top"/>
    </xf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32" fillId="9" borderId="0" applyNumberFormat="0" applyBorder="0" applyAlignment="0" applyProtection="0"/>
    <xf numFmtId="0" fontId="58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0" fillId="0" borderId="0" applyFont="0" applyFill="0" applyBorder="0" applyAlignment="0" applyProtection="0">
      <alignment horizontal="right"/>
    </xf>
    <xf numFmtId="0" fontId="59" fillId="0" borderId="0" applyProtection="0">
      <alignment horizontal="right"/>
    </xf>
    <xf numFmtId="0" fontId="60" fillId="0" borderId="25" applyNumberFormat="0" applyAlignment="0" applyProtection="0">
      <alignment horizontal="left" vertical="center"/>
    </xf>
    <xf numFmtId="0" fontId="60" fillId="0" borderId="5">
      <alignment horizontal="left" vertical="center"/>
    </xf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29" fillId="0" borderId="16" applyNumberFormat="0" applyFill="0" applyAlignment="0" applyProtection="0"/>
    <xf numFmtId="0" fontId="61" fillId="0" borderId="16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30" fillId="0" borderId="17" applyNumberFormat="0" applyFill="0" applyAlignment="0" applyProtection="0"/>
    <xf numFmtId="0" fontId="62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31" fillId="0" borderId="18" applyNumberFormat="0" applyFill="0" applyAlignment="0" applyProtection="0"/>
    <xf numFmtId="0" fontId="63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35" fillId="3" borderId="13" applyNumberFormat="0" applyAlignment="0" applyProtection="0"/>
    <xf numFmtId="0" fontId="35" fillId="3" borderId="13" applyNumberFormat="0" applyAlignment="0" applyProtection="0"/>
    <xf numFmtId="0" fontId="35" fillId="3" borderId="13" applyNumberFormat="0" applyAlignment="0" applyProtection="0"/>
    <xf numFmtId="0" fontId="35" fillId="3" borderId="13" applyNumberFormat="0" applyAlignment="0" applyProtection="0"/>
    <xf numFmtId="0" fontId="35" fillId="3" borderId="13" applyNumberFormat="0" applyAlignment="0" applyProtection="0"/>
    <xf numFmtId="0" fontId="35" fillId="3" borderId="13" applyNumberFormat="0" applyAlignment="0" applyProtection="0"/>
    <xf numFmtId="0" fontId="3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5" fillId="3" borderId="13" applyNumberFormat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38" fillId="0" borderId="20" applyNumberFormat="0" applyFill="0" applyAlignment="0" applyProtection="0"/>
    <xf numFmtId="0" fontId="66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50" fillId="0" borderId="0" applyFont="0" applyFill="0" applyBorder="0" applyAlignment="0" applyProtection="0">
      <alignment horizontal="right"/>
    </xf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34" fillId="10" borderId="0" applyNumberFormat="0" applyBorder="0" applyAlignment="0" applyProtection="0"/>
    <xf numFmtId="0" fontId="67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37" fontId="68" fillId="0" borderId="0"/>
    <xf numFmtId="183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71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1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5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1" fillId="0" borderId="0"/>
    <xf numFmtId="0" fontId="2" fillId="0" borderId="0"/>
    <xf numFmtId="0" fontId="74" fillId="0" borderId="0"/>
    <xf numFmtId="0" fontId="7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3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7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9" fillId="12" borderId="22" applyNumberFormat="0" applyFont="0" applyAlignment="0" applyProtection="0"/>
    <xf numFmtId="0" fontId="19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73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9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36" fillId="4" borderId="19" applyNumberFormat="0" applyAlignment="0" applyProtection="0"/>
    <xf numFmtId="0" fontId="76" fillId="4" borderId="19" applyNumberFormat="0" applyAlignment="0" applyProtection="0"/>
    <xf numFmtId="0" fontId="36" fillId="4" borderId="19" applyNumberFormat="0" applyAlignment="0" applyProtection="0"/>
    <xf numFmtId="0" fontId="36" fillId="4" borderId="19" applyNumberFormat="0" applyAlignment="0" applyProtection="0"/>
    <xf numFmtId="0" fontId="36" fillId="4" borderId="19" applyNumberFormat="0" applyAlignment="0" applyProtection="0"/>
    <xf numFmtId="0" fontId="36" fillId="4" borderId="19" applyNumberFormat="0" applyAlignment="0" applyProtection="0"/>
    <xf numFmtId="0" fontId="36" fillId="4" borderId="19" applyNumberFormat="0" applyAlignment="0" applyProtection="0"/>
    <xf numFmtId="0" fontId="3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0" fontId="76" fillId="4" borderId="19" applyNumberFormat="0" applyAlignment="0" applyProtection="0"/>
    <xf numFmtId="1" fontId="77" fillId="0" borderId="0" applyProtection="0">
      <alignment horizontal="right" vertical="center"/>
    </xf>
    <xf numFmtId="0" fontId="53" fillId="0" borderId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15" fontId="20" fillId="0" borderId="0" applyFill="0" applyBorder="0" applyAlignment="0" applyProtection="0"/>
    <xf numFmtId="15" fontId="71" fillId="0" borderId="0" applyFont="0" applyFill="0" applyBorder="0" applyAlignment="0" applyProtection="0"/>
    <xf numFmtId="4" fontId="20" fillId="0" borderId="0" applyFill="0" applyBorder="0" applyAlignment="0" applyProtection="0"/>
    <xf numFmtId="4" fontId="71" fillId="0" borderId="0" applyFont="0" applyFill="0" applyBorder="0" applyAlignment="0" applyProtection="0"/>
    <xf numFmtId="184" fontId="78" fillId="0" borderId="26"/>
    <xf numFmtId="0" fontId="21" fillId="0" borderId="14">
      <alignment horizontal="center"/>
    </xf>
    <xf numFmtId="0" fontId="79" fillId="0" borderId="14">
      <alignment horizontal="center"/>
    </xf>
    <xf numFmtId="3" fontId="20" fillId="0" borderId="0" applyFill="0" applyBorder="0" applyAlignment="0" applyProtection="0"/>
    <xf numFmtId="3" fontId="71" fillId="0" borderId="0" applyFont="0" applyFill="0" applyBorder="0" applyAlignment="0" applyProtection="0"/>
    <xf numFmtId="0" fontId="20" fillId="7" borderId="0" applyNumberFormat="0" applyBorder="0" applyAlignment="0" applyProtection="0"/>
    <xf numFmtId="0" fontId="71" fillId="7" borderId="0" applyNumberFormat="0" applyFont="0" applyBorder="0" applyAlignment="0" applyProtection="0"/>
    <xf numFmtId="39" fontId="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Border="0" applyAlignment="0"/>
    <xf numFmtId="0" fontId="80" fillId="0" borderId="0" applyNumberFormat="0" applyBorder="0" applyAlignment="0"/>
    <xf numFmtId="0" fontId="81" fillId="0" borderId="0" applyNumberFormat="0" applyBorder="0" applyAlignment="0"/>
    <xf numFmtId="0" fontId="82" fillId="0" borderId="0" applyNumberFormat="0" applyBorder="0" applyAlignment="0"/>
    <xf numFmtId="0" fontId="82" fillId="0" borderId="0" applyNumberFormat="0" applyBorder="0" applyAlignment="0"/>
    <xf numFmtId="0" fontId="83" fillId="0" borderId="0" applyNumberFormat="0" applyBorder="0" applyAlignment="0"/>
    <xf numFmtId="0" fontId="83" fillId="0" borderId="0" applyNumberFormat="0" applyBorder="0" applyAlignment="0"/>
    <xf numFmtId="0" fontId="84" fillId="0" borderId="0" applyNumberFormat="0" applyBorder="0" applyAlignment="0"/>
    <xf numFmtId="0" fontId="84" fillId="0" borderId="0" applyNumberFormat="0" applyBorder="0" applyAlignment="0"/>
    <xf numFmtId="0" fontId="80" fillId="0" borderId="0" applyNumberFormat="0" applyBorder="0" applyAlignment="0"/>
    <xf numFmtId="0" fontId="80" fillId="0" borderId="0" applyNumberFormat="0" applyBorder="0" applyAlignment="0"/>
    <xf numFmtId="0" fontId="85" fillId="37" borderId="0" applyNumberFormat="0" applyBorder="0" applyAlignment="0"/>
    <xf numFmtId="0" fontId="85" fillId="37" borderId="0" applyNumberFormat="0" applyBorder="0" applyAlignment="0"/>
    <xf numFmtId="0" fontId="85" fillId="37" borderId="0" applyNumberFormat="0" applyBorder="0" applyAlignment="0"/>
    <xf numFmtId="0" fontId="85" fillId="37" borderId="0" applyNumberFormat="0" applyBorder="0" applyAlignment="0"/>
    <xf numFmtId="0" fontId="85" fillId="37" borderId="0" applyNumberFormat="0" applyBorder="0" applyAlignment="0"/>
    <xf numFmtId="0" fontId="85" fillId="37" borderId="0" applyNumberFormat="0" applyBorder="0" applyAlignment="0"/>
    <xf numFmtId="0" fontId="86" fillId="0" borderId="0" applyNumberFormat="0" applyBorder="0" applyAlignment="0"/>
    <xf numFmtId="0" fontId="84" fillId="0" borderId="0" applyNumberFormat="0" applyBorder="0" applyAlignment="0"/>
    <xf numFmtId="0" fontId="87" fillId="0" borderId="0" applyNumberFormat="0" applyBorder="0" applyAlignment="0"/>
    <xf numFmtId="0" fontId="88" fillId="0" borderId="0" applyBorder="0" applyProtection="0">
      <alignment vertical="center"/>
    </xf>
    <xf numFmtId="0" fontId="88" fillId="0" borderId="2" applyBorder="0" applyProtection="0">
      <alignment horizontal="right" vertical="center"/>
    </xf>
    <xf numFmtId="0" fontId="89" fillId="38" borderId="0" applyBorder="0" applyProtection="0">
      <alignment horizontal="centerContinuous" vertical="center"/>
    </xf>
    <xf numFmtId="0" fontId="89" fillId="39" borderId="2" applyBorder="0" applyProtection="0">
      <alignment horizontal="centerContinuous" vertical="center"/>
    </xf>
    <xf numFmtId="0" fontId="90" fillId="0" borderId="0" applyBorder="0" applyProtection="0">
      <alignment horizontal="left"/>
    </xf>
    <xf numFmtId="0" fontId="91" fillId="0" borderId="0" applyFill="0" applyBorder="0" applyProtection="0">
      <alignment horizontal="left"/>
    </xf>
    <xf numFmtId="0" fontId="45" fillId="0" borderId="10" applyFill="0" applyBorder="0" applyProtection="0">
      <alignment horizontal="left" vertical="top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8" fillId="0" borderId="23" applyNumberFormat="0" applyFill="0" applyAlignment="0" applyProtection="0"/>
    <xf numFmtId="0" fontId="93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8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85" fontId="95" fillId="0" borderId="0">
      <alignment horizontal="center" vertical="top"/>
    </xf>
    <xf numFmtId="41" fontId="95" fillId="0" borderId="0">
      <alignment horizontal="center" vertical="top"/>
    </xf>
    <xf numFmtId="173" fontId="102" fillId="0" borderId="0"/>
    <xf numFmtId="8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40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7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right"/>
    </xf>
    <xf numFmtId="0" fontId="3" fillId="0" borderId="0" xfId="3" applyFont="1"/>
    <xf numFmtId="164" fontId="3" fillId="0" borderId="0" xfId="4" applyNumberFormat="1" applyFont="1"/>
    <xf numFmtId="0" fontId="3" fillId="0" borderId="0" xfId="3" applyFont="1" applyProtection="1">
      <protection locked="0"/>
    </xf>
    <xf numFmtId="0" fontId="3" fillId="0" borderId="0" xfId="3" applyFont="1" applyFill="1"/>
    <xf numFmtId="0" fontId="3" fillId="0" borderId="0" xfId="3" applyFont="1" applyBorder="1"/>
    <xf numFmtId="0" fontId="3" fillId="0" borderId="0" xfId="3" applyFont="1" applyFill="1" applyBorder="1"/>
    <xf numFmtId="0" fontId="3" fillId="0" borderId="0" xfId="3" applyFont="1" applyBorder="1" applyAlignment="1"/>
    <xf numFmtId="0" fontId="3" fillId="0" borderId="0" xfId="3" applyFont="1" applyBorder="1" applyAlignment="1">
      <alignment horizontal="left"/>
    </xf>
    <xf numFmtId="0" fontId="3" fillId="0" borderId="0" xfId="3" applyFont="1" applyBorder="1" applyAlignment="1">
      <alignment horizontal="center"/>
    </xf>
    <xf numFmtId="0" fontId="3" fillId="0" borderId="0" xfId="3" quotePrefix="1" applyFont="1" applyAlignment="1" applyProtection="1">
      <alignment horizontal="center"/>
      <protection locked="0"/>
    </xf>
    <xf numFmtId="0" fontId="3" fillId="0" borderId="0" xfId="3" quotePrefix="1" applyFont="1" applyFill="1" applyAlignment="1" applyProtection="1">
      <alignment horizontal="center"/>
      <protection locked="0"/>
    </xf>
    <xf numFmtId="0" fontId="3" fillId="0" borderId="0" xfId="3" applyFont="1" applyAlignment="1" applyProtection="1">
      <alignment horizontal="center"/>
      <protection locked="0"/>
    </xf>
    <xf numFmtId="0" fontId="3" fillId="0" borderId="0" xfId="3" applyFont="1" applyAlignment="1">
      <alignment horizontal="center"/>
    </xf>
    <xf numFmtId="0" fontId="3" fillId="0" borderId="0" xfId="3" applyFont="1" applyBorder="1" applyAlignment="1">
      <alignment horizontal="center" wrapText="1"/>
    </xf>
    <xf numFmtId="164" fontId="3" fillId="0" borderId="0" xfId="4" applyNumberFormat="1" applyFont="1" applyBorder="1" applyAlignment="1" applyProtection="1">
      <alignment horizontal="center" wrapText="1"/>
      <protection locked="0"/>
    </xf>
    <xf numFmtId="0" fontId="3" fillId="0" borderId="0" xfId="3" applyFont="1" applyBorder="1" applyAlignment="1" applyProtection="1">
      <alignment horizontal="center" wrapText="1"/>
      <protection locked="0"/>
    </xf>
    <xf numFmtId="164" fontId="3" fillId="0" borderId="0" xfId="4" applyNumberFormat="1" applyFont="1" applyFill="1" applyBorder="1" applyAlignment="1" applyProtection="1">
      <alignment horizontal="center" wrapText="1"/>
      <protection locked="0"/>
    </xf>
    <xf numFmtId="0" fontId="3" fillId="0" borderId="0" xfId="3" applyFont="1" applyAlignment="1">
      <alignment horizontal="center" wrapText="1"/>
    </xf>
    <xf numFmtId="10" fontId="4" fillId="0" borderId="1" xfId="3" applyNumberFormat="1" applyFont="1" applyFill="1" applyBorder="1" applyAlignment="1" applyProtection="1">
      <alignment horizontal="center"/>
      <protection locked="0"/>
    </xf>
    <xf numFmtId="0" fontId="3" fillId="0" borderId="2" xfId="3" applyFont="1" applyBorder="1" applyAlignment="1">
      <alignment horizontal="center" vertical="center"/>
    </xf>
    <xf numFmtId="164" fontId="3" fillId="0" borderId="2" xfId="4" applyNumberFormat="1" applyFont="1" applyBorder="1" applyAlignment="1" applyProtection="1">
      <alignment horizontal="center" vertical="center"/>
      <protection locked="0"/>
    </xf>
    <xf numFmtId="0" fontId="3" fillId="0" borderId="2" xfId="3" applyFont="1" applyBorder="1" applyAlignment="1" applyProtection="1">
      <alignment horizontal="center" vertical="center"/>
      <protection locked="0"/>
    </xf>
    <xf numFmtId="0" fontId="3" fillId="0" borderId="2" xfId="3" quotePrefix="1" applyFont="1" applyBorder="1" applyAlignment="1">
      <alignment horizontal="center" vertical="center"/>
    </xf>
    <xf numFmtId="0" fontId="3" fillId="0" borderId="0" xfId="3" applyFont="1" applyAlignment="1">
      <alignment horizontal="right" indent="1"/>
    </xf>
    <xf numFmtId="0" fontId="5" fillId="0" borderId="0" xfId="3" applyFont="1" applyAlignment="1" applyProtection="1">
      <alignment horizontal="left"/>
    </xf>
    <xf numFmtId="37" fontId="3" fillId="0" borderId="0" xfId="4" applyNumberFormat="1" applyFont="1" applyProtection="1">
      <protection locked="0"/>
    </xf>
    <xf numFmtId="5" fontId="3" fillId="0" borderId="0" xfId="5" applyNumberFormat="1" applyFont="1" applyProtection="1">
      <protection locked="0"/>
    </xf>
    <xf numFmtId="7" fontId="3" fillId="0" borderId="0" xfId="3" applyNumberFormat="1" applyFont="1" applyProtection="1">
      <protection locked="0"/>
    </xf>
    <xf numFmtId="37" fontId="3" fillId="0" borderId="0" xfId="4" applyNumberFormat="1" applyFont="1" applyFill="1" applyProtection="1">
      <protection locked="0"/>
    </xf>
    <xf numFmtId="0" fontId="3" fillId="0" borderId="0" xfId="3" applyFont="1" applyFill="1" applyAlignment="1">
      <alignment horizontal="right" indent="1"/>
    </xf>
    <xf numFmtId="0" fontId="5" fillId="0" borderId="0" xfId="3" applyFont="1" applyAlignment="1" applyProtection="1">
      <alignment horizontal="left"/>
      <protection locked="0"/>
    </xf>
    <xf numFmtId="37" fontId="3" fillId="0" borderId="0" xfId="5" applyNumberFormat="1" applyFont="1" applyProtection="1">
      <protection locked="0"/>
    </xf>
    <xf numFmtId="39" fontId="3" fillId="0" borderId="0" xfId="4" applyNumberFormat="1" applyFont="1" applyProtection="1">
      <protection locked="0"/>
    </xf>
    <xf numFmtId="37" fontId="3" fillId="0" borderId="0" xfId="4" applyNumberFormat="1" applyFont="1"/>
    <xf numFmtId="37" fontId="3" fillId="0" borderId="2" xfId="4" applyNumberFormat="1" applyFont="1" applyBorder="1" applyProtection="1">
      <protection locked="0"/>
    </xf>
    <xf numFmtId="37" fontId="3" fillId="0" borderId="2" xfId="5" applyNumberFormat="1" applyFont="1" applyBorder="1" applyProtection="1">
      <protection locked="0"/>
    </xf>
    <xf numFmtId="37" fontId="3" fillId="0" borderId="2" xfId="4" applyNumberFormat="1" applyFont="1" applyFill="1" applyBorder="1" applyProtection="1">
      <protection locked="0"/>
    </xf>
    <xf numFmtId="0" fontId="5" fillId="0" borderId="0" xfId="3" applyFont="1" applyProtection="1">
      <protection locked="0"/>
    </xf>
    <xf numFmtId="37" fontId="3" fillId="0" borderId="3" xfId="4" applyNumberFormat="1" applyFont="1" applyBorder="1" applyProtection="1">
      <protection locked="0"/>
    </xf>
    <xf numFmtId="5" fontId="3" fillId="0" borderId="3" xfId="4" applyNumberFormat="1" applyFont="1" applyBorder="1" applyProtection="1">
      <protection locked="0"/>
    </xf>
    <xf numFmtId="37" fontId="3" fillId="0" borderId="0" xfId="3" applyNumberFormat="1" applyFont="1" applyBorder="1"/>
    <xf numFmtId="37" fontId="3" fillId="0" borderId="3" xfId="2" applyNumberFormat="1" applyFont="1" applyBorder="1" applyProtection="1">
      <protection locked="0"/>
    </xf>
    <xf numFmtId="164" fontId="3" fillId="0" borderId="0" xfId="4" applyNumberFormat="1" applyFont="1" applyProtection="1">
      <protection locked="0"/>
    </xf>
    <xf numFmtId="0" fontId="3" fillId="0" borderId="0" xfId="3" quotePrefix="1" applyFont="1" applyFill="1"/>
    <xf numFmtId="164" fontId="3" fillId="0" borderId="0" xfId="4" applyNumberFormat="1" applyFont="1" applyFill="1"/>
    <xf numFmtId="165" fontId="3" fillId="0" borderId="0" xfId="5" applyNumberFormat="1" applyFont="1" applyFill="1" applyBorder="1"/>
    <xf numFmtId="164" fontId="3" fillId="0" borderId="0" xfId="4" applyNumberFormat="1" applyFont="1" applyFill="1" applyBorder="1" applyProtection="1">
      <protection locked="0"/>
    </xf>
    <xf numFmtId="0" fontId="3" fillId="0" borderId="4" xfId="6" applyFont="1" applyFill="1" applyBorder="1" applyAlignment="1">
      <alignment horizontal="left"/>
    </xf>
    <xf numFmtId="0" fontId="3" fillId="0" borderId="5" xfId="3" applyFont="1" applyFill="1" applyBorder="1"/>
    <xf numFmtId="5" fontId="3" fillId="0" borderId="6" xfId="5" applyNumberFormat="1" applyFont="1" applyFill="1" applyBorder="1" applyProtection="1">
      <protection locked="0"/>
    </xf>
    <xf numFmtId="0" fontId="3" fillId="0" borderId="7" xfId="3" quotePrefix="1" applyFont="1" applyBorder="1"/>
    <xf numFmtId="0" fontId="3" fillId="0" borderId="8" xfId="3" applyFont="1" applyBorder="1"/>
    <xf numFmtId="0" fontId="3" fillId="0" borderId="8" xfId="3" applyFont="1" applyBorder="1" applyAlignment="1">
      <alignment horizontal="center"/>
    </xf>
    <xf numFmtId="164" fontId="3" fillId="0" borderId="8" xfId="3" applyNumberFormat="1" applyFont="1" applyFill="1" applyBorder="1" applyAlignment="1">
      <alignment horizontal="center"/>
    </xf>
    <xf numFmtId="164" fontId="3" fillId="0" borderId="9" xfId="4" applyNumberFormat="1" applyFont="1" applyFill="1" applyBorder="1" applyAlignment="1">
      <alignment horizontal="center"/>
    </xf>
    <xf numFmtId="0" fontId="3" fillId="0" borderId="10" xfId="3" applyFont="1" applyBorder="1"/>
    <xf numFmtId="0" fontId="7" fillId="0" borderId="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164" fontId="3" fillId="0" borderId="10" xfId="4" applyNumberFormat="1" applyFont="1" applyFill="1" applyBorder="1"/>
    <xf numFmtId="7" fontId="3" fillId="0" borderId="0" xfId="1" applyNumberFormat="1" applyFont="1" applyFill="1" applyBorder="1"/>
    <xf numFmtId="7" fontId="3" fillId="0" borderId="11" xfId="1" applyNumberFormat="1" applyFont="1" applyFill="1" applyBorder="1"/>
    <xf numFmtId="164" fontId="3" fillId="0" borderId="12" xfId="4" applyNumberFormat="1" applyFont="1" applyFill="1" applyBorder="1"/>
    <xf numFmtId="0" fontId="3" fillId="0" borderId="2" xfId="3" applyFont="1" applyBorder="1"/>
    <xf numFmtId="7" fontId="3" fillId="0" borderId="5" xfId="1" applyNumberFormat="1" applyFont="1" applyFill="1" applyBorder="1"/>
    <xf numFmtId="7" fontId="3" fillId="0" borderId="6" xfId="1" applyNumberFormat="1" applyFont="1" applyFill="1" applyBorder="1"/>
    <xf numFmtId="164" fontId="0" fillId="0" borderId="0" xfId="1" applyNumberFormat="1" applyFont="1"/>
    <xf numFmtId="0" fontId="1" fillId="0" borderId="0" xfId="0" applyFont="1" applyAlignment="1">
      <alignment horizontal="right"/>
    </xf>
    <xf numFmtId="0" fontId="1" fillId="0" borderId="0" xfId="16" applyFont="1" applyFill="1" applyAlignment="1">
      <alignment horizontal="right"/>
    </xf>
    <xf numFmtId="0" fontId="1" fillId="0" borderId="0" xfId="16" applyFont="1" applyAlignment="1">
      <alignment horizontal="right"/>
    </xf>
    <xf numFmtId="0" fontId="22" fillId="0" borderId="0" xfId="3" applyFont="1"/>
    <xf numFmtId="0" fontId="22" fillId="0" borderId="0" xfId="10" applyNumberFormat="1" applyFont="1" applyAlignment="1"/>
    <xf numFmtId="0" fontId="23" fillId="0" borderId="0" xfId="10" applyNumberFormat="1" applyFont="1" applyAlignment="1"/>
    <xf numFmtId="0" fontId="24" fillId="0" borderId="0" xfId="13" applyNumberFormat="1" applyFont="1" applyFill="1" applyAlignment="1" applyProtection="1">
      <alignment horizontal="center"/>
    </xf>
    <xf numFmtId="0" fontId="24" fillId="0" borderId="0" xfId="13" applyNumberFormat="1" applyFont="1" applyFill="1" applyAlignment="1" applyProtection="1">
      <alignment horizontal="left"/>
    </xf>
    <xf numFmtId="0" fontId="23" fillId="0" borderId="0" xfId="10" applyNumberFormat="1" applyFont="1" applyBorder="1" applyAlignment="1"/>
    <xf numFmtId="0" fontId="22" fillId="0" borderId="0" xfId="10" applyNumberFormat="1" applyFont="1"/>
    <xf numFmtId="0" fontId="25" fillId="0" borderId="0" xfId="8" applyFont="1" applyAlignment="1">
      <alignment horizontal="centerContinuous"/>
    </xf>
    <xf numFmtId="0" fontId="22" fillId="0" borderId="0" xfId="8" applyFont="1" applyAlignment="1" applyProtection="1">
      <alignment horizontal="centerContinuous"/>
    </xf>
    <xf numFmtId="168" fontId="22" fillId="0" borderId="0" xfId="8" applyNumberFormat="1" applyFont="1" applyAlignment="1" applyProtection="1">
      <alignment horizontal="center"/>
    </xf>
    <xf numFmtId="0" fontId="22" fillId="0" borderId="0" xfId="10" applyNumberFormat="1" applyFont="1" applyBorder="1" applyAlignment="1"/>
    <xf numFmtId="0" fontId="22" fillId="0" borderId="0" xfId="8" applyFont="1" applyAlignment="1">
      <alignment horizontal="center"/>
    </xf>
    <xf numFmtId="0" fontId="22" fillId="0" borderId="0" xfId="8" applyFont="1" applyAlignment="1" applyProtection="1">
      <alignment horizontal="center"/>
    </xf>
    <xf numFmtId="164" fontId="22" fillId="0" borderId="0" xfId="4" applyNumberFormat="1" applyFont="1" applyFill="1" applyAlignment="1">
      <alignment horizontal="center"/>
    </xf>
    <xf numFmtId="0" fontId="25" fillId="0" borderId="0" xfId="8" applyFont="1" applyFill="1" applyAlignment="1">
      <alignment horizontal="center"/>
    </xf>
    <xf numFmtId="0" fontId="23" fillId="0" borderId="0" xfId="10" applyNumberFormat="1" applyFont="1" applyBorder="1" applyAlignment="1">
      <alignment horizontal="center"/>
    </xf>
    <xf numFmtId="0" fontId="22" fillId="0" borderId="0" xfId="10" applyNumberFormat="1" applyFont="1" applyBorder="1" applyAlignment="1">
      <alignment horizontal="center"/>
    </xf>
    <xf numFmtId="0" fontId="23" fillId="0" borderId="0" xfId="10" applyNumberFormat="1" applyFont="1" applyFill="1" applyBorder="1" applyAlignment="1" applyProtection="1">
      <alignment horizontal="center"/>
      <protection locked="0"/>
    </xf>
    <xf numFmtId="0" fontId="22" fillId="0" borderId="0" xfId="10" applyNumberFormat="1" applyFont="1" applyFill="1" applyBorder="1" applyAlignment="1" applyProtection="1">
      <alignment horizontal="center"/>
      <protection locked="0"/>
    </xf>
    <xf numFmtId="0" fontId="22" fillId="0" borderId="0" xfId="8" applyFont="1" applyProtection="1"/>
    <xf numFmtId="0" fontId="25" fillId="0" borderId="0" xfId="8" applyFont="1" applyFill="1" applyAlignment="1" applyProtection="1">
      <alignment horizontal="center"/>
    </xf>
    <xf numFmtId="173" fontId="23" fillId="0" borderId="0" xfId="14" applyFont="1" applyFill="1" applyBorder="1" applyAlignment="1" applyProtection="1">
      <alignment horizontal="center"/>
    </xf>
    <xf numFmtId="173" fontId="22" fillId="0" borderId="0" xfId="14" applyFont="1" applyFill="1" applyBorder="1" applyAlignment="1" applyProtection="1">
      <alignment horizontal="center"/>
    </xf>
    <xf numFmtId="0" fontId="22" fillId="0" borderId="15" xfId="8" applyFont="1" applyBorder="1" applyProtection="1"/>
    <xf numFmtId="0" fontId="25" fillId="0" borderId="14" xfId="8" applyFont="1" applyBorder="1" applyProtection="1"/>
    <xf numFmtId="0" fontId="25" fillId="0" borderId="0" xfId="8" applyFont="1" applyBorder="1" applyProtection="1"/>
    <xf numFmtId="17" fontId="25" fillId="0" borderId="15" xfId="8" applyNumberFormat="1" applyFont="1" applyFill="1" applyBorder="1" applyAlignment="1">
      <alignment horizontal="center"/>
    </xf>
    <xf numFmtId="0" fontId="22" fillId="0" borderId="0" xfId="10" applyNumberFormat="1" applyFont="1" applyFill="1" applyBorder="1" applyAlignment="1" applyProtection="1">
      <protection locked="0"/>
    </xf>
    <xf numFmtId="0" fontId="22" fillId="0" borderId="0" xfId="8" applyFont="1"/>
    <xf numFmtId="164" fontId="22" fillId="0" borderId="0" xfId="4" applyNumberFormat="1" applyFont="1" applyFill="1"/>
    <xf numFmtId="172" fontId="25" fillId="0" borderId="0" xfId="8" applyNumberFormat="1" applyFont="1" applyFill="1"/>
    <xf numFmtId="0" fontId="22" fillId="0" borderId="0" xfId="9" applyFont="1" applyFill="1"/>
    <xf numFmtId="0" fontId="22" fillId="0" borderId="0" xfId="10" applyNumberFormat="1" applyFont="1" applyFill="1" applyBorder="1" applyAlignment="1"/>
    <xf numFmtId="0" fontId="26" fillId="0" borderId="0" xfId="8" applyFont="1"/>
    <xf numFmtId="0" fontId="22" fillId="0" borderId="0" xfId="8" applyFont="1" applyFill="1"/>
    <xf numFmtId="49" fontId="22" fillId="0" borderId="0" xfId="8" applyNumberFormat="1" applyFont="1" applyBorder="1" applyProtection="1"/>
    <xf numFmtId="0" fontId="25" fillId="0" borderId="0" xfId="8" applyFont="1" applyBorder="1" applyAlignment="1">
      <alignment wrapText="1"/>
    </xf>
    <xf numFmtId="166" fontId="22" fillId="0" borderId="0" xfId="11" applyNumberFormat="1" applyFont="1" applyBorder="1" applyProtection="1"/>
    <xf numFmtId="5" fontId="22" fillId="0" borderId="0" xfId="8" applyNumberFormat="1" applyFont="1" applyFill="1" applyBorder="1" applyProtection="1"/>
    <xf numFmtId="164" fontId="22" fillId="0" borderId="0" xfId="12" applyNumberFormat="1" applyFont="1" applyFill="1" applyBorder="1" applyProtection="1"/>
    <xf numFmtId="170" fontId="25" fillId="0" borderId="0" xfId="8" applyNumberFormat="1" applyFont="1" applyFill="1" applyBorder="1" applyProtection="1"/>
    <xf numFmtId="0" fontId="23" fillId="0" borderId="0" xfId="10" applyNumberFormat="1" applyFont="1" applyFill="1" applyBorder="1" applyAlignment="1"/>
    <xf numFmtId="0" fontId="25" fillId="0" borderId="0" xfId="8" applyFont="1" applyBorder="1"/>
    <xf numFmtId="0" fontId="22" fillId="0" borderId="0" xfId="8" quotePrefix="1" applyFont="1" applyBorder="1"/>
    <xf numFmtId="0" fontId="22" fillId="0" borderId="0" xfId="8" applyFont="1" applyBorder="1"/>
    <xf numFmtId="10" fontId="22" fillId="0" borderId="0" xfId="11" applyNumberFormat="1" applyFont="1" applyBorder="1"/>
    <xf numFmtId="0" fontId="22" fillId="0" borderId="0" xfId="8" applyFont="1" applyFill="1" applyBorder="1"/>
    <xf numFmtId="164" fontId="22" fillId="0" borderId="0" xfId="12" applyNumberFormat="1" applyFont="1" applyFill="1" applyBorder="1"/>
    <xf numFmtId="171" fontId="25" fillId="0" borderId="0" xfId="8" applyNumberFormat="1" applyFont="1" applyFill="1" applyBorder="1"/>
    <xf numFmtId="0" fontId="26" fillId="0" borderId="0" xfId="8" applyFont="1" applyBorder="1"/>
    <xf numFmtId="171" fontId="25" fillId="0" borderId="0" xfId="8" applyNumberFormat="1" applyFont="1" applyFill="1" applyBorder="1" applyProtection="1"/>
    <xf numFmtId="49" fontId="25" fillId="0" borderId="0" xfId="8" applyNumberFormat="1" applyFont="1" applyBorder="1" applyProtection="1"/>
    <xf numFmtId="166" fontId="22" fillId="0" borderId="5" xfId="11" applyNumberFormat="1" applyFont="1" applyBorder="1" applyProtection="1"/>
    <xf numFmtId="5" fontId="22" fillId="0" borderId="5" xfId="8" applyNumberFormat="1" applyFont="1" applyFill="1" applyBorder="1" applyProtection="1"/>
    <xf numFmtId="164" fontId="25" fillId="0" borderId="5" xfId="12" applyNumberFormat="1" applyFont="1" applyFill="1" applyBorder="1" applyProtection="1"/>
    <xf numFmtId="5" fontId="25" fillId="0" borderId="0" xfId="8" applyNumberFormat="1" applyFont="1" applyFill="1" applyBorder="1" applyProtection="1"/>
    <xf numFmtId="0" fontId="26" fillId="0" borderId="0" xfId="8" applyFont="1" applyBorder="1" applyProtection="1"/>
    <xf numFmtId="0" fontId="22" fillId="0" borderId="0" xfId="8" quotePrefix="1" applyFont="1" applyBorder="1" applyProtection="1"/>
    <xf numFmtId="0" fontId="22" fillId="0" borderId="0" xfId="8" applyFont="1" applyBorder="1" applyProtection="1"/>
    <xf numFmtId="166" fontId="22" fillId="0" borderId="0" xfId="11" applyNumberFormat="1" applyFont="1" applyBorder="1"/>
    <xf numFmtId="0" fontId="25" fillId="0" borderId="0" xfId="8" applyFont="1" applyBorder="1" applyAlignment="1" applyProtection="1">
      <alignment horizontal="right"/>
    </xf>
    <xf numFmtId="0" fontId="25" fillId="0" borderId="0" xfId="8" applyFont="1" applyBorder="1" applyAlignment="1" applyProtection="1">
      <alignment horizontal="left"/>
    </xf>
    <xf numFmtId="164" fontId="25" fillId="0" borderId="5" xfId="12" applyNumberFormat="1" applyFont="1" applyFill="1" applyBorder="1"/>
    <xf numFmtId="164" fontId="25" fillId="0" borderId="0" xfId="12" applyNumberFormat="1" applyFont="1" applyFill="1" applyBorder="1"/>
    <xf numFmtId="0" fontId="26" fillId="0" borderId="0" xfId="8" applyFont="1" applyAlignment="1" applyProtection="1">
      <alignment horizontal="left"/>
    </xf>
    <xf numFmtId="0" fontId="23" fillId="0" borderId="0" xfId="10" applyNumberFormat="1" applyFont="1" applyFill="1" applyBorder="1" applyAlignment="1">
      <alignment horizontal="center"/>
    </xf>
    <xf numFmtId="0" fontId="22" fillId="0" borderId="0" xfId="10" applyNumberFormat="1" applyFont="1" applyFill="1" applyBorder="1" applyAlignment="1">
      <alignment horizontal="center"/>
    </xf>
    <xf numFmtId="0" fontId="25" fillId="0" borderId="0" xfId="8" applyFont="1" applyAlignment="1" applyProtection="1"/>
    <xf numFmtId="0" fontId="25" fillId="0" borderId="0" xfId="13" applyFont="1" applyAlignment="1" applyProtection="1"/>
    <xf numFmtId="0" fontId="25" fillId="0" borderId="0" xfId="8" applyFont="1" applyProtection="1"/>
    <xf numFmtId="0" fontId="25" fillId="0" borderId="0" xfId="8" applyFont="1" applyAlignment="1" applyProtection="1">
      <alignment horizontal="left"/>
    </xf>
    <xf numFmtId="0" fontId="25" fillId="0" borderId="0" xfId="8" applyFont="1"/>
    <xf numFmtId="0" fontId="25" fillId="0" borderId="0" xfId="8" applyFont="1" applyFill="1"/>
    <xf numFmtId="166" fontId="22" fillId="0" borderId="2" xfId="11" applyNumberFormat="1" applyFont="1" applyBorder="1" applyProtection="1"/>
    <xf numFmtId="37" fontId="22" fillId="0" borderId="2" xfId="8" applyNumberFormat="1" applyFont="1" applyBorder="1" applyProtection="1"/>
    <xf numFmtId="164" fontId="22" fillId="0" borderId="2" xfId="4" applyNumberFormat="1" applyFont="1" applyFill="1" applyBorder="1" applyProtection="1"/>
    <xf numFmtId="171" fontId="25" fillId="0" borderId="2" xfId="8" applyNumberFormat="1" applyFont="1" applyFill="1" applyBorder="1" applyProtection="1"/>
    <xf numFmtId="0" fontId="22" fillId="0" borderId="0" xfId="8" applyFont="1" applyAlignment="1" applyProtection="1">
      <alignment horizontal="right"/>
    </xf>
    <xf numFmtId="166" fontId="22" fillId="0" borderId="0" xfId="11" applyNumberFormat="1" applyFont="1" applyProtection="1"/>
    <xf numFmtId="5" fontId="22" fillId="0" borderId="0" xfId="8" applyNumberFormat="1" applyFont="1" applyProtection="1"/>
    <xf numFmtId="164" fontId="22" fillId="0" borderId="0" xfId="4" applyNumberFormat="1" applyFont="1" applyFill="1" applyProtection="1"/>
    <xf numFmtId="166" fontId="22" fillId="0" borderId="15" xfId="11" applyNumberFormat="1" applyFont="1" applyBorder="1" applyProtection="1"/>
    <xf numFmtId="164" fontId="22" fillId="0" borderId="15" xfId="4" applyNumberFormat="1" applyFont="1" applyFill="1" applyBorder="1" applyProtection="1"/>
    <xf numFmtId="170" fontId="25" fillId="0" borderId="14" xfId="8" applyNumberFormat="1" applyFont="1" applyFill="1" applyBorder="1" applyProtection="1"/>
    <xf numFmtId="166" fontId="22" fillId="0" borderId="0" xfId="8" applyNumberFormat="1" applyFont="1" applyFill="1"/>
    <xf numFmtId="164" fontId="27" fillId="0" borderId="0" xfId="4" applyNumberFormat="1" applyFont="1" applyFill="1"/>
    <xf numFmtId="166" fontId="22" fillId="0" borderId="0" xfId="11" applyNumberFormat="1" applyFont="1" applyFill="1"/>
    <xf numFmtId="37" fontId="22" fillId="0" borderId="0" xfId="8" applyNumberFormat="1" applyFont="1" applyBorder="1"/>
    <xf numFmtId="10" fontId="22" fillId="0" borderId="0" xfId="11" applyNumberFormat="1" applyFont="1"/>
    <xf numFmtId="169" fontId="22" fillId="0" borderId="0" xfId="4" applyNumberFormat="1" applyFont="1" applyBorder="1"/>
    <xf numFmtId="168" fontId="22" fillId="0" borderId="0" xfId="8" applyNumberFormat="1" applyFont="1"/>
    <xf numFmtId="168" fontId="22" fillId="0" borderId="0" xfId="8" applyNumberFormat="1" applyFont="1" applyBorder="1"/>
    <xf numFmtId="167" fontId="22" fillId="0" borderId="0" xfId="8" applyNumberFormat="1" applyFont="1" applyBorder="1"/>
    <xf numFmtId="43" fontId="22" fillId="0" borderId="0" xfId="8" applyNumberFormat="1" applyFont="1" applyBorder="1"/>
    <xf numFmtId="0" fontId="22" fillId="0" borderId="0" xfId="3" applyFont="1" applyFill="1"/>
    <xf numFmtId="0" fontId="25" fillId="0" borderId="0" xfId="13" applyNumberFormat="1" applyFont="1" applyFill="1" applyAlignment="1" applyProtection="1">
      <alignment horizontal="left"/>
    </xf>
    <xf numFmtId="0" fontId="22" fillId="0" borderId="0" xfId="10" applyNumberFormat="1" applyFont="1" applyFill="1" applyAlignment="1"/>
    <xf numFmtId="10" fontId="22" fillId="0" borderId="0" xfId="8" applyNumberFormat="1" applyFont="1" applyFill="1"/>
    <xf numFmtId="0" fontId="0" fillId="0" borderId="0" xfId="0" applyFont="1" applyAlignment="1">
      <alignment horizontal="right"/>
    </xf>
    <xf numFmtId="0" fontId="25" fillId="0" borderId="0" xfId="8" applyFont="1" applyAlignment="1">
      <alignment horizontal="center"/>
    </xf>
    <xf numFmtId="0" fontId="25" fillId="0" borderId="0" xfId="8" applyFont="1" applyAlignment="1" applyProtection="1">
      <alignment horizontal="center"/>
    </xf>
    <xf numFmtId="164" fontId="25" fillId="0" borderId="0" xfId="4" applyNumberFormat="1" applyFont="1" applyFill="1" applyAlignment="1">
      <alignment horizontal="center"/>
    </xf>
    <xf numFmtId="0" fontId="25" fillId="0" borderId="0" xfId="10" applyNumberFormat="1" applyFont="1" applyAlignment="1">
      <alignment horizontal="center"/>
    </xf>
    <xf numFmtId="164" fontId="25" fillId="0" borderId="0" xfId="4" applyNumberFormat="1" applyFont="1" applyFill="1" applyAlignment="1" applyProtection="1">
      <alignment horizontal="center"/>
    </xf>
    <xf numFmtId="17" fontId="25" fillId="0" borderId="15" xfId="8" applyNumberFormat="1" applyFont="1" applyBorder="1" applyAlignment="1">
      <alignment horizontal="center"/>
    </xf>
    <xf numFmtId="0" fontId="25" fillId="0" borderId="14" xfId="8" applyFont="1" applyFill="1" applyBorder="1" applyAlignment="1">
      <alignment horizontal="center"/>
    </xf>
    <xf numFmtId="172" fontId="25" fillId="0" borderId="0" xfId="8" applyNumberFormat="1" applyFont="1" applyFill="1" applyAlignment="1">
      <alignment horizontal="center"/>
    </xf>
    <xf numFmtId="166" fontId="25" fillId="0" borderId="0" xfId="7" applyNumberFormat="1" applyFont="1" applyFill="1" applyBorder="1" applyProtection="1"/>
    <xf numFmtId="166" fontId="25" fillId="0" borderId="14" xfId="7" applyNumberFormat="1" applyFont="1" applyFill="1" applyBorder="1" applyProtection="1"/>
    <xf numFmtId="0" fontId="8" fillId="0" borderId="0" xfId="0" applyFont="1" applyAlignment="1">
      <alignment horizontal="left" vertical="center"/>
    </xf>
    <xf numFmtId="10" fontId="0" fillId="0" borderId="0" xfId="7" applyNumberFormat="1" applyFont="1"/>
    <xf numFmtId="168" fontId="25" fillId="0" borderId="0" xfId="8" applyNumberFormat="1" applyFont="1" applyAlignment="1" applyProtection="1">
      <alignment horizontal="center"/>
    </xf>
    <xf numFmtId="164" fontId="25" fillId="0" borderId="15" xfId="4" quotePrefix="1" applyNumberFormat="1" applyFont="1" applyFill="1" applyBorder="1" applyAlignment="1">
      <alignment horizontal="center"/>
    </xf>
    <xf numFmtId="10" fontId="0" fillId="0" borderId="0" xfId="7" applyNumberFormat="1" applyFont="1" applyFill="1"/>
    <xf numFmtId="43" fontId="0" fillId="0" borderId="0" xfId="1" applyNumberFormat="1" applyFont="1" applyFill="1"/>
    <xf numFmtId="178" fontId="0" fillId="0" borderId="0" xfId="1" applyNumberFormat="1" applyFont="1" applyFill="1"/>
    <xf numFmtId="0" fontId="8" fillId="40" borderId="2" xfId="0" applyFont="1" applyFill="1" applyBorder="1" applyAlignment="1">
      <alignment horizontal="center"/>
    </xf>
    <xf numFmtId="164" fontId="8" fillId="40" borderId="2" xfId="1" applyNumberFormat="1" applyFont="1" applyFill="1" applyBorder="1" applyAlignment="1">
      <alignment horizontal="center"/>
    </xf>
    <xf numFmtId="5" fontId="0" fillId="0" borderId="0" xfId="1" applyNumberFormat="1" applyFont="1" applyFill="1"/>
    <xf numFmtId="5" fontId="0" fillId="0" borderId="8" xfId="1" applyNumberFormat="1" applyFont="1" applyFill="1" applyBorder="1"/>
    <xf numFmtId="5" fontId="0" fillId="0" borderId="8" xfId="1" applyNumberFormat="1" applyFont="1" applyBorder="1"/>
    <xf numFmtId="164" fontId="0" fillId="0" borderId="0" xfId="0" applyNumberFormat="1"/>
    <xf numFmtId="0" fontId="0" fillId="0" borderId="2" xfId="0" applyBorder="1"/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horizontal="center"/>
    </xf>
    <xf numFmtId="178" fontId="0" fillId="0" borderId="0" xfId="1" applyNumberFormat="1" applyFont="1"/>
    <xf numFmtId="178" fontId="0" fillId="0" borderId="0" xfId="0" applyNumberFormat="1"/>
    <xf numFmtId="0" fontId="96" fillId="0" borderId="0" xfId="3" applyFont="1" applyAlignment="1" applyProtection="1">
      <alignment horizontal="left"/>
    </xf>
    <xf numFmtId="0" fontId="96" fillId="0" borderId="0" xfId="3" applyFont="1" applyAlignment="1" applyProtection="1">
      <alignment horizontal="left"/>
      <protection locked="0"/>
    </xf>
    <xf numFmtId="0" fontId="97" fillId="0" borderId="0" xfId="3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37" fontId="0" fillId="0" borderId="0" xfId="1" applyNumberFormat="1" applyFont="1" applyFill="1"/>
    <xf numFmtId="37" fontId="0" fillId="0" borderId="0" xfId="1" applyNumberFormat="1" applyFont="1"/>
    <xf numFmtId="37" fontId="0" fillId="0" borderId="8" xfId="1" applyNumberFormat="1" applyFont="1" applyFill="1" applyBorder="1"/>
    <xf numFmtId="0" fontId="2" fillId="8" borderId="0" xfId="230" applyFont="1" applyFill="1" applyBorder="1"/>
    <xf numFmtId="43" fontId="2" fillId="8" borderId="0" xfId="4" applyFont="1" applyFill="1" applyBorder="1"/>
    <xf numFmtId="170" fontId="22" fillId="0" borderId="0" xfId="10" applyNumberFormat="1" applyFont="1" applyFill="1" applyBorder="1" applyAlignment="1"/>
    <xf numFmtId="0" fontId="0" fillId="0" borderId="0" xfId="0" applyAlignment="1">
      <alignment horizontal="left" indent="1"/>
    </xf>
    <xf numFmtId="10" fontId="0" fillId="0" borderId="0" xfId="0" applyNumberFormat="1" applyAlignment="1">
      <alignment horizontal="left" indent="1"/>
    </xf>
    <xf numFmtId="0" fontId="22" fillId="0" borderId="0" xfId="8" quotePrefix="1" applyFont="1" applyAlignment="1">
      <alignment horizontal="left"/>
    </xf>
    <xf numFmtId="0" fontId="0" fillId="0" borderId="0" xfId="1" quotePrefix="1" applyNumberFormat="1" applyFont="1"/>
    <xf numFmtId="0" fontId="8" fillId="0" borderId="2" xfId="1" applyNumberFormat="1" applyFont="1" applyBorder="1" applyAlignment="1">
      <alignment horizontal="center"/>
    </xf>
    <xf numFmtId="0" fontId="40" fillId="0" borderId="0" xfId="0" applyFont="1"/>
    <xf numFmtId="173" fontId="103" fillId="0" borderId="0" xfId="2679" applyFont="1"/>
    <xf numFmtId="8" fontId="104" fillId="0" borderId="3" xfId="2680" applyFont="1" applyBorder="1"/>
    <xf numFmtId="173" fontId="104" fillId="0" borderId="0" xfId="2679" applyFont="1"/>
    <xf numFmtId="186" fontId="103" fillId="0" borderId="0" xfId="2681" applyNumberFormat="1" applyFont="1" applyAlignment="1">
      <alignment horizontal="center"/>
    </xf>
    <xf numFmtId="40" fontId="103" fillId="0" borderId="2" xfId="2682" applyFont="1" applyBorder="1"/>
    <xf numFmtId="187" fontId="103" fillId="0" borderId="0" xfId="2681" applyNumberFormat="1" applyFont="1"/>
    <xf numFmtId="8" fontId="103" fillId="0" borderId="0" xfId="2680" applyFont="1"/>
    <xf numFmtId="40" fontId="103" fillId="0" borderId="0" xfId="2682" applyFont="1" applyBorder="1"/>
    <xf numFmtId="188" fontId="103" fillId="0" borderId="0" xfId="2682" applyNumberFormat="1" applyFont="1"/>
    <xf numFmtId="40" fontId="103" fillId="0" borderId="0" xfId="2682" applyFont="1"/>
    <xf numFmtId="173" fontId="103" fillId="0" borderId="0" xfId="2679" applyFont="1" applyFill="1"/>
    <xf numFmtId="173" fontId="105" fillId="0" borderId="0" xfId="2679" applyFont="1" applyAlignment="1">
      <alignment horizontal="center"/>
    </xf>
    <xf numFmtId="173" fontId="105" fillId="0" borderId="0" xfId="2679" applyFont="1"/>
    <xf numFmtId="40" fontId="103" fillId="0" borderId="0" xfId="2682" applyNumberFormat="1" applyFont="1"/>
    <xf numFmtId="40" fontId="103" fillId="0" borderId="0" xfId="2682" applyFont="1" applyFill="1"/>
    <xf numFmtId="39" fontId="103" fillId="0" borderId="0" xfId="2682" applyNumberFormat="1" applyFont="1"/>
    <xf numFmtId="186" fontId="103" fillId="0" borderId="0" xfId="2681" applyNumberFormat="1" applyFont="1"/>
    <xf numFmtId="173" fontId="103" fillId="8" borderId="0" xfId="2679" applyFont="1" applyFill="1"/>
    <xf numFmtId="188" fontId="103" fillId="0" borderId="0" xfId="2682" applyNumberFormat="1" applyFont="1" applyFill="1"/>
    <xf numFmtId="178" fontId="103" fillId="0" borderId="0" xfId="1" applyNumberFormat="1" applyFont="1" applyFill="1"/>
    <xf numFmtId="8" fontId="104" fillId="0" borderId="27" xfId="2680" applyFont="1" applyBorder="1"/>
    <xf numFmtId="189" fontId="103" fillId="0" borderId="0" xfId="2679" applyNumberFormat="1" applyFont="1" applyAlignment="1">
      <alignment horizontal="right"/>
    </xf>
    <xf numFmtId="173" fontId="103" fillId="0" borderId="2" xfId="2679" applyFont="1" applyBorder="1"/>
    <xf numFmtId="5" fontId="22" fillId="0" borderId="15" xfId="4" applyNumberFormat="1" applyFont="1" applyFill="1" applyBorder="1" applyProtection="1"/>
    <xf numFmtId="9" fontId="0" fillId="0" borderId="0" xfId="7" applyFont="1"/>
    <xf numFmtId="0" fontId="22" fillId="0" borderId="0" xfId="2000" applyFont="1"/>
    <xf numFmtId="0" fontId="2" fillId="0" borderId="0" xfId="2000" applyAlignment="1">
      <alignment horizontal="right"/>
    </xf>
    <xf numFmtId="0" fontId="2" fillId="0" borderId="0" xfId="2000" applyFont="1" applyAlignment="1">
      <alignment horizontal="right"/>
    </xf>
    <xf numFmtId="0" fontId="8" fillId="0" borderId="0" xfId="2000" applyFont="1"/>
    <xf numFmtId="0" fontId="8" fillId="0" borderId="28" xfId="2000" applyFont="1" applyBorder="1"/>
    <xf numFmtId="0" fontId="2" fillId="0" borderId="0" xfId="2000"/>
    <xf numFmtId="165" fontId="22" fillId="0" borderId="0" xfId="1718" applyNumberFormat="1" applyFont="1"/>
    <xf numFmtId="164" fontId="22" fillId="0" borderId="0" xfId="29" applyNumberFormat="1" applyFont="1"/>
    <xf numFmtId="164" fontId="106" fillId="0" borderId="0" xfId="29" applyNumberFormat="1" applyFont="1"/>
    <xf numFmtId="164" fontId="22" fillId="0" borderId="0" xfId="29" applyNumberFormat="1" applyFont="1" applyFill="1"/>
    <xf numFmtId="178" fontId="0" fillId="0" borderId="0" xfId="29" applyNumberFormat="1" applyFont="1" applyFill="1"/>
    <xf numFmtId="0" fontId="106" fillId="0" borderId="0" xfId="2000" applyFont="1"/>
    <xf numFmtId="164" fontId="0" fillId="0" borderId="0" xfId="4" applyNumberFormat="1" applyFont="1" applyFill="1"/>
    <xf numFmtId="164" fontId="0" fillId="0" borderId="0" xfId="4" applyNumberFormat="1" applyFont="1"/>
    <xf numFmtId="0" fontId="8" fillId="0" borderId="28" xfId="2000" applyFont="1" applyBorder="1" applyAlignment="1">
      <alignment horizontal="right"/>
    </xf>
    <xf numFmtId="0" fontId="106" fillId="0" borderId="2" xfId="2000" applyFont="1" applyBorder="1"/>
    <xf numFmtId="0" fontId="2" fillId="0" borderId="2" xfId="2000" applyBorder="1"/>
    <xf numFmtId="164" fontId="0" fillId="41" borderId="0" xfId="29" applyNumberFormat="1" applyFont="1" applyFill="1"/>
    <xf numFmtId="164" fontId="0" fillId="0" borderId="0" xfId="29" applyNumberFormat="1" applyFont="1"/>
    <xf numFmtId="164" fontId="2" fillId="0" borderId="0" xfId="2000" applyNumberFormat="1"/>
    <xf numFmtId="10" fontId="0" fillId="0" borderId="0" xfId="2683" applyNumberFormat="1" applyFont="1"/>
    <xf numFmtId="164" fontId="0" fillId="41" borderId="0" xfId="4" applyNumberFormat="1" applyFont="1" applyFill="1"/>
    <xf numFmtId="190" fontId="22" fillId="0" borderId="0" xfId="1718" applyNumberFormat="1" applyFont="1"/>
    <xf numFmtId="190" fontId="22" fillId="0" borderId="5" xfId="1718" applyNumberFormat="1" applyFont="1" applyBorder="1"/>
    <xf numFmtId="190" fontId="22" fillId="0" borderId="5" xfId="1718" applyNumberFormat="1" applyFont="1" applyFill="1" applyBorder="1"/>
    <xf numFmtId="0" fontId="0" fillId="0" borderId="0" xfId="0" applyFont="1" applyFill="1" applyBorder="1" applyAlignment="1">
      <alignment horizontal="left"/>
    </xf>
    <xf numFmtId="5" fontId="0" fillId="0" borderId="0" xfId="0" applyNumberFormat="1"/>
    <xf numFmtId="166" fontId="0" fillId="0" borderId="0" xfId="7" applyNumberFormat="1" applyFont="1"/>
    <xf numFmtId="5" fontId="0" fillId="0" borderId="3" xfId="0" applyNumberFormat="1" applyBorder="1"/>
    <xf numFmtId="0" fontId="0" fillId="0" borderId="2" xfId="0" applyBorder="1" applyAlignment="1">
      <alignment horizontal="center"/>
    </xf>
    <xf numFmtId="0" fontId="107" fillId="0" borderId="0" xfId="2684"/>
    <xf numFmtId="3" fontId="0" fillId="0" borderId="0" xfId="0" applyNumberFormat="1"/>
    <xf numFmtId="14" fontId="0" fillId="0" borderId="0" xfId="0" applyNumberFormat="1"/>
    <xf numFmtId="0" fontId="0" fillId="0" borderId="0" xfId="0" applyBorder="1"/>
    <xf numFmtId="3" fontId="0" fillId="0" borderId="8" xfId="0" applyNumberFormat="1" applyBorder="1"/>
    <xf numFmtId="0" fontId="40" fillId="0" borderId="0" xfId="10" applyNumberFormat="1" applyFont="1" applyAlignment="1">
      <alignment horizontal="right"/>
    </xf>
    <xf numFmtId="0" fontId="0" fillId="0" borderId="0" xfId="0" applyBorder="1" applyAlignment="1">
      <alignment vertical="center"/>
    </xf>
    <xf numFmtId="0" fontId="22" fillId="0" borderId="0" xfId="10" applyNumberFormat="1" applyFont="1" applyAlignment="1">
      <alignment horizontal="right"/>
    </xf>
    <xf numFmtId="0" fontId="97" fillId="0" borderId="0" xfId="3" applyFont="1" applyBorder="1" applyAlignment="1"/>
    <xf numFmtId="0" fontId="8" fillId="0" borderId="0" xfId="2000" applyFont="1" applyAlignment="1">
      <alignment horizontal="center"/>
    </xf>
    <xf numFmtId="40" fontId="103" fillId="0" borderId="2" xfId="2682" applyNumberFormat="1" applyFont="1" applyBorder="1"/>
    <xf numFmtId="8" fontId="103" fillId="0" borderId="0" xfId="2680" applyNumberFormat="1" applyFont="1"/>
  </cellXfs>
  <cellStyles count="2685">
    <cellStyle name="_x0013_" xfId="8"/>
    <cellStyle name=" 1" xfId="17"/>
    <cellStyle name="_x0013_ 2" xfId="13"/>
    <cellStyle name="_x0013_ 2 2" xfId="18"/>
    <cellStyle name="_x0013_ 3" xfId="19"/>
    <cellStyle name="_x0013_ 3 2" xfId="15"/>
    <cellStyle name="_x0013_ 3 3" xfId="20"/>
    <cellStyle name="_x0013_ 4" xfId="21"/>
    <cellStyle name="_x0013_ 5" xfId="22"/>
    <cellStyle name="_x0013_ 5 2" xfId="228"/>
    <cellStyle name="_x0013_ 6" xfId="23"/>
    <cellStyle name="_x0013_ 6 2" xfId="229"/>
    <cellStyle name="_x0013_ 9" xfId="230"/>
    <cellStyle name="_x0013__2009 Revised Fuel and Power Cost Forecasts 1-8-09" xfId="231"/>
    <cellStyle name="_Book1" xfId="232"/>
    <cellStyle name="_Book5" xfId="233"/>
    <cellStyle name="_Book5 2" xfId="234"/>
    <cellStyle name="_Bud Act Workup" xfId="235"/>
    <cellStyle name="_CCO Plant Starts Discussion 06_16_04" xfId="236"/>
    <cellStyle name="_CCO Positions 02-26-041" xfId="237"/>
    <cellStyle name="_CCO Positions 02-26-041 2" xfId="238"/>
    <cellStyle name="_coal vol 11-08-04" xfId="239"/>
    <cellStyle name="_Colona Monet" xfId="240"/>
    <cellStyle name="_Copy of Georgia System Val Model - Final D&amp;T 040204_Update-GRAY" xfId="241"/>
    <cellStyle name="_Forecast 02-08-05 vo" xfId="242"/>
    <cellStyle name="_Gain Calculations 050630" xfId="243"/>
    <cellStyle name="_Gain Reconcilliation" xfId="244"/>
    <cellStyle name="_x0013__KRC_Resource Additions_AMTYSP_NOV08" xfId="245"/>
    <cellStyle name="_x0013__KRC_Resource Additions_May08GFF" xfId="246"/>
    <cellStyle name="_x0013__KRC_Resource Additions_NOV08GFF" xfId="247"/>
    <cellStyle name="_MACRS Tables" xfId="248"/>
    <cellStyle name="_x0013__MDR 030608 Nuclear CapEx Rev041808" xfId="24"/>
    <cellStyle name="_Mines - Functional" xfId="249"/>
    <cellStyle name="_Morgan Stanley" xfId="250"/>
    <cellStyle name="_Morgan Stanley 2" xfId="251"/>
    <cellStyle name="_Moses Back-up 12-10-03" xfId="252"/>
    <cellStyle name="_Moses Back-up 12-10-03 2" xfId="253"/>
    <cellStyle name="_MS Summary 03-10-04" xfId="254"/>
    <cellStyle name="_MS Summary 03-10-04 2" xfId="255"/>
    <cellStyle name="_New Commentary" xfId="256"/>
    <cellStyle name="_New Commentary 2" xfId="257"/>
    <cellStyle name="_New Reporting Summary 02-26-04" xfId="258"/>
    <cellStyle name="_New Reporting Summary 02-26-04 2" xfId="259"/>
    <cellStyle name="_New Reporting Summary 6-04-03_old" xfId="260"/>
    <cellStyle name="_New Reporting Summary 6-04-03_old 2" xfId="261"/>
    <cellStyle name="_NI and Capital Tracking Schedule-ac" xfId="262"/>
    <cellStyle name="_NI and Capital Tracking Schedule-ac 2" xfId="263"/>
    <cellStyle name="_Pics" xfId="264"/>
    <cellStyle name="_projection waterfall" xfId="265"/>
    <cellStyle name="_projection waterfall 2" xfId="266"/>
    <cellStyle name="_Purchase Agreement Schedules DRAFT with update of numbers IN PROCESS 040518" xfId="267"/>
    <cellStyle name="_PV_Portfolio" xfId="268"/>
    <cellStyle name="_PV_Portfolio 2" xfId="269"/>
    <cellStyle name="_PVI Financial Review Back-up" xfId="270"/>
    <cellStyle name="_PVI Financial Review Back-up 2" xfId="271"/>
    <cellStyle name="_x0013__Resource Additions_May 2008 GFF for PEF_50NUC" xfId="272"/>
    <cellStyle name="_Schedules - Purchase and LP Agreements" xfId="273"/>
    <cellStyle name="_Sheet1" xfId="274"/>
    <cellStyle name="_Sheet1 2" xfId="275"/>
    <cellStyle name="_Westchester hedge 2005 Forward" xfId="276"/>
    <cellStyle name="20% - Accent1 10" xfId="277"/>
    <cellStyle name="20% - Accent1 10 2" xfId="278"/>
    <cellStyle name="20% - Accent1 10 2 2" xfId="279"/>
    <cellStyle name="20% - Accent1 10 3" xfId="280"/>
    <cellStyle name="20% - Accent1 11" xfId="281"/>
    <cellStyle name="20% - Accent1 11 2" xfId="282"/>
    <cellStyle name="20% - Accent1 11 2 2" xfId="283"/>
    <cellStyle name="20% - Accent1 11 3" xfId="284"/>
    <cellStyle name="20% - Accent1 12" xfId="285"/>
    <cellStyle name="20% - Accent1 12 2" xfId="286"/>
    <cellStyle name="20% - Accent1 12 2 2" xfId="287"/>
    <cellStyle name="20% - Accent1 12 3" xfId="288"/>
    <cellStyle name="20% - Accent1 13" xfId="289"/>
    <cellStyle name="20% - Accent1 13 2" xfId="290"/>
    <cellStyle name="20% - Accent1 13 2 2" xfId="291"/>
    <cellStyle name="20% - Accent1 13 3" xfId="292"/>
    <cellStyle name="20% - Accent1 14" xfId="293"/>
    <cellStyle name="20% - Accent1 14 2" xfId="294"/>
    <cellStyle name="20% - Accent1 14 2 2" xfId="295"/>
    <cellStyle name="20% - Accent1 14 3" xfId="296"/>
    <cellStyle name="20% - Accent1 15" xfId="297"/>
    <cellStyle name="20% - Accent1 15 2" xfId="298"/>
    <cellStyle name="20% - Accent1 15 2 2" xfId="299"/>
    <cellStyle name="20% - Accent1 15 3" xfId="300"/>
    <cellStyle name="20% - Accent1 16" xfId="301"/>
    <cellStyle name="20% - Accent1 17" xfId="302"/>
    <cellStyle name="20% - Accent1 17 2" xfId="303"/>
    <cellStyle name="20% - Accent1 17 3" xfId="304"/>
    <cellStyle name="20% - Accent1 17 4" xfId="305"/>
    <cellStyle name="20% - Accent1 18" xfId="306"/>
    <cellStyle name="20% - Accent1 18 2" xfId="307"/>
    <cellStyle name="20% - Accent1 18 3" xfId="308"/>
    <cellStyle name="20% - Accent1 18 4" xfId="309"/>
    <cellStyle name="20% - Accent1 19" xfId="310"/>
    <cellStyle name="20% - Accent1 2" xfId="311"/>
    <cellStyle name="20% - Accent1 2 10" xfId="312"/>
    <cellStyle name="20% - Accent1 2 11" xfId="313"/>
    <cellStyle name="20% - Accent1 2 12" xfId="314"/>
    <cellStyle name="20% - Accent1 2 13" xfId="315"/>
    <cellStyle name="20% - Accent1 2 14" xfId="316"/>
    <cellStyle name="20% - Accent1 2 15" xfId="317"/>
    <cellStyle name="20% - Accent1 2 2" xfId="318"/>
    <cellStyle name="20% - Accent1 2 2 2" xfId="319"/>
    <cellStyle name="20% - Accent1 2 3" xfId="320"/>
    <cellStyle name="20% - Accent1 2 4" xfId="321"/>
    <cellStyle name="20% - Accent1 2 5" xfId="322"/>
    <cellStyle name="20% - Accent1 2 6" xfId="323"/>
    <cellStyle name="20% - Accent1 2 7" xfId="324"/>
    <cellStyle name="20% - Accent1 2 8" xfId="325"/>
    <cellStyle name="20% - Accent1 2 9" xfId="326"/>
    <cellStyle name="20% - Accent1 20" xfId="327"/>
    <cellStyle name="20% - Accent1 21" xfId="328"/>
    <cellStyle name="20% - Accent1 22" xfId="329"/>
    <cellStyle name="20% - Accent1 23" xfId="330"/>
    <cellStyle name="20% - Accent1 24" xfId="331"/>
    <cellStyle name="20% - Accent1 25" xfId="332"/>
    <cellStyle name="20% - Accent1 26" xfId="333"/>
    <cellStyle name="20% - Accent1 27" xfId="334"/>
    <cellStyle name="20% - Accent1 3" xfId="335"/>
    <cellStyle name="20% - Accent1 3 2" xfId="336"/>
    <cellStyle name="20% - Accent1 3 2 2" xfId="337"/>
    <cellStyle name="20% - Accent1 3 3" xfId="338"/>
    <cellStyle name="20% - Accent1 4" xfId="339"/>
    <cellStyle name="20% - Accent1 4 2" xfId="340"/>
    <cellStyle name="20% - Accent1 4 2 2" xfId="341"/>
    <cellStyle name="20% - Accent1 4 3" xfId="342"/>
    <cellStyle name="20% - Accent1 5" xfId="343"/>
    <cellStyle name="20% - Accent1 5 2" xfId="344"/>
    <cellStyle name="20% - Accent1 5 2 2" xfId="345"/>
    <cellStyle name="20% - Accent1 5 3" xfId="346"/>
    <cellStyle name="20% - Accent1 6" xfId="347"/>
    <cellStyle name="20% - Accent1 6 2" xfId="348"/>
    <cellStyle name="20% - Accent1 6 2 2" xfId="349"/>
    <cellStyle name="20% - Accent1 6 3" xfId="350"/>
    <cellStyle name="20% - Accent1 7" xfId="351"/>
    <cellStyle name="20% - Accent1 7 2" xfId="352"/>
    <cellStyle name="20% - Accent1 7 2 2" xfId="353"/>
    <cellStyle name="20% - Accent1 7 3" xfId="354"/>
    <cellStyle name="20% - Accent1 8" xfId="355"/>
    <cellStyle name="20% - Accent1 8 2" xfId="356"/>
    <cellStyle name="20% - Accent1 8 2 2" xfId="357"/>
    <cellStyle name="20% - Accent1 8 3" xfId="358"/>
    <cellStyle name="20% - Accent1 9" xfId="359"/>
    <cellStyle name="20% - Accent1 9 2" xfId="360"/>
    <cellStyle name="20% - Accent1 9 2 2" xfId="361"/>
    <cellStyle name="20% - Accent1 9 3" xfId="362"/>
    <cellStyle name="20% - Accent2 10" xfId="363"/>
    <cellStyle name="20% - Accent2 10 2" xfId="364"/>
    <cellStyle name="20% - Accent2 10 2 2" xfId="365"/>
    <cellStyle name="20% - Accent2 10 3" xfId="366"/>
    <cellStyle name="20% - Accent2 11" xfId="367"/>
    <cellStyle name="20% - Accent2 11 2" xfId="368"/>
    <cellStyle name="20% - Accent2 11 2 2" xfId="369"/>
    <cellStyle name="20% - Accent2 11 3" xfId="370"/>
    <cellStyle name="20% - Accent2 12" xfId="371"/>
    <cellStyle name="20% - Accent2 12 2" xfId="372"/>
    <cellStyle name="20% - Accent2 12 2 2" xfId="373"/>
    <cellStyle name="20% - Accent2 12 3" xfId="374"/>
    <cellStyle name="20% - Accent2 13" xfId="375"/>
    <cellStyle name="20% - Accent2 13 2" xfId="376"/>
    <cellStyle name="20% - Accent2 13 2 2" xfId="377"/>
    <cellStyle name="20% - Accent2 13 3" xfId="378"/>
    <cellStyle name="20% - Accent2 14" xfId="379"/>
    <cellStyle name="20% - Accent2 14 2" xfId="380"/>
    <cellStyle name="20% - Accent2 14 2 2" xfId="381"/>
    <cellStyle name="20% - Accent2 14 3" xfId="382"/>
    <cellStyle name="20% - Accent2 15" xfId="383"/>
    <cellStyle name="20% - Accent2 15 2" xfId="384"/>
    <cellStyle name="20% - Accent2 15 2 2" xfId="385"/>
    <cellStyle name="20% - Accent2 15 3" xfId="386"/>
    <cellStyle name="20% - Accent2 16" xfId="387"/>
    <cellStyle name="20% - Accent2 17" xfId="388"/>
    <cellStyle name="20% - Accent2 17 2" xfId="389"/>
    <cellStyle name="20% - Accent2 17 3" xfId="390"/>
    <cellStyle name="20% - Accent2 17 4" xfId="391"/>
    <cellStyle name="20% - Accent2 18" xfId="392"/>
    <cellStyle name="20% - Accent2 18 2" xfId="393"/>
    <cellStyle name="20% - Accent2 18 3" xfId="394"/>
    <cellStyle name="20% - Accent2 18 4" xfId="395"/>
    <cellStyle name="20% - Accent2 19" xfId="396"/>
    <cellStyle name="20% - Accent2 2" xfId="397"/>
    <cellStyle name="20% - Accent2 2 10" xfId="398"/>
    <cellStyle name="20% - Accent2 2 11" xfId="399"/>
    <cellStyle name="20% - Accent2 2 12" xfId="400"/>
    <cellStyle name="20% - Accent2 2 13" xfId="401"/>
    <cellStyle name="20% - Accent2 2 14" xfId="402"/>
    <cellStyle name="20% - Accent2 2 15" xfId="403"/>
    <cellStyle name="20% - Accent2 2 2" xfId="404"/>
    <cellStyle name="20% - Accent2 2 2 2" xfId="405"/>
    <cellStyle name="20% - Accent2 2 3" xfId="406"/>
    <cellStyle name="20% - Accent2 2 4" xfId="407"/>
    <cellStyle name="20% - Accent2 2 5" xfId="408"/>
    <cellStyle name="20% - Accent2 2 6" xfId="409"/>
    <cellStyle name="20% - Accent2 2 7" xfId="410"/>
    <cellStyle name="20% - Accent2 2 8" xfId="411"/>
    <cellStyle name="20% - Accent2 2 9" xfId="412"/>
    <cellStyle name="20% - Accent2 20" xfId="413"/>
    <cellStyle name="20% - Accent2 21" xfId="414"/>
    <cellStyle name="20% - Accent2 22" xfId="415"/>
    <cellStyle name="20% - Accent2 23" xfId="416"/>
    <cellStyle name="20% - Accent2 24" xfId="417"/>
    <cellStyle name="20% - Accent2 25" xfId="418"/>
    <cellStyle name="20% - Accent2 26" xfId="419"/>
    <cellStyle name="20% - Accent2 27" xfId="420"/>
    <cellStyle name="20% - Accent2 3" xfId="421"/>
    <cellStyle name="20% - Accent2 3 2" xfId="422"/>
    <cellStyle name="20% - Accent2 3 2 2" xfId="423"/>
    <cellStyle name="20% - Accent2 3 3" xfId="424"/>
    <cellStyle name="20% - Accent2 4" xfId="425"/>
    <cellStyle name="20% - Accent2 4 2" xfId="426"/>
    <cellStyle name="20% - Accent2 4 2 2" xfId="427"/>
    <cellStyle name="20% - Accent2 4 3" xfId="428"/>
    <cellStyle name="20% - Accent2 5" xfId="429"/>
    <cellStyle name="20% - Accent2 5 2" xfId="430"/>
    <cellStyle name="20% - Accent2 5 2 2" xfId="431"/>
    <cellStyle name="20% - Accent2 5 3" xfId="432"/>
    <cellStyle name="20% - Accent2 6" xfId="433"/>
    <cellStyle name="20% - Accent2 6 2" xfId="434"/>
    <cellStyle name="20% - Accent2 6 2 2" xfId="435"/>
    <cellStyle name="20% - Accent2 6 3" xfId="436"/>
    <cellStyle name="20% - Accent2 7" xfId="437"/>
    <cellStyle name="20% - Accent2 7 2" xfId="438"/>
    <cellStyle name="20% - Accent2 7 2 2" xfId="439"/>
    <cellStyle name="20% - Accent2 7 3" xfId="440"/>
    <cellStyle name="20% - Accent2 8" xfId="441"/>
    <cellStyle name="20% - Accent2 8 2" xfId="442"/>
    <cellStyle name="20% - Accent2 8 2 2" xfId="443"/>
    <cellStyle name="20% - Accent2 8 3" xfId="444"/>
    <cellStyle name="20% - Accent2 9" xfId="445"/>
    <cellStyle name="20% - Accent2 9 2" xfId="446"/>
    <cellStyle name="20% - Accent2 9 2 2" xfId="447"/>
    <cellStyle name="20% - Accent2 9 3" xfId="448"/>
    <cellStyle name="20% - Accent3 10" xfId="449"/>
    <cellStyle name="20% - Accent3 10 2" xfId="450"/>
    <cellStyle name="20% - Accent3 10 2 2" xfId="451"/>
    <cellStyle name="20% - Accent3 10 3" xfId="452"/>
    <cellStyle name="20% - Accent3 11" xfId="453"/>
    <cellStyle name="20% - Accent3 11 2" xfId="454"/>
    <cellStyle name="20% - Accent3 11 2 2" xfId="455"/>
    <cellStyle name="20% - Accent3 11 3" xfId="456"/>
    <cellStyle name="20% - Accent3 12" xfId="457"/>
    <cellStyle name="20% - Accent3 12 2" xfId="458"/>
    <cellStyle name="20% - Accent3 12 2 2" xfId="459"/>
    <cellStyle name="20% - Accent3 12 3" xfId="460"/>
    <cellStyle name="20% - Accent3 13" xfId="461"/>
    <cellStyle name="20% - Accent3 13 2" xfId="462"/>
    <cellStyle name="20% - Accent3 13 2 2" xfId="463"/>
    <cellStyle name="20% - Accent3 13 3" xfId="464"/>
    <cellStyle name="20% - Accent3 14" xfId="465"/>
    <cellStyle name="20% - Accent3 14 2" xfId="466"/>
    <cellStyle name="20% - Accent3 14 2 2" xfId="467"/>
    <cellStyle name="20% - Accent3 14 3" xfId="468"/>
    <cellStyle name="20% - Accent3 15" xfId="469"/>
    <cellStyle name="20% - Accent3 15 2" xfId="470"/>
    <cellStyle name="20% - Accent3 15 2 2" xfId="471"/>
    <cellStyle name="20% - Accent3 15 3" xfId="472"/>
    <cellStyle name="20% - Accent3 16" xfId="473"/>
    <cellStyle name="20% - Accent3 17" xfId="474"/>
    <cellStyle name="20% - Accent3 17 2" xfId="475"/>
    <cellStyle name="20% - Accent3 17 3" xfId="476"/>
    <cellStyle name="20% - Accent3 17 4" xfId="477"/>
    <cellStyle name="20% - Accent3 18" xfId="478"/>
    <cellStyle name="20% - Accent3 18 2" xfId="479"/>
    <cellStyle name="20% - Accent3 18 3" xfId="480"/>
    <cellStyle name="20% - Accent3 18 4" xfId="481"/>
    <cellStyle name="20% - Accent3 19" xfId="482"/>
    <cellStyle name="20% - Accent3 2" xfId="25"/>
    <cellStyle name="20% - Accent3 2 10" xfId="483"/>
    <cellStyle name="20% - Accent3 2 11" xfId="484"/>
    <cellStyle name="20% - Accent3 2 12" xfId="485"/>
    <cellStyle name="20% - Accent3 2 13" xfId="486"/>
    <cellStyle name="20% - Accent3 2 14" xfId="487"/>
    <cellStyle name="20% - Accent3 2 15" xfId="488"/>
    <cellStyle name="20% - Accent3 2 2" xfId="489"/>
    <cellStyle name="20% - Accent3 2 2 2" xfId="490"/>
    <cellStyle name="20% - Accent3 2 3" xfId="491"/>
    <cellStyle name="20% - Accent3 2 4" xfId="492"/>
    <cellStyle name="20% - Accent3 2 5" xfId="493"/>
    <cellStyle name="20% - Accent3 2 6" xfId="494"/>
    <cellStyle name="20% - Accent3 2 7" xfId="495"/>
    <cellStyle name="20% - Accent3 2 8" xfId="496"/>
    <cellStyle name="20% - Accent3 2 9" xfId="497"/>
    <cellStyle name="20% - Accent3 20" xfId="498"/>
    <cellStyle name="20% - Accent3 21" xfId="499"/>
    <cellStyle name="20% - Accent3 22" xfId="500"/>
    <cellStyle name="20% - Accent3 23" xfId="501"/>
    <cellStyle name="20% - Accent3 24" xfId="502"/>
    <cellStyle name="20% - Accent3 25" xfId="503"/>
    <cellStyle name="20% - Accent3 26" xfId="504"/>
    <cellStyle name="20% - Accent3 27" xfId="505"/>
    <cellStyle name="20% - Accent3 3" xfId="506"/>
    <cellStyle name="20% - Accent3 3 2" xfId="507"/>
    <cellStyle name="20% - Accent3 3 2 2" xfId="508"/>
    <cellStyle name="20% - Accent3 3 3" xfId="509"/>
    <cellStyle name="20% - Accent3 4" xfId="510"/>
    <cellStyle name="20% - Accent3 4 2" xfId="511"/>
    <cellStyle name="20% - Accent3 4 2 2" xfId="512"/>
    <cellStyle name="20% - Accent3 4 3" xfId="513"/>
    <cellStyle name="20% - Accent3 5" xfId="514"/>
    <cellStyle name="20% - Accent3 5 2" xfId="515"/>
    <cellStyle name="20% - Accent3 5 2 2" xfId="516"/>
    <cellStyle name="20% - Accent3 5 3" xfId="517"/>
    <cellStyle name="20% - Accent3 6" xfId="518"/>
    <cellStyle name="20% - Accent3 6 2" xfId="519"/>
    <cellStyle name="20% - Accent3 6 2 2" xfId="520"/>
    <cellStyle name="20% - Accent3 6 3" xfId="521"/>
    <cellStyle name="20% - Accent3 7" xfId="522"/>
    <cellStyle name="20% - Accent3 7 2" xfId="523"/>
    <cellStyle name="20% - Accent3 7 2 2" xfId="524"/>
    <cellStyle name="20% - Accent3 7 3" xfId="525"/>
    <cellStyle name="20% - Accent3 8" xfId="526"/>
    <cellStyle name="20% - Accent3 8 2" xfId="527"/>
    <cellStyle name="20% - Accent3 8 2 2" xfId="528"/>
    <cellStyle name="20% - Accent3 8 3" xfId="529"/>
    <cellStyle name="20% - Accent3 9" xfId="530"/>
    <cellStyle name="20% - Accent3 9 2" xfId="531"/>
    <cellStyle name="20% - Accent3 9 2 2" xfId="532"/>
    <cellStyle name="20% - Accent3 9 3" xfId="533"/>
    <cellStyle name="20% - Accent4 10" xfId="534"/>
    <cellStyle name="20% - Accent4 10 2" xfId="535"/>
    <cellStyle name="20% - Accent4 10 2 2" xfId="536"/>
    <cellStyle name="20% - Accent4 10 3" xfId="537"/>
    <cellStyle name="20% - Accent4 11" xfId="538"/>
    <cellStyle name="20% - Accent4 11 2" xfId="539"/>
    <cellStyle name="20% - Accent4 11 2 2" xfId="540"/>
    <cellStyle name="20% - Accent4 11 3" xfId="541"/>
    <cellStyle name="20% - Accent4 12" xfId="542"/>
    <cellStyle name="20% - Accent4 12 2" xfId="543"/>
    <cellStyle name="20% - Accent4 12 2 2" xfId="544"/>
    <cellStyle name="20% - Accent4 12 3" xfId="545"/>
    <cellStyle name="20% - Accent4 13" xfId="546"/>
    <cellStyle name="20% - Accent4 13 2" xfId="547"/>
    <cellStyle name="20% - Accent4 13 2 2" xfId="548"/>
    <cellStyle name="20% - Accent4 13 3" xfId="549"/>
    <cellStyle name="20% - Accent4 14" xfId="550"/>
    <cellStyle name="20% - Accent4 14 2" xfId="551"/>
    <cellStyle name="20% - Accent4 14 2 2" xfId="552"/>
    <cellStyle name="20% - Accent4 14 3" xfId="553"/>
    <cellStyle name="20% - Accent4 15" xfId="554"/>
    <cellStyle name="20% - Accent4 15 2" xfId="555"/>
    <cellStyle name="20% - Accent4 15 2 2" xfId="556"/>
    <cellStyle name="20% - Accent4 15 3" xfId="557"/>
    <cellStyle name="20% - Accent4 16" xfId="558"/>
    <cellStyle name="20% - Accent4 17" xfId="559"/>
    <cellStyle name="20% - Accent4 17 2" xfId="560"/>
    <cellStyle name="20% - Accent4 17 3" xfId="561"/>
    <cellStyle name="20% - Accent4 17 4" xfId="562"/>
    <cellStyle name="20% - Accent4 18" xfId="563"/>
    <cellStyle name="20% - Accent4 18 2" xfId="564"/>
    <cellStyle name="20% - Accent4 18 3" xfId="565"/>
    <cellStyle name="20% - Accent4 18 4" xfId="566"/>
    <cellStyle name="20% - Accent4 19" xfId="567"/>
    <cellStyle name="20% - Accent4 2" xfId="568"/>
    <cellStyle name="20% - Accent4 2 10" xfId="569"/>
    <cellStyle name="20% - Accent4 2 11" xfId="570"/>
    <cellStyle name="20% - Accent4 2 12" xfId="571"/>
    <cellStyle name="20% - Accent4 2 13" xfId="572"/>
    <cellStyle name="20% - Accent4 2 14" xfId="573"/>
    <cellStyle name="20% - Accent4 2 15" xfId="574"/>
    <cellStyle name="20% - Accent4 2 2" xfId="575"/>
    <cellStyle name="20% - Accent4 2 2 2" xfId="576"/>
    <cellStyle name="20% - Accent4 2 3" xfId="577"/>
    <cellStyle name="20% - Accent4 2 4" xfId="578"/>
    <cellStyle name="20% - Accent4 2 5" xfId="579"/>
    <cellStyle name="20% - Accent4 2 6" xfId="580"/>
    <cellStyle name="20% - Accent4 2 7" xfId="581"/>
    <cellStyle name="20% - Accent4 2 8" xfId="582"/>
    <cellStyle name="20% - Accent4 2 9" xfId="583"/>
    <cellStyle name="20% - Accent4 20" xfId="584"/>
    <cellStyle name="20% - Accent4 21" xfId="585"/>
    <cellStyle name="20% - Accent4 22" xfId="586"/>
    <cellStyle name="20% - Accent4 23" xfId="587"/>
    <cellStyle name="20% - Accent4 24" xfId="588"/>
    <cellStyle name="20% - Accent4 25" xfId="589"/>
    <cellStyle name="20% - Accent4 26" xfId="590"/>
    <cellStyle name="20% - Accent4 27" xfId="591"/>
    <cellStyle name="20% - Accent4 3" xfId="592"/>
    <cellStyle name="20% - Accent4 3 2" xfId="593"/>
    <cellStyle name="20% - Accent4 3 2 2" xfId="594"/>
    <cellStyle name="20% - Accent4 3 3" xfId="595"/>
    <cellStyle name="20% - Accent4 4" xfId="596"/>
    <cellStyle name="20% - Accent4 4 2" xfId="597"/>
    <cellStyle name="20% - Accent4 4 2 2" xfId="598"/>
    <cellStyle name="20% - Accent4 4 3" xfId="599"/>
    <cellStyle name="20% - Accent4 5" xfId="600"/>
    <cellStyle name="20% - Accent4 5 2" xfId="601"/>
    <cellStyle name="20% - Accent4 5 2 2" xfId="602"/>
    <cellStyle name="20% - Accent4 5 3" xfId="603"/>
    <cellStyle name="20% - Accent4 6" xfId="604"/>
    <cellStyle name="20% - Accent4 6 2" xfId="605"/>
    <cellStyle name="20% - Accent4 6 2 2" xfId="606"/>
    <cellStyle name="20% - Accent4 6 3" xfId="607"/>
    <cellStyle name="20% - Accent4 7" xfId="608"/>
    <cellStyle name="20% - Accent4 7 2" xfId="609"/>
    <cellStyle name="20% - Accent4 7 2 2" xfId="610"/>
    <cellStyle name="20% - Accent4 7 3" xfId="611"/>
    <cellStyle name="20% - Accent4 8" xfId="612"/>
    <cellStyle name="20% - Accent4 8 2" xfId="613"/>
    <cellStyle name="20% - Accent4 8 2 2" xfId="614"/>
    <cellStyle name="20% - Accent4 8 3" xfId="615"/>
    <cellStyle name="20% - Accent4 9" xfId="616"/>
    <cellStyle name="20% - Accent4 9 2" xfId="617"/>
    <cellStyle name="20% - Accent4 9 2 2" xfId="618"/>
    <cellStyle name="20% - Accent4 9 3" xfId="619"/>
    <cellStyle name="20% - Accent5 10" xfId="620"/>
    <cellStyle name="20% - Accent5 10 2" xfId="621"/>
    <cellStyle name="20% - Accent5 10 2 2" xfId="622"/>
    <cellStyle name="20% - Accent5 10 3" xfId="623"/>
    <cellStyle name="20% - Accent5 11" xfId="624"/>
    <cellStyle name="20% - Accent5 11 2" xfId="625"/>
    <cellStyle name="20% - Accent5 11 2 2" xfId="626"/>
    <cellStyle name="20% - Accent5 11 3" xfId="627"/>
    <cellStyle name="20% - Accent5 12" xfId="628"/>
    <cellStyle name="20% - Accent5 12 2" xfId="629"/>
    <cellStyle name="20% - Accent5 12 2 2" xfId="630"/>
    <cellStyle name="20% - Accent5 12 3" xfId="631"/>
    <cellStyle name="20% - Accent5 13" xfId="632"/>
    <cellStyle name="20% - Accent5 13 2" xfId="633"/>
    <cellStyle name="20% - Accent5 13 2 2" xfId="634"/>
    <cellStyle name="20% - Accent5 13 3" xfId="635"/>
    <cellStyle name="20% - Accent5 14" xfId="636"/>
    <cellStyle name="20% - Accent5 14 2" xfId="637"/>
    <cellStyle name="20% - Accent5 14 2 2" xfId="638"/>
    <cellStyle name="20% - Accent5 14 3" xfId="639"/>
    <cellStyle name="20% - Accent5 15" xfId="640"/>
    <cellStyle name="20% - Accent5 15 2" xfId="641"/>
    <cellStyle name="20% - Accent5 15 2 2" xfId="642"/>
    <cellStyle name="20% - Accent5 15 3" xfId="643"/>
    <cellStyle name="20% - Accent5 16" xfId="644"/>
    <cellStyle name="20% - Accent5 17" xfId="645"/>
    <cellStyle name="20% - Accent5 17 2" xfId="646"/>
    <cellStyle name="20% - Accent5 17 3" xfId="647"/>
    <cellStyle name="20% - Accent5 17 4" xfId="648"/>
    <cellStyle name="20% - Accent5 18" xfId="649"/>
    <cellStyle name="20% - Accent5 18 2" xfId="650"/>
    <cellStyle name="20% - Accent5 18 3" xfId="651"/>
    <cellStyle name="20% - Accent5 18 4" xfId="652"/>
    <cellStyle name="20% - Accent5 19" xfId="653"/>
    <cellStyle name="20% - Accent5 2" xfId="654"/>
    <cellStyle name="20% - Accent5 2 10" xfId="655"/>
    <cellStyle name="20% - Accent5 2 11" xfId="656"/>
    <cellStyle name="20% - Accent5 2 12" xfId="657"/>
    <cellStyle name="20% - Accent5 2 13" xfId="658"/>
    <cellStyle name="20% - Accent5 2 14" xfId="659"/>
    <cellStyle name="20% - Accent5 2 15" xfId="660"/>
    <cellStyle name="20% - Accent5 2 2" xfId="661"/>
    <cellStyle name="20% - Accent5 2 2 2" xfId="662"/>
    <cellStyle name="20% - Accent5 2 3" xfId="663"/>
    <cellStyle name="20% - Accent5 2 4" xfId="664"/>
    <cellStyle name="20% - Accent5 2 5" xfId="665"/>
    <cellStyle name="20% - Accent5 2 6" xfId="666"/>
    <cellStyle name="20% - Accent5 2 7" xfId="667"/>
    <cellStyle name="20% - Accent5 2 8" xfId="668"/>
    <cellStyle name="20% - Accent5 2 9" xfId="669"/>
    <cellStyle name="20% - Accent5 20" xfId="670"/>
    <cellStyle name="20% - Accent5 21" xfId="671"/>
    <cellStyle name="20% - Accent5 22" xfId="672"/>
    <cellStyle name="20% - Accent5 23" xfId="673"/>
    <cellStyle name="20% - Accent5 24" xfId="674"/>
    <cellStyle name="20% - Accent5 25" xfId="675"/>
    <cellStyle name="20% - Accent5 26" xfId="676"/>
    <cellStyle name="20% - Accent5 27" xfId="677"/>
    <cellStyle name="20% - Accent5 3" xfId="678"/>
    <cellStyle name="20% - Accent5 3 2" xfId="679"/>
    <cellStyle name="20% - Accent5 3 2 2" xfId="680"/>
    <cellStyle name="20% - Accent5 3 3" xfId="681"/>
    <cellStyle name="20% - Accent5 4" xfId="682"/>
    <cellStyle name="20% - Accent5 4 2" xfId="683"/>
    <cellStyle name="20% - Accent5 4 2 2" xfId="684"/>
    <cellStyle name="20% - Accent5 4 3" xfId="685"/>
    <cellStyle name="20% - Accent5 5" xfId="686"/>
    <cellStyle name="20% - Accent5 5 2" xfId="687"/>
    <cellStyle name="20% - Accent5 5 2 2" xfId="688"/>
    <cellStyle name="20% - Accent5 5 3" xfId="689"/>
    <cellStyle name="20% - Accent5 6" xfId="690"/>
    <cellStyle name="20% - Accent5 6 2" xfId="691"/>
    <cellStyle name="20% - Accent5 6 2 2" xfId="692"/>
    <cellStyle name="20% - Accent5 6 3" xfId="693"/>
    <cellStyle name="20% - Accent5 7" xfId="694"/>
    <cellStyle name="20% - Accent5 7 2" xfId="695"/>
    <cellStyle name="20% - Accent5 7 2 2" xfId="696"/>
    <cellStyle name="20% - Accent5 7 3" xfId="697"/>
    <cellStyle name="20% - Accent5 8" xfId="698"/>
    <cellStyle name="20% - Accent5 8 2" xfId="699"/>
    <cellStyle name="20% - Accent5 8 2 2" xfId="700"/>
    <cellStyle name="20% - Accent5 8 3" xfId="701"/>
    <cellStyle name="20% - Accent5 9" xfId="702"/>
    <cellStyle name="20% - Accent5 9 2" xfId="703"/>
    <cellStyle name="20% - Accent5 9 2 2" xfId="704"/>
    <cellStyle name="20% - Accent5 9 3" xfId="705"/>
    <cellStyle name="20% - Accent6 10" xfId="706"/>
    <cellStyle name="20% - Accent6 10 2" xfId="707"/>
    <cellStyle name="20% - Accent6 10 2 2" xfId="708"/>
    <cellStyle name="20% - Accent6 10 3" xfId="709"/>
    <cellStyle name="20% - Accent6 11" xfId="710"/>
    <cellStyle name="20% - Accent6 11 2" xfId="711"/>
    <cellStyle name="20% - Accent6 11 2 2" xfId="712"/>
    <cellStyle name="20% - Accent6 11 3" xfId="713"/>
    <cellStyle name="20% - Accent6 12" xfId="714"/>
    <cellStyle name="20% - Accent6 12 2" xfId="715"/>
    <cellStyle name="20% - Accent6 12 2 2" xfId="716"/>
    <cellStyle name="20% - Accent6 12 3" xfId="717"/>
    <cellStyle name="20% - Accent6 13" xfId="718"/>
    <cellStyle name="20% - Accent6 13 2" xfId="719"/>
    <cellStyle name="20% - Accent6 13 2 2" xfId="720"/>
    <cellStyle name="20% - Accent6 13 3" xfId="721"/>
    <cellStyle name="20% - Accent6 14" xfId="722"/>
    <cellStyle name="20% - Accent6 14 2" xfId="723"/>
    <cellStyle name="20% - Accent6 14 2 2" xfId="724"/>
    <cellStyle name="20% - Accent6 14 3" xfId="725"/>
    <cellStyle name="20% - Accent6 15" xfId="726"/>
    <cellStyle name="20% - Accent6 15 2" xfId="727"/>
    <cellStyle name="20% - Accent6 15 2 2" xfId="728"/>
    <cellStyle name="20% - Accent6 15 3" xfId="729"/>
    <cellStyle name="20% - Accent6 16" xfId="730"/>
    <cellStyle name="20% - Accent6 17" xfId="731"/>
    <cellStyle name="20% - Accent6 17 2" xfId="732"/>
    <cellStyle name="20% - Accent6 17 3" xfId="733"/>
    <cellStyle name="20% - Accent6 17 4" xfId="734"/>
    <cellStyle name="20% - Accent6 18" xfId="735"/>
    <cellStyle name="20% - Accent6 18 2" xfId="736"/>
    <cellStyle name="20% - Accent6 18 3" xfId="737"/>
    <cellStyle name="20% - Accent6 18 4" xfId="738"/>
    <cellStyle name="20% - Accent6 19" xfId="739"/>
    <cellStyle name="20% - Accent6 2" xfId="740"/>
    <cellStyle name="20% - Accent6 2 10" xfId="741"/>
    <cellStyle name="20% - Accent6 2 11" xfId="742"/>
    <cellStyle name="20% - Accent6 2 12" xfId="743"/>
    <cellStyle name="20% - Accent6 2 13" xfId="744"/>
    <cellStyle name="20% - Accent6 2 14" xfId="745"/>
    <cellStyle name="20% - Accent6 2 15" xfId="746"/>
    <cellStyle name="20% - Accent6 2 2" xfId="747"/>
    <cellStyle name="20% - Accent6 2 2 2" xfId="748"/>
    <cellStyle name="20% - Accent6 2 3" xfId="749"/>
    <cellStyle name="20% - Accent6 2 4" xfId="750"/>
    <cellStyle name="20% - Accent6 2 5" xfId="751"/>
    <cellStyle name="20% - Accent6 2 6" xfId="752"/>
    <cellStyle name="20% - Accent6 2 7" xfId="753"/>
    <cellStyle name="20% - Accent6 2 8" xfId="754"/>
    <cellStyle name="20% - Accent6 2 9" xfId="755"/>
    <cellStyle name="20% - Accent6 20" xfId="756"/>
    <cellStyle name="20% - Accent6 21" xfId="757"/>
    <cellStyle name="20% - Accent6 22" xfId="758"/>
    <cellStyle name="20% - Accent6 23" xfId="759"/>
    <cellStyle name="20% - Accent6 24" xfId="760"/>
    <cellStyle name="20% - Accent6 25" xfId="761"/>
    <cellStyle name="20% - Accent6 26" xfId="762"/>
    <cellStyle name="20% - Accent6 27" xfId="763"/>
    <cellStyle name="20% - Accent6 3" xfId="764"/>
    <cellStyle name="20% - Accent6 3 2" xfId="765"/>
    <cellStyle name="20% - Accent6 3 2 2" xfId="766"/>
    <cellStyle name="20% - Accent6 3 3" xfId="767"/>
    <cellStyle name="20% - Accent6 4" xfId="768"/>
    <cellStyle name="20% - Accent6 4 2" xfId="769"/>
    <cellStyle name="20% - Accent6 4 2 2" xfId="770"/>
    <cellStyle name="20% - Accent6 4 3" xfId="771"/>
    <cellStyle name="20% - Accent6 5" xfId="772"/>
    <cellStyle name="20% - Accent6 5 2" xfId="773"/>
    <cellStyle name="20% - Accent6 5 2 2" xfId="774"/>
    <cellStyle name="20% - Accent6 5 3" xfId="775"/>
    <cellStyle name="20% - Accent6 6" xfId="776"/>
    <cellStyle name="20% - Accent6 6 2" xfId="777"/>
    <cellStyle name="20% - Accent6 6 2 2" xfId="778"/>
    <cellStyle name="20% - Accent6 6 3" xfId="779"/>
    <cellStyle name="20% - Accent6 7" xfId="780"/>
    <cellStyle name="20% - Accent6 7 2" xfId="781"/>
    <cellStyle name="20% - Accent6 7 2 2" xfId="782"/>
    <cellStyle name="20% - Accent6 7 3" xfId="783"/>
    <cellStyle name="20% - Accent6 8" xfId="784"/>
    <cellStyle name="20% - Accent6 8 2" xfId="785"/>
    <cellStyle name="20% - Accent6 8 2 2" xfId="786"/>
    <cellStyle name="20% - Accent6 8 3" xfId="787"/>
    <cellStyle name="20% - Accent6 9" xfId="788"/>
    <cellStyle name="20% - Accent6 9 2" xfId="789"/>
    <cellStyle name="20% - Accent6 9 2 2" xfId="790"/>
    <cellStyle name="20% - Accent6 9 3" xfId="791"/>
    <cellStyle name="40% - Accent1 10" xfId="792"/>
    <cellStyle name="40% - Accent1 10 2" xfId="793"/>
    <cellStyle name="40% - Accent1 10 2 2" xfId="794"/>
    <cellStyle name="40% - Accent1 10 3" xfId="795"/>
    <cellStyle name="40% - Accent1 11" xfId="796"/>
    <cellStyle name="40% - Accent1 11 2" xfId="797"/>
    <cellStyle name="40% - Accent1 11 2 2" xfId="798"/>
    <cellStyle name="40% - Accent1 11 3" xfId="799"/>
    <cellStyle name="40% - Accent1 12" xfId="800"/>
    <cellStyle name="40% - Accent1 12 2" xfId="801"/>
    <cellStyle name="40% - Accent1 12 2 2" xfId="802"/>
    <cellStyle name="40% - Accent1 12 3" xfId="803"/>
    <cellStyle name="40% - Accent1 13" xfId="804"/>
    <cellStyle name="40% - Accent1 13 2" xfId="805"/>
    <cellStyle name="40% - Accent1 13 2 2" xfId="806"/>
    <cellStyle name="40% - Accent1 13 3" xfId="807"/>
    <cellStyle name="40% - Accent1 14" xfId="808"/>
    <cellStyle name="40% - Accent1 14 2" xfId="809"/>
    <cellStyle name="40% - Accent1 14 2 2" xfId="810"/>
    <cellStyle name="40% - Accent1 14 3" xfId="811"/>
    <cellStyle name="40% - Accent1 15" xfId="812"/>
    <cellStyle name="40% - Accent1 15 2" xfId="813"/>
    <cellStyle name="40% - Accent1 15 2 2" xfId="814"/>
    <cellStyle name="40% - Accent1 15 3" xfId="815"/>
    <cellStyle name="40% - Accent1 16" xfId="816"/>
    <cellStyle name="40% - Accent1 17" xfId="817"/>
    <cellStyle name="40% - Accent1 17 2" xfId="818"/>
    <cellStyle name="40% - Accent1 17 3" xfId="819"/>
    <cellStyle name="40% - Accent1 17 4" xfId="820"/>
    <cellStyle name="40% - Accent1 18" xfId="821"/>
    <cellStyle name="40% - Accent1 18 2" xfId="822"/>
    <cellStyle name="40% - Accent1 18 3" xfId="823"/>
    <cellStyle name="40% - Accent1 18 4" xfId="824"/>
    <cellStyle name="40% - Accent1 19" xfId="825"/>
    <cellStyle name="40% - Accent1 2" xfId="826"/>
    <cellStyle name="40% - Accent1 2 10" xfId="827"/>
    <cellStyle name="40% - Accent1 2 11" xfId="828"/>
    <cellStyle name="40% - Accent1 2 12" xfId="829"/>
    <cellStyle name="40% - Accent1 2 13" xfId="830"/>
    <cellStyle name="40% - Accent1 2 14" xfId="831"/>
    <cellStyle name="40% - Accent1 2 15" xfId="832"/>
    <cellStyle name="40% - Accent1 2 2" xfId="833"/>
    <cellStyle name="40% - Accent1 2 2 2" xfId="834"/>
    <cellStyle name="40% - Accent1 2 3" xfId="835"/>
    <cellStyle name="40% - Accent1 2 4" xfId="836"/>
    <cellStyle name="40% - Accent1 2 5" xfId="837"/>
    <cellStyle name="40% - Accent1 2 6" xfId="838"/>
    <cellStyle name="40% - Accent1 2 7" xfId="839"/>
    <cellStyle name="40% - Accent1 2 8" xfId="840"/>
    <cellStyle name="40% - Accent1 2 9" xfId="841"/>
    <cellStyle name="40% - Accent1 20" xfId="842"/>
    <cellStyle name="40% - Accent1 21" xfId="843"/>
    <cellStyle name="40% - Accent1 22" xfId="844"/>
    <cellStyle name="40% - Accent1 23" xfId="845"/>
    <cellStyle name="40% - Accent1 24" xfId="846"/>
    <cellStyle name="40% - Accent1 25" xfId="847"/>
    <cellStyle name="40% - Accent1 26" xfId="848"/>
    <cellStyle name="40% - Accent1 27" xfId="849"/>
    <cellStyle name="40% - Accent1 3" xfId="850"/>
    <cellStyle name="40% - Accent1 3 2" xfId="851"/>
    <cellStyle name="40% - Accent1 3 2 2" xfId="852"/>
    <cellStyle name="40% - Accent1 3 3" xfId="853"/>
    <cellStyle name="40% - Accent1 4" xfId="854"/>
    <cellStyle name="40% - Accent1 4 2" xfId="855"/>
    <cellStyle name="40% - Accent1 4 2 2" xfId="856"/>
    <cellStyle name="40% - Accent1 4 3" xfId="857"/>
    <cellStyle name="40% - Accent1 5" xfId="858"/>
    <cellStyle name="40% - Accent1 5 2" xfId="859"/>
    <cellStyle name="40% - Accent1 5 2 2" xfId="860"/>
    <cellStyle name="40% - Accent1 5 3" xfId="861"/>
    <cellStyle name="40% - Accent1 6" xfId="862"/>
    <cellStyle name="40% - Accent1 6 2" xfId="863"/>
    <cellStyle name="40% - Accent1 6 2 2" xfId="864"/>
    <cellStyle name="40% - Accent1 6 3" xfId="865"/>
    <cellStyle name="40% - Accent1 7" xfId="866"/>
    <cellStyle name="40% - Accent1 7 2" xfId="867"/>
    <cellStyle name="40% - Accent1 7 2 2" xfId="868"/>
    <cellStyle name="40% - Accent1 7 3" xfId="869"/>
    <cellStyle name="40% - Accent1 8" xfId="870"/>
    <cellStyle name="40% - Accent1 8 2" xfId="871"/>
    <cellStyle name="40% - Accent1 8 2 2" xfId="872"/>
    <cellStyle name="40% - Accent1 8 3" xfId="873"/>
    <cellStyle name="40% - Accent1 9" xfId="874"/>
    <cellStyle name="40% - Accent1 9 2" xfId="875"/>
    <cellStyle name="40% - Accent1 9 2 2" xfId="876"/>
    <cellStyle name="40% - Accent1 9 3" xfId="877"/>
    <cellStyle name="40% - Accent2 10" xfId="878"/>
    <cellStyle name="40% - Accent2 10 2" xfId="879"/>
    <cellStyle name="40% - Accent2 10 2 2" xfId="880"/>
    <cellStyle name="40% - Accent2 10 3" xfId="881"/>
    <cellStyle name="40% - Accent2 11" xfId="882"/>
    <cellStyle name="40% - Accent2 11 2" xfId="883"/>
    <cellStyle name="40% - Accent2 11 2 2" xfId="884"/>
    <cellStyle name="40% - Accent2 11 3" xfId="885"/>
    <cellStyle name="40% - Accent2 12" xfId="886"/>
    <cellStyle name="40% - Accent2 12 2" xfId="887"/>
    <cellStyle name="40% - Accent2 12 2 2" xfId="888"/>
    <cellStyle name="40% - Accent2 12 3" xfId="889"/>
    <cellStyle name="40% - Accent2 13" xfId="890"/>
    <cellStyle name="40% - Accent2 13 2" xfId="891"/>
    <cellStyle name="40% - Accent2 13 2 2" xfId="892"/>
    <cellStyle name="40% - Accent2 13 3" xfId="893"/>
    <cellStyle name="40% - Accent2 14" xfId="894"/>
    <cellStyle name="40% - Accent2 14 2" xfId="895"/>
    <cellStyle name="40% - Accent2 14 2 2" xfId="896"/>
    <cellStyle name="40% - Accent2 14 3" xfId="897"/>
    <cellStyle name="40% - Accent2 15" xfId="898"/>
    <cellStyle name="40% - Accent2 15 2" xfId="899"/>
    <cellStyle name="40% - Accent2 15 2 2" xfId="900"/>
    <cellStyle name="40% - Accent2 15 3" xfId="901"/>
    <cellStyle name="40% - Accent2 16" xfId="902"/>
    <cellStyle name="40% - Accent2 17" xfId="903"/>
    <cellStyle name="40% - Accent2 17 2" xfId="904"/>
    <cellStyle name="40% - Accent2 17 3" xfId="905"/>
    <cellStyle name="40% - Accent2 17 4" xfId="906"/>
    <cellStyle name="40% - Accent2 18" xfId="907"/>
    <cellStyle name="40% - Accent2 18 2" xfId="908"/>
    <cellStyle name="40% - Accent2 18 3" xfId="909"/>
    <cellStyle name="40% - Accent2 18 4" xfId="910"/>
    <cellStyle name="40% - Accent2 19" xfId="911"/>
    <cellStyle name="40% - Accent2 2" xfId="912"/>
    <cellStyle name="40% - Accent2 2 10" xfId="913"/>
    <cellStyle name="40% - Accent2 2 11" xfId="914"/>
    <cellStyle name="40% - Accent2 2 12" xfId="915"/>
    <cellStyle name="40% - Accent2 2 13" xfId="916"/>
    <cellStyle name="40% - Accent2 2 14" xfId="917"/>
    <cellStyle name="40% - Accent2 2 15" xfId="918"/>
    <cellStyle name="40% - Accent2 2 2" xfId="919"/>
    <cellStyle name="40% - Accent2 2 2 2" xfId="920"/>
    <cellStyle name="40% - Accent2 2 3" xfId="921"/>
    <cellStyle name="40% - Accent2 2 4" xfId="922"/>
    <cellStyle name="40% - Accent2 2 5" xfId="923"/>
    <cellStyle name="40% - Accent2 2 6" xfId="924"/>
    <cellStyle name="40% - Accent2 2 7" xfId="925"/>
    <cellStyle name="40% - Accent2 2 8" xfId="926"/>
    <cellStyle name="40% - Accent2 2 9" xfId="927"/>
    <cellStyle name="40% - Accent2 20" xfId="928"/>
    <cellStyle name="40% - Accent2 21" xfId="929"/>
    <cellStyle name="40% - Accent2 22" xfId="930"/>
    <cellStyle name="40% - Accent2 23" xfId="931"/>
    <cellStyle name="40% - Accent2 24" xfId="932"/>
    <cellStyle name="40% - Accent2 25" xfId="933"/>
    <cellStyle name="40% - Accent2 26" xfId="934"/>
    <cellStyle name="40% - Accent2 27" xfId="935"/>
    <cellStyle name="40% - Accent2 3" xfId="936"/>
    <cellStyle name="40% - Accent2 3 2" xfId="937"/>
    <cellStyle name="40% - Accent2 3 2 2" xfId="938"/>
    <cellStyle name="40% - Accent2 3 3" xfId="939"/>
    <cellStyle name="40% - Accent2 4" xfId="940"/>
    <cellStyle name="40% - Accent2 4 2" xfId="941"/>
    <cellStyle name="40% - Accent2 4 2 2" xfId="942"/>
    <cellStyle name="40% - Accent2 4 3" xfId="943"/>
    <cellStyle name="40% - Accent2 5" xfId="944"/>
    <cellStyle name="40% - Accent2 5 2" xfId="945"/>
    <cellStyle name="40% - Accent2 5 2 2" xfId="946"/>
    <cellStyle name="40% - Accent2 5 3" xfId="947"/>
    <cellStyle name="40% - Accent2 6" xfId="948"/>
    <cellStyle name="40% - Accent2 6 2" xfId="949"/>
    <cellStyle name="40% - Accent2 6 2 2" xfId="950"/>
    <cellStyle name="40% - Accent2 6 3" xfId="951"/>
    <cellStyle name="40% - Accent2 7" xfId="952"/>
    <cellStyle name="40% - Accent2 7 2" xfId="953"/>
    <cellStyle name="40% - Accent2 7 2 2" xfId="954"/>
    <cellStyle name="40% - Accent2 7 3" xfId="955"/>
    <cellStyle name="40% - Accent2 8" xfId="956"/>
    <cellStyle name="40% - Accent2 8 2" xfId="957"/>
    <cellStyle name="40% - Accent2 8 2 2" xfId="958"/>
    <cellStyle name="40% - Accent2 8 3" xfId="959"/>
    <cellStyle name="40% - Accent2 9" xfId="960"/>
    <cellStyle name="40% - Accent2 9 2" xfId="961"/>
    <cellStyle name="40% - Accent2 9 2 2" xfId="962"/>
    <cellStyle name="40% - Accent2 9 3" xfId="963"/>
    <cellStyle name="40% - Accent3 10" xfId="964"/>
    <cellStyle name="40% - Accent3 10 2" xfId="965"/>
    <cellStyle name="40% - Accent3 10 2 2" xfId="966"/>
    <cellStyle name="40% - Accent3 10 3" xfId="967"/>
    <cellStyle name="40% - Accent3 11" xfId="968"/>
    <cellStyle name="40% - Accent3 11 2" xfId="969"/>
    <cellStyle name="40% - Accent3 11 2 2" xfId="970"/>
    <cellStyle name="40% - Accent3 11 3" xfId="971"/>
    <cellStyle name="40% - Accent3 12" xfId="972"/>
    <cellStyle name="40% - Accent3 12 2" xfId="973"/>
    <cellStyle name="40% - Accent3 12 2 2" xfId="974"/>
    <cellStyle name="40% - Accent3 12 3" xfId="975"/>
    <cellStyle name="40% - Accent3 13" xfId="976"/>
    <cellStyle name="40% - Accent3 13 2" xfId="977"/>
    <cellStyle name="40% - Accent3 13 2 2" xfId="978"/>
    <cellStyle name="40% - Accent3 13 3" xfId="979"/>
    <cellStyle name="40% - Accent3 14" xfId="980"/>
    <cellStyle name="40% - Accent3 14 2" xfId="981"/>
    <cellStyle name="40% - Accent3 14 2 2" xfId="982"/>
    <cellStyle name="40% - Accent3 14 3" xfId="983"/>
    <cellStyle name="40% - Accent3 15" xfId="984"/>
    <cellStyle name="40% - Accent3 15 2" xfId="985"/>
    <cellStyle name="40% - Accent3 15 2 2" xfId="986"/>
    <cellStyle name="40% - Accent3 15 3" xfId="987"/>
    <cellStyle name="40% - Accent3 16" xfId="988"/>
    <cellStyle name="40% - Accent3 17" xfId="989"/>
    <cellStyle name="40% - Accent3 17 2" xfId="990"/>
    <cellStyle name="40% - Accent3 17 3" xfId="991"/>
    <cellStyle name="40% - Accent3 17 4" xfId="992"/>
    <cellStyle name="40% - Accent3 18" xfId="993"/>
    <cellStyle name="40% - Accent3 18 2" xfId="994"/>
    <cellStyle name="40% - Accent3 18 3" xfId="995"/>
    <cellStyle name="40% - Accent3 18 4" xfId="996"/>
    <cellStyle name="40% - Accent3 19" xfId="997"/>
    <cellStyle name="40% - Accent3 2" xfId="998"/>
    <cellStyle name="40% - Accent3 2 10" xfId="999"/>
    <cellStyle name="40% - Accent3 2 11" xfId="1000"/>
    <cellStyle name="40% - Accent3 2 12" xfId="1001"/>
    <cellStyle name="40% - Accent3 2 13" xfId="1002"/>
    <cellStyle name="40% - Accent3 2 14" xfId="1003"/>
    <cellStyle name="40% - Accent3 2 15" xfId="1004"/>
    <cellStyle name="40% - Accent3 2 2" xfId="1005"/>
    <cellStyle name="40% - Accent3 2 2 2" xfId="1006"/>
    <cellStyle name="40% - Accent3 2 3" xfId="1007"/>
    <cellStyle name="40% - Accent3 2 4" xfId="1008"/>
    <cellStyle name="40% - Accent3 2 5" xfId="1009"/>
    <cellStyle name="40% - Accent3 2 6" xfId="1010"/>
    <cellStyle name="40% - Accent3 2 7" xfId="1011"/>
    <cellStyle name="40% - Accent3 2 8" xfId="1012"/>
    <cellStyle name="40% - Accent3 2 9" xfId="1013"/>
    <cellStyle name="40% - Accent3 20" xfId="1014"/>
    <cellStyle name="40% - Accent3 21" xfId="1015"/>
    <cellStyle name="40% - Accent3 22" xfId="1016"/>
    <cellStyle name="40% - Accent3 23" xfId="1017"/>
    <cellStyle name="40% - Accent3 24" xfId="1018"/>
    <cellStyle name="40% - Accent3 25" xfId="1019"/>
    <cellStyle name="40% - Accent3 26" xfId="1020"/>
    <cellStyle name="40% - Accent3 27" xfId="1021"/>
    <cellStyle name="40% - Accent3 3" xfId="1022"/>
    <cellStyle name="40% - Accent3 3 2" xfId="1023"/>
    <cellStyle name="40% - Accent3 3 2 2" xfId="1024"/>
    <cellStyle name="40% - Accent3 3 3" xfId="1025"/>
    <cellStyle name="40% - Accent3 4" xfId="1026"/>
    <cellStyle name="40% - Accent3 4 2" xfId="1027"/>
    <cellStyle name="40% - Accent3 4 2 2" xfId="1028"/>
    <cellStyle name="40% - Accent3 4 3" xfId="1029"/>
    <cellStyle name="40% - Accent3 5" xfId="1030"/>
    <cellStyle name="40% - Accent3 5 2" xfId="1031"/>
    <cellStyle name="40% - Accent3 5 2 2" xfId="1032"/>
    <cellStyle name="40% - Accent3 5 3" xfId="1033"/>
    <cellStyle name="40% - Accent3 6" xfId="1034"/>
    <cellStyle name="40% - Accent3 6 2" xfId="1035"/>
    <cellStyle name="40% - Accent3 6 2 2" xfId="1036"/>
    <cellStyle name="40% - Accent3 6 3" xfId="1037"/>
    <cellStyle name="40% - Accent3 7" xfId="1038"/>
    <cellStyle name="40% - Accent3 7 2" xfId="1039"/>
    <cellStyle name="40% - Accent3 7 2 2" xfId="1040"/>
    <cellStyle name="40% - Accent3 7 3" xfId="1041"/>
    <cellStyle name="40% - Accent3 8" xfId="1042"/>
    <cellStyle name="40% - Accent3 8 2" xfId="1043"/>
    <cellStyle name="40% - Accent3 8 2 2" xfId="1044"/>
    <cellStyle name="40% - Accent3 8 3" xfId="1045"/>
    <cellStyle name="40% - Accent3 9" xfId="1046"/>
    <cellStyle name="40% - Accent3 9 2" xfId="1047"/>
    <cellStyle name="40% - Accent3 9 2 2" xfId="1048"/>
    <cellStyle name="40% - Accent3 9 3" xfId="1049"/>
    <cellStyle name="40% - Accent4 10" xfId="1050"/>
    <cellStyle name="40% - Accent4 10 2" xfId="1051"/>
    <cellStyle name="40% - Accent4 10 2 2" xfId="1052"/>
    <cellStyle name="40% - Accent4 10 3" xfId="1053"/>
    <cellStyle name="40% - Accent4 11" xfId="1054"/>
    <cellStyle name="40% - Accent4 11 2" xfId="1055"/>
    <cellStyle name="40% - Accent4 11 2 2" xfId="1056"/>
    <cellStyle name="40% - Accent4 11 3" xfId="1057"/>
    <cellStyle name="40% - Accent4 12" xfId="1058"/>
    <cellStyle name="40% - Accent4 12 2" xfId="1059"/>
    <cellStyle name="40% - Accent4 12 2 2" xfId="1060"/>
    <cellStyle name="40% - Accent4 12 3" xfId="1061"/>
    <cellStyle name="40% - Accent4 13" xfId="1062"/>
    <cellStyle name="40% - Accent4 13 2" xfId="1063"/>
    <cellStyle name="40% - Accent4 13 2 2" xfId="1064"/>
    <cellStyle name="40% - Accent4 13 3" xfId="1065"/>
    <cellStyle name="40% - Accent4 14" xfId="1066"/>
    <cellStyle name="40% - Accent4 14 2" xfId="1067"/>
    <cellStyle name="40% - Accent4 14 2 2" xfId="1068"/>
    <cellStyle name="40% - Accent4 14 3" xfId="1069"/>
    <cellStyle name="40% - Accent4 15" xfId="1070"/>
    <cellStyle name="40% - Accent4 15 2" xfId="1071"/>
    <cellStyle name="40% - Accent4 15 2 2" xfId="1072"/>
    <cellStyle name="40% - Accent4 15 3" xfId="1073"/>
    <cellStyle name="40% - Accent4 16" xfId="1074"/>
    <cellStyle name="40% - Accent4 17" xfId="1075"/>
    <cellStyle name="40% - Accent4 17 2" xfId="1076"/>
    <cellStyle name="40% - Accent4 17 3" xfId="1077"/>
    <cellStyle name="40% - Accent4 17 4" xfId="1078"/>
    <cellStyle name="40% - Accent4 18" xfId="1079"/>
    <cellStyle name="40% - Accent4 18 2" xfId="1080"/>
    <cellStyle name="40% - Accent4 18 3" xfId="1081"/>
    <cellStyle name="40% - Accent4 18 4" xfId="1082"/>
    <cellStyle name="40% - Accent4 19" xfId="1083"/>
    <cellStyle name="40% - Accent4 2" xfId="1084"/>
    <cellStyle name="40% - Accent4 2 10" xfId="1085"/>
    <cellStyle name="40% - Accent4 2 11" xfId="1086"/>
    <cellStyle name="40% - Accent4 2 12" xfId="1087"/>
    <cellStyle name="40% - Accent4 2 13" xfId="1088"/>
    <cellStyle name="40% - Accent4 2 14" xfId="1089"/>
    <cellStyle name="40% - Accent4 2 15" xfId="1090"/>
    <cellStyle name="40% - Accent4 2 2" xfId="1091"/>
    <cellStyle name="40% - Accent4 2 2 2" xfId="1092"/>
    <cellStyle name="40% - Accent4 2 3" xfId="1093"/>
    <cellStyle name="40% - Accent4 2 4" xfId="1094"/>
    <cellStyle name="40% - Accent4 2 5" xfId="1095"/>
    <cellStyle name="40% - Accent4 2 6" xfId="1096"/>
    <cellStyle name="40% - Accent4 2 7" xfId="1097"/>
    <cellStyle name="40% - Accent4 2 8" xfId="1098"/>
    <cellStyle name="40% - Accent4 2 9" xfId="1099"/>
    <cellStyle name="40% - Accent4 20" xfId="1100"/>
    <cellStyle name="40% - Accent4 21" xfId="1101"/>
    <cellStyle name="40% - Accent4 22" xfId="1102"/>
    <cellStyle name="40% - Accent4 23" xfId="1103"/>
    <cellStyle name="40% - Accent4 24" xfId="1104"/>
    <cellStyle name="40% - Accent4 25" xfId="1105"/>
    <cellStyle name="40% - Accent4 26" xfId="1106"/>
    <cellStyle name="40% - Accent4 27" xfId="1107"/>
    <cellStyle name="40% - Accent4 3" xfId="1108"/>
    <cellStyle name="40% - Accent4 3 2" xfId="1109"/>
    <cellStyle name="40% - Accent4 3 2 2" xfId="1110"/>
    <cellStyle name="40% - Accent4 3 3" xfId="1111"/>
    <cellStyle name="40% - Accent4 4" xfId="1112"/>
    <cellStyle name="40% - Accent4 4 2" xfId="1113"/>
    <cellStyle name="40% - Accent4 4 2 2" xfId="1114"/>
    <cellStyle name="40% - Accent4 4 3" xfId="1115"/>
    <cellStyle name="40% - Accent4 5" xfId="1116"/>
    <cellStyle name="40% - Accent4 5 2" xfId="1117"/>
    <cellStyle name="40% - Accent4 5 2 2" xfId="1118"/>
    <cellStyle name="40% - Accent4 5 3" xfId="1119"/>
    <cellStyle name="40% - Accent4 6" xfId="1120"/>
    <cellStyle name="40% - Accent4 6 2" xfId="1121"/>
    <cellStyle name="40% - Accent4 6 2 2" xfId="1122"/>
    <cellStyle name="40% - Accent4 6 3" xfId="1123"/>
    <cellStyle name="40% - Accent4 7" xfId="1124"/>
    <cellStyle name="40% - Accent4 7 2" xfId="1125"/>
    <cellStyle name="40% - Accent4 7 2 2" xfId="1126"/>
    <cellStyle name="40% - Accent4 7 3" xfId="1127"/>
    <cellStyle name="40% - Accent4 8" xfId="1128"/>
    <cellStyle name="40% - Accent4 8 2" xfId="1129"/>
    <cellStyle name="40% - Accent4 8 2 2" xfId="1130"/>
    <cellStyle name="40% - Accent4 8 3" xfId="1131"/>
    <cellStyle name="40% - Accent4 9" xfId="1132"/>
    <cellStyle name="40% - Accent4 9 2" xfId="1133"/>
    <cellStyle name="40% - Accent4 9 2 2" xfId="1134"/>
    <cellStyle name="40% - Accent4 9 3" xfId="1135"/>
    <cellStyle name="40% - Accent5 10" xfId="1136"/>
    <cellStyle name="40% - Accent5 10 2" xfId="1137"/>
    <cellStyle name="40% - Accent5 10 2 2" xfId="1138"/>
    <cellStyle name="40% - Accent5 10 3" xfId="1139"/>
    <cellStyle name="40% - Accent5 11" xfId="1140"/>
    <cellStyle name="40% - Accent5 11 2" xfId="1141"/>
    <cellStyle name="40% - Accent5 11 2 2" xfId="1142"/>
    <cellStyle name="40% - Accent5 11 3" xfId="1143"/>
    <cellStyle name="40% - Accent5 12" xfId="1144"/>
    <cellStyle name="40% - Accent5 12 2" xfId="1145"/>
    <cellStyle name="40% - Accent5 12 2 2" xfId="1146"/>
    <cellStyle name="40% - Accent5 12 3" xfId="1147"/>
    <cellStyle name="40% - Accent5 13" xfId="1148"/>
    <cellStyle name="40% - Accent5 13 2" xfId="1149"/>
    <cellStyle name="40% - Accent5 13 2 2" xfId="1150"/>
    <cellStyle name="40% - Accent5 13 3" xfId="1151"/>
    <cellStyle name="40% - Accent5 14" xfId="1152"/>
    <cellStyle name="40% - Accent5 14 2" xfId="1153"/>
    <cellStyle name="40% - Accent5 14 2 2" xfId="1154"/>
    <cellStyle name="40% - Accent5 14 3" xfId="1155"/>
    <cellStyle name="40% - Accent5 15" xfId="1156"/>
    <cellStyle name="40% - Accent5 15 2" xfId="1157"/>
    <cellStyle name="40% - Accent5 15 2 2" xfId="1158"/>
    <cellStyle name="40% - Accent5 15 3" xfId="1159"/>
    <cellStyle name="40% - Accent5 16" xfId="1160"/>
    <cellStyle name="40% - Accent5 17" xfId="1161"/>
    <cellStyle name="40% - Accent5 17 2" xfId="1162"/>
    <cellStyle name="40% - Accent5 17 3" xfId="1163"/>
    <cellStyle name="40% - Accent5 17 4" xfId="1164"/>
    <cellStyle name="40% - Accent5 18" xfId="1165"/>
    <cellStyle name="40% - Accent5 18 2" xfId="1166"/>
    <cellStyle name="40% - Accent5 18 3" xfId="1167"/>
    <cellStyle name="40% - Accent5 18 4" xfId="1168"/>
    <cellStyle name="40% - Accent5 19" xfId="1169"/>
    <cellStyle name="40% - Accent5 2" xfId="1170"/>
    <cellStyle name="40% - Accent5 2 10" xfId="1171"/>
    <cellStyle name="40% - Accent5 2 11" xfId="1172"/>
    <cellStyle name="40% - Accent5 2 12" xfId="1173"/>
    <cellStyle name="40% - Accent5 2 13" xfId="1174"/>
    <cellStyle name="40% - Accent5 2 14" xfId="1175"/>
    <cellStyle name="40% - Accent5 2 15" xfId="1176"/>
    <cellStyle name="40% - Accent5 2 2" xfId="1177"/>
    <cellStyle name="40% - Accent5 2 2 2" xfId="1178"/>
    <cellStyle name="40% - Accent5 2 3" xfId="1179"/>
    <cellStyle name="40% - Accent5 2 4" xfId="1180"/>
    <cellStyle name="40% - Accent5 2 5" xfId="1181"/>
    <cellStyle name="40% - Accent5 2 6" xfId="1182"/>
    <cellStyle name="40% - Accent5 2 7" xfId="1183"/>
    <cellStyle name="40% - Accent5 2 8" xfId="1184"/>
    <cellStyle name="40% - Accent5 2 9" xfId="1185"/>
    <cellStyle name="40% - Accent5 20" xfId="1186"/>
    <cellStyle name="40% - Accent5 21" xfId="1187"/>
    <cellStyle name="40% - Accent5 22" xfId="1188"/>
    <cellStyle name="40% - Accent5 23" xfId="1189"/>
    <cellStyle name="40% - Accent5 24" xfId="1190"/>
    <cellStyle name="40% - Accent5 25" xfId="1191"/>
    <cellStyle name="40% - Accent5 26" xfId="1192"/>
    <cellStyle name="40% - Accent5 27" xfId="1193"/>
    <cellStyle name="40% - Accent5 3" xfId="1194"/>
    <cellStyle name="40% - Accent5 3 2" xfId="1195"/>
    <cellStyle name="40% - Accent5 3 2 2" xfId="1196"/>
    <cellStyle name="40% - Accent5 3 3" xfId="1197"/>
    <cellStyle name="40% - Accent5 4" xfId="1198"/>
    <cellStyle name="40% - Accent5 4 2" xfId="1199"/>
    <cellStyle name="40% - Accent5 4 2 2" xfId="1200"/>
    <cellStyle name="40% - Accent5 4 3" xfId="1201"/>
    <cellStyle name="40% - Accent5 5" xfId="1202"/>
    <cellStyle name="40% - Accent5 5 2" xfId="1203"/>
    <cellStyle name="40% - Accent5 5 2 2" xfId="1204"/>
    <cellStyle name="40% - Accent5 5 3" xfId="1205"/>
    <cellStyle name="40% - Accent5 6" xfId="1206"/>
    <cellStyle name="40% - Accent5 6 2" xfId="1207"/>
    <cellStyle name="40% - Accent5 6 2 2" xfId="1208"/>
    <cellStyle name="40% - Accent5 6 3" xfId="1209"/>
    <cellStyle name="40% - Accent5 7" xfId="1210"/>
    <cellStyle name="40% - Accent5 7 2" xfId="1211"/>
    <cellStyle name="40% - Accent5 7 2 2" xfId="1212"/>
    <cellStyle name="40% - Accent5 7 3" xfId="1213"/>
    <cellStyle name="40% - Accent5 8" xfId="1214"/>
    <cellStyle name="40% - Accent5 8 2" xfId="1215"/>
    <cellStyle name="40% - Accent5 8 2 2" xfId="1216"/>
    <cellStyle name="40% - Accent5 8 3" xfId="1217"/>
    <cellStyle name="40% - Accent5 9" xfId="1218"/>
    <cellStyle name="40% - Accent5 9 2" xfId="1219"/>
    <cellStyle name="40% - Accent5 9 2 2" xfId="1220"/>
    <cellStyle name="40% - Accent5 9 3" xfId="1221"/>
    <cellStyle name="40% - Accent6 10" xfId="1222"/>
    <cellStyle name="40% - Accent6 10 2" xfId="1223"/>
    <cellStyle name="40% - Accent6 10 2 2" xfId="1224"/>
    <cellStyle name="40% - Accent6 10 3" xfId="1225"/>
    <cellStyle name="40% - Accent6 11" xfId="1226"/>
    <cellStyle name="40% - Accent6 11 2" xfId="1227"/>
    <cellStyle name="40% - Accent6 11 2 2" xfId="1228"/>
    <cellStyle name="40% - Accent6 11 3" xfId="1229"/>
    <cellStyle name="40% - Accent6 12" xfId="1230"/>
    <cellStyle name="40% - Accent6 12 2" xfId="1231"/>
    <cellStyle name="40% - Accent6 12 2 2" xfId="1232"/>
    <cellStyle name="40% - Accent6 12 3" xfId="1233"/>
    <cellStyle name="40% - Accent6 13" xfId="1234"/>
    <cellStyle name="40% - Accent6 13 2" xfId="1235"/>
    <cellStyle name="40% - Accent6 13 2 2" xfId="1236"/>
    <cellStyle name="40% - Accent6 13 3" xfId="1237"/>
    <cellStyle name="40% - Accent6 14" xfId="1238"/>
    <cellStyle name="40% - Accent6 14 2" xfId="1239"/>
    <cellStyle name="40% - Accent6 14 2 2" xfId="1240"/>
    <cellStyle name="40% - Accent6 14 3" xfId="1241"/>
    <cellStyle name="40% - Accent6 15" xfId="1242"/>
    <cellStyle name="40% - Accent6 15 2" xfId="1243"/>
    <cellStyle name="40% - Accent6 15 2 2" xfId="1244"/>
    <cellStyle name="40% - Accent6 15 3" xfId="1245"/>
    <cellStyle name="40% - Accent6 16" xfId="1246"/>
    <cellStyle name="40% - Accent6 17" xfId="1247"/>
    <cellStyle name="40% - Accent6 17 2" xfId="1248"/>
    <cellStyle name="40% - Accent6 17 3" xfId="1249"/>
    <cellStyle name="40% - Accent6 17 4" xfId="1250"/>
    <cellStyle name="40% - Accent6 18" xfId="1251"/>
    <cellStyle name="40% - Accent6 18 2" xfId="1252"/>
    <cellStyle name="40% - Accent6 18 3" xfId="1253"/>
    <cellStyle name="40% - Accent6 18 4" xfId="1254"/>
    <cellStyle name="40% - Accent6 19" xfId="1255"/>
    <cellStyle name="40% - Accent6 2" xfId="1256"/>
    <cellStyle name="40% - Accent6 2 10" xfId="1257"/>
    <cellStyle name="40% - Accent6 2 11" xfId="1258"/>
    <cellStyle name="40% - Accent6 2 12" xfId="1259"/>
    <cellStyle name="40% - Accent6 2 13" xfId="1260"/>
    <cellStyle name="40% - Accent6 2 14" xfId="1261"/>
    <cellStyle name="40% - Accent6 2 15" xfId="1262"/>
    <cellStyle name="40% - Accent6 2 2" xfId="1263"/>
    <cellStyle name="40% - Accent6 2 2 2" xfId="1264"/>
    <cellStyle name="40% - Accent6 2 3" xfId="1265"/>
    <cellStyle name="40% - Accent6 2 4" xfId="1266"/>
    <cellStyle name="40% - Accent6 2 5" xfId="1267"/>
    <cellStyle name="40% - Accent6 2 6" xfId="1268"/>
    <cellStyle name="40% - Accent6 2 7" xfId="1269"/>
    <cellStyle name="40% - Accent6 2 8" xfId="1270"/>
    <cellStyle name="40% - Accent6 2 9" xfId="1271"/>
    <cellStyle name="40% - Accent6 20" xfId="1272"/>
    <cellStyle name="40% - Accent6 21" xfId="1273"/>
    <cellStyle name="40% - Accent6 22" xfId="1274"/>
    <cellStyle name="40% - Accent6 23" xfId="1275"/>
    <cellStyle name="40% - Accent6 24" xfId="1276"/>
    <cellStyle name="40% - Accent6 25" xfId="1277"/>
    <cellStyle name="40% - Accent6 26" xfId="1278"/>
    <cellStyle name="40% - Accent6 27" xfId="1279"/>
    <cellStyle name="40% - Accent6 3" xfId="1280"/>
    <cellStyle name="40% - Accent6 3 2" xfId="1281"/>
    <cellStyle name="40% - Accent6 3 2 2" xfId="1282"/>
    <cellStyle name="40% - Accent6 3 3" xfId="1283"/>
    <cellStyle name="40% - Accent6 4" xfId="1284"/>
    <cellStyle name="40% - Accent6 4 2" xfId="1285"/>
    <cellStyle name="40% - Accent6 4 2 2" xfId="1286"/>
    <cellStyle name="40% - Accent6 4 3" xfId="1287"/>
    <cellStyle name="40% - Accent6 5" xfId="1288"/>
    <cellStyle name="40% - Accent6 5 2" xfId="1289"/>
    <cellStyle name="40% - Accent6 5 2 2" xfId="1290"/>
    <cellStyle name="40% - Accent6 5 3" xfId="1291"/>
    <cellStyle name="40% - Accent6 6" xfId="1292"/>
    <cellStyle name="40% - Accent6 6 2" xfId="1293"/>
    <cellStyle name="40% - Accent6 6 2 2" xfId="1294"/>
    <cellStyle name="40% - Accent6 6 3" xfId="1295"/>
    <cellStyle name="40% - Accent6 7" xfId="1296"/>
    <cellStyle name="40% - Accent6 7 2" xfId="1297"/>
    <cellStyle name="40% - Accent6 7 2 2" xfId="1298"/>
    <cellStyle name="40% - Accent6 7 3" xfId="1299"/>
    <cellStyle name="40% - Accent6 8" xfId="1300"/>
    <cellStyle name="40% - Accent6 8 2" xfId="1301"/>
    <cellStyle name="40% - Accent6 8 2 2" xfId="1302"/>
    <cellStyle name="40% - Accent6 8 3" xfId="1303"/>
    <cellStyle name="40% - Accent6 9" xfId="1304"/>
    <cellStyle name="40% - Accent6 9 2" xfId="1305"/>
    <cellStyle name="40% - Accent6 9 2 2" xfId="1306"/>
    <cellStyle name="40% - Accent6 9 3" xfId="1307"/>
    <cellStyle name="60% - Accent1 10" xfId="1308"/>
    <cellStyle name="60% - Accent1 11" xfId="1309"/>
    <cellStyle name="60% - Accent1 12" xfId="1310"/>
    <cellStyle name="60% - Accent1 13" xfId="1311"/>
    <cellStyle name="60% - Accent1 14" xfId="1312"/>
    <cellStyle name="60% - Accent1 15" xfId="1313"/>
    <cellStyle name="60% - Accent1 16" xfId="1314"/>
    <cellStyle name="60% - Accent1 17" xfId="1315"/>
    <cellStyle name="60% - Accent1 18" xfId="1316"/>
    <cellStyle name="60% - Accent1 19" xfId="1317"/>
    <cellStyle name="60% - Accent1 2" xfId="1318"/>
    <cellStyle name="60% - Accent1 2 2" xfId="1319"/>
    <cellStyle name="60% - Accent1 2 3" xfId="1320"/>
    <cellStyle name="60% - Accent1 2 4" xfId="1321"/>
    <cellStyle name="60% - Accent1 2 5" xfId="1322"/>
    <cellStyle name="60% - Accent1 2 6" xfId="1323"/>
    <cellStyle name="60% - Accent1 20" xfId="1324"/>
    <cellStyle name="60% - Accent1 3" xfId="1325"/>
    <cellStyle name="60% - Accent1 4" xfId="1326"/>
    <cellStyle name="60% - Accent1 5" xfId="1327"/>
    <cellStyle name="60% - Accent1 6" xfId="1328"/>
    <cellStyle name="60% - Accent1 7" xfId="1329"/>
    <cellStyle name="60% - Accent1 8" xfId="1330"/>
    <cellStyle name="60% - Accent1 9" xfId="1331"/>
    <cellStyle name="60% - Accent2 10" xfId="1332"/>
    <cellStyle name="60% - Accent2 11" xfId="1333"/>
    <cellStyle name="60% - Accent2 12" xfId="1334"/>
    <cellStyle name="60% - Accent2 13" xfId="1335"/>
    <cellStyle name="60% - Accent2 14" xfId="1336"/>
    <cellStyle name="60% - Accent2 15" xfId="1337"/>
    <cellStyle name="60% - Accent2 16" xfId="1338"/>
    <cellStyle name="60% - Accent2 17" xfId="1339"/>
    <cellStyle name="60% - Accent2 18" xfId="1340"/>
    <cellStyle name="60% - Accent2 19" xfId="1341"/>
    <cellStyle name="60% - Accent2 2" xfId="1342"/>
    <cellStyle name="60% - Accent2 2 2" xfId="1343"/>
    <cellStyle name="60% - Accent2 2 3" xfId="1344"/>
    <cellStyle name="60% - Accent2 2 4" xfId="1345"/>
    <cellStyle name="60% - Accent2 2 5" xfId="1346"/>
    <cellStyle name="60% - Accent2 2 6" xfId="1347"/>
    <cellStyle name="60% - Accent2 20" xfId="1348"/>
    <cellStyle name="60% - Accent2 3" xfId="1349"/>
    <cellStyle name="60% - Accent2 4" xfId="1350"/>
    <cellStyle name="60% - Accent2 5" xfId="1351"/>
    <cellStyle name="60% - Accent2 6" xfId="1352"/>
    <cellStyle name="60% - Accent2 7" xfId="1353"/>
    <cellStyle name="60% - Accent2 8" xfId="1354"/>
    <cellStyle name="60% - Accent2 9" xfId="1355"/>
    <cellStyle name="60% - Accent3 10" xfId="1356"/>
    <cellStyle name="60% - Accent3 11" xfId="1357"/>
    <cellStyle name="60% - Accent3 12" xfId="1358"/>
    <cellStyle name="60% - Accent3 13" xfId="1359"/>
    <cellStyle name="60% - Accent3 14" xfId="1360"/>
    <cellStyle name="60% - Accent3 15" xfId="1361"/>
    <cellStyle name="60% - Accent3 16" xfId="1362"/>
    <cellStyle name="60% - Accent3 17" xfId="1363"/>
    <cellStyle name="60% - Accent3 18" xfId="1364"/>
    <cellStyle name="60% - Accent3 19" xfId="1365"/>
    <cellStyle name="60% - Accent3 2" xfId="1366"/>
    <cellStyle name="60% - Accent3 2 2" xfId="1367"/>
    <cellStyle name="60% - Accent3 2 3" xfId="1368"/>
    <cellStyle name="60% - Accent3 2 4" xfId="1369"/>
    <cellStyle name="60% - Accent3 2 5" xfId="1370"/>
    <cellStyle name="60% - Accent3 2 6" xfId="1371"/>
    <cellStyle name="60% - Accent3 20" xfId="1372"/>
    <cellStyle name="60% - Accent3 3" xfId="1373"/>
    <cellStyle name="60% - Accent3 4" xfId="1374"/>
    <cellStyle name="60% - Accent3 5" xfId="1375"/>
    <cellStyle name="60% - Accent3 6" xfId="1376"/>
    <cellStyle name="60% - Accent3 7" xfId="1377"/>
    <cellStyle name="60% - Accent3 8" xfId="1378"/>
    <cellStyle name="60% - Accent3 9" xfId="1379"/>
    <cellStyle name="60% - Accent4 10" xfId="1380"/>
    <cellStyle name="60% - Accent4 11" xfId="1381"/>
    <cellStyle name="60% - Accent4 12" xfId="1382"/>
    <cellStyle name="60% - Accent4 13" xfId="1383"/>
    <cellStyle name="60% - Accent4 14" xfId="1384"/>
    <cellStyle name="60% - Accent4 15" xfId="1385"/>
    <cellStyle name="60% - Accent4 16" xfId="1386"/>
    <cellStyle name="60% - Accent4 17" xfId="1387"/>
    <cellStyle name="60% - Accent4 18" xfId="1388"/>
    <cellStyle name="60% - Accent4 19" xfId="1389"/>
    <cellStyle name="60% - Accent4 2" xfId="1390"/>
    <cellStyle name="60% - Accent4 2 2" xfId="1391"/>
    <cellStyle name="60% - Accent4 2 3" xfId="1392"/>
    <cellStyle name="60% - Accent4 2 4" xfId="1393"/>
    <cellStyle name="60% - Accent4 2 5" xfId="1394"/>
    <cellStyle name="60% - Accent4 2 6" xfId="1395"/>
    <cellStyle name="60% - Accent4 20" xfId="1396"/>
    <cellStyle name="60% - Accent4 3" xfId="1397"/>
    <cellStyle name="60% - Accent4 4" xfId="1398"/>
    <cellStyle name="60% - Accent4 5" xfId="1399"/>
    <cellStyle name="60% - Accent4 6" xfId="1400"/>
    <cellStyle name="60% - Accent4 7" xfId="1401"/>
    <cellStyle name="60% - Accent4 8" xfId="1402"/>
    <cellStyle name="60% - Accent4 9" xfId="1403"/>
    <cellStyle name="60% - Accent5 10" xfId="1404"/>
    <cellStyle name="60% - Accent5 11" xfId="1405"/>
    <cellStyle name="60% - Accent5 12" xfId="1406"/>
    <cellStyle name="60% - Accent5 13" xfId="1407"/>
    <cellStyle name="60% - Accent5 14" xfId="1408"/>
    <cellStyle name="60% - Accent5 15" xfId="1409"/>
    <cellStyle name="60% - Accent5 16" xfId="1410"/>
    <cellStyle name="60% - Accent5 17" xfId="1411"/>
    <cellStyle name="60% - Accent5 18" xfId="1412"/>
    <cellStyle name="60% - Accent5 19" xfId="1413"/>
    <cellStyle name="60% - Accent5 2" xfId="1414"/>
    <cellStyle name="60% - Accent5 2 2" xfId="1415"/>
    <cellStyle name="60% - Accent5 2 3" xfId="1416"/>
    <cellStyle name="60% - Accent5 2 4" xfId="1417"/>
    <cellStyle name="60% - Accent5 2 5" xfId="1418"/>
    <cellStyle name="60% - Accent5 2 6" xfId="1419"/>
    <cellStyle name="60% - Accent5 20" xfId="1420"/>
    <cellStyle name="60% - Accent5 3" xfId="1421"/>
    <cellStyle name="60% - Accent5 4" xfId="1422"/>
    <cellStyle name="60% - Accent5 5" xfId="1423"/>
    <cellStyle name="60% - Accent5 6" xfId="1424"/>
    <cellStyle name="60% - Accent5 7" xfId="1425"/>
    <cellStyle name="60% - Accent5 8" xfId="1426"/>
    <cellStyle name="60% - Accent5 9" xfId="1427"/>
    <cellStyle name="60% - Accent6 10" xfId="1428"/>
    <cellStyle name="60% - Accent6 11" xfId="1429"/>
    <cellStyle name="60% - Accent6 12" xfId="1430"/>
    <cellStyle name="60% - Accent6 13" xfId="1431"/>
    <cellStyle name="60% - Accent6 14" xfId="1432"/>
    <cellStyle name="60% - Accent6 15" xfId="1433"/>
    <cellStyle name="60% - Accent6 16" xfId="1434"/>
    <cellStyle name="60% - Accent6 17" xfId="1435"/>
    <cellStyle name="60% - Accent6 18" xfId="1436"/>
    <cellStyle name="60% - Accent6 19" xfId="1437"/>
    <cellStyle name="60% - Accent6 2" xfId="1438"/>
    <cellStyle name="60% - Accent6 2 2" xfId="1439"/>
    <cellStyle name="60% - Accent6 2 3" xfId="1440"/>
    <cellStyle name="60% - Accent6 2 4" xfId="1441"/>
    <cellStyle name="60% - Accent6 2 5" xfId="1442"/>
    <cellStyle name="60% - Accent6 2 6" xfId="1443"/>
    <cellStyle name="60% - Accent6 20" xfId="1444"/>
    <cellStyle name="60% - Accent6 3" xfId="1445"/>
    <cellStyle name="60% - Accent6 4" xfId="1446"/>
    <cellStyle name="60% - Accent6 5" xfId="1447"/>
    <cellStyle name="60% - Accent6 6" xfId="1448"/>
    <cellStyle name="60% - Accent6 7" xfId="1449"/>
    <cellStyle name="60% - Accent6 8" xfId="1450"/>
    <cellStyle name="60% - Accent6 9" xfId="1451"/>
    <cellStyle name="Accent1 10" xfId="1452"/>
    <cellStyle name="Accent1 11" xfId="1453"/>
    <cellStyle name="Accent1 12" xfId="1454"/>
    <cellStyle name="Accent1 13" xfId="1455"/>
    <cellStyle name="Accent1 14" xfId="1456"/>
    <cellStyle name="Accent1 15" xfId="1457"/>
    <cellStyle name="Accent1 16" xfId="1458"/>
    <cellStyle name="Accent1 17" xfId="1459"/>
    <cellStyle name="Accent1 18" xfId="1460"/>
    <cellStyle name="Accent1 19" xfId="1461"/>
    <cellStyle name="Accent1 2" xfId="1462"/>
    <cellStyle name="Accent1 2 2" xfId="1463"/>
    <cellStyle name="Accent1 2 3" xfId="1464"/>
    <cellStyle name="Accent1 2 4" xfId="1465"/>
    <cellStyle name="Accent1 2 5" xfId="1466"/>
    <cellStyle name="Accent1 2 6" xfId="1467"/>
    <cellStyle name="Accent1 20" xfId="1468"/>
    <cellStyle name="Accent1 3" xfId="1469"/>
    <cellStyle name="Accent1 4" xfId="1470"/>
    <cellStyle name="Accent1 5" xfId="1471"/>
    <cellStyle name="Accent1 6" xfId="1472"/>
    <cellStyle name="Accent1 7" xfId="1473"/>
    <cellStyle name="Accent1 8" xfId="1474"/>
    <cellStyle name="Accent1 9" xfId="1475"/>
    <cellStyle name="Accent2 10" xfId="1476"/>
    <cellStyle name="Accent2 11" xfId="1477"/>
    <cellStyle name="Accent2 12" xfId="1478"/>
    <cellStyle name="Accent2 13" xfId="1479"/>
    <cellStyle name="Accent2 14" xfId="1480"/>
    <cellStyle name="Accent2 15" xfId="1481"/>
    <cellStyle name="Accent2 16" xfId="1482"/>
    <cellStyle name="Accent2 17" xfId="1483"/>
    <cellStyle name="Accent2 18" xfId="1484"/>
    <cellStyle name="Accent2 19" xfId="1485"/>
    <cellStyle name="Accent2 2" xfId="1486"/>
    <cellStyle name="Accent2 2 2" xfId="1487"/>
    <cellStyle name="Accent2 2 3" xfId="1488"/>
    <cellStyle name="Accent2 2 4" xfId="1489"/>
    <cellStyle name="Accent2 2 5" xfId="1490"/>
    <cellStyle name="Accent2 2 6" xfId="1491"/>
    <cellStyle name="Accent2 20" xfId="1492"/>
    <cellStyle name="Accent2 3" xfId="1493"/>
    <cellStyle name="Accent2 4" xfId="1494"/>
    <cellStyle name="Accent2 5" xfId="1495"/>
    <cellStyle name="Accent2 6" xfId="1496"/>
    <cellStyle name="Accent2 7" xfId="1497"/>
    <cellStyle name="Accent2 8" xfId="1498"/>
    <cellStyle name="Accent2 9" xfId="1499"/>
    <cellStyle name="Accent3 10" xfId="1500"/>
    <cellStyle name="Accent3 11" xfId="1501"/>
    <cellStyle name="Accent3 12" xfId="1502"/>
    <cellStyle name="Accent3 13" xfId="1503"/>
    <cellStyle name="Accent3 14" xfId="1504"/>
    <cellStyle name="Accent3 15" xfId="1505"/>
    <cellStyle name="Accent3 16" xfId="1506"/>
    <cellStyle name="Accent3 17" xfId="1507"/>
    <cellStyle name="Accent3 18" xfId="1508"/>
    <cellStyle name="Accent3 19" xfId="1509"/>
    <cellStyle name="Accent3 2" xfId="1510"/>
    <cellStyle name="Accent3 2 2" xfId="1511"/>
    <cellStyle name="Accent3 2 3" xfId="1512"/>
    <cellStyle name="Accent3 2 4" xfId="1513"/>
    <cellStyle name="Accent3 2 5" xfId="1514"/>
    <cellStyle name="Accent3 2 6" xfId="1515"/>
    <cellStyle name="Accent3 20" xfId="1516"/>
    <cellStyle name="Accent3 3" xfId="1517"/>
    <cellStyle name="Accent3 4" xfId="1518"/>
    <cellStyle name="Accent3 5" xfId="1519"/>
    <cellStyle name="Accent3 6" xfId="1520"/>
    <cellStyle name="Accent3 7" xfId="1521"/>
    <cellStyle name="Accent3 8" xfId="1522"/>
    <cellStyle name="Accent3 9" xfId="1523"/>
    <cellStyle name="Accent4 10" xfId="1524"/>
    <cellStyle name="Accent4 11" xfId="1525"/>
    <cellStyle name="Accent4 12" xfId="1526"/>
    <cellStyle name="Accent4 13" xfId="1527"/>
    <cellStyle name="Accent4 14" xfId="1528"/>
    <cellStyle name="Accent4 15" xfId="1529"/>
    <cellStyle name="Accent4 16" xfId="1530"/>
    <cellStyle name="Accent4 17" xfId="1531"/>
    <cellStyle name="Accent4 18" xfId="1532"/>
    <cellStyle name="Accent4 19" xfId="1533"/>
    <cellStyle name="Accent4 2" xfId="1534"/>
    <cellStyle name="Accent4 2 2" xfId="1535"/>
    <cellStyle name="Accent4 2 3" xfId="1536"/>
    <cellStyle name="Accent4 2 4" xfId="1537"/>
    <cellStyle name="Accent4 2 5" xfId="1538"/>
    <cellStyle name="Accent4 2 6" xfId="1539"/>
    <cellStyle name="Accent4 20" xfId="1540"/>
    <cellStyle name="Accent4 3" xfId="1541"/>
    <cellStyle name="Accent4 4" xfId="1542"/>
    <cellStyle name="Accent4 5" xfId="1543"/>
    <cellStyle name="Accent4 6" xfId="1544"/>
    <cellStyle name="Accent4 7" xfId="1545"/>
    <cellStyle name="Accent4 8" xfId="1546"/>
    <cellStyle name="Accent4 9" xfId="1547"/>
    <cellStyle name="Accent5 10" xfId="1548"/>
    <cellStyle name="Accent5 11" xfId="1549"/>
    <cellStyle name="Accent5 12" xfId="1550"/>
    <cellStyle name="Accent5 13" xfId="1551"/>
    <cellStyle name="Accent5 14" xfId="1552"/>
    <cellStyle name="Accent5 15" xfId="1553"/>
    <cellStyle name="Accent5 16" xfId="1554"/>
    <cellStyle name="Accent5 17" xfId="1555"/>
    <cellStyle name="Accent5 18" xfId="1556"/>
    <cellStyle name="Accent5 19" xfId="1557"/>
    <cellStyle name="Accent5 2" xfId="1558"/>
    <cellStyle name="Accent5 2 2" xfId="1559"/>
    <cellStyle name="Accent5 2 3" xfId="1560"/>
    <cellStyle name="Accent5 2 4" xfId="1561"/>
    <cellStyle name="Accent5 2 5" xfId="1562"/>
    <cellStyle name="Accent5 2 6" xfId="1563"/>
    <cellStyle name="Accent5 20" xfId="1564"/>
    <cellStyle name="Accent5 3" xfId="1565"/>
    <cellStyle name="Accent5 4" xfId="1566"/>
    <cellStyle name="Accent5 5" xfId="1567"/>
    <cellStyle name="Accent5 6" xfId="1568"/>
    <cellStyle name="Accent5 7" xfId="1569"/>
    <cellStyle name="Accent5 8" xfId="1570"/>
    <cellStyle name="Accent5 9" xfId="1571"/>
    <cellStyle name="Accent6 10" xfId="1572"/>
    <cellStyle name="Accent6 11" xfId="1573"/>
    <cellStyle name="Accent6 12" xfId="1574"/>
    <cellStyle name="Accent6 13" xfId="1575"/>
    <cellStyle name="Accent6 14" xfId="1576"/>
    <cellStyle name="Accent6 15" xfId="1577"/>
    <cellStyle name="Accent6 16" xfId="1578"/>
    <cellStyle name="Accent6 17" xfId="1579"/>
    <cellStyle name="Accent6 18" xfId="1580"/>
    <cellStyle name="Accent6 19" xfId="1581"/>
    <cellStyle name="Accent6 2" xfId="1582"/>
    <cellStyle name="Accent6 2 2" xfId="1583"/>
    <cellStyle name="Accent6 2 3" xfId="1584"/>
    <cellStyle name="Accent6 2 4" xfId="1585"/>
    <cellStyle name="Accent6 2 5" xfId="1586"/>
    <cellStyle name="Accent6 2 6" xfId="1587"/>
    <cellStyle name="Accent6 20" xfId="1588"/>
    <cellStyle name="Accent6 3" xfId="1589"/>
    <cellStyle name="Accent6 4" xfId="1590"/>
    <cellStyle name="Accent6 5" xfId="1591"/>
    <cellStyle name="Accent6 6" xfId="1592"/>
    <cellStyle name="Accent6 7" xfId="1593"/>
    <cellStyle name="Accent6 8" xfId="1594"/>
    <cellStyle name="Accent6 9" xfId="1595"/>
    <cellStyle name="Bad 10" xfId="1596"/>
    <cellStyle name="Bad 11" xfId="1597"/>
    <cellStyle name="Bad 12" xfId="1598"/>
    <cellStyle name="Bad 13" xfId="1599"/>
    <cellStyle name="Bad 14" xfId="1600"/>
    <cellStyle name="Bad 15" xfId="1601"/>
    <cellStyle name="Bad 16" xfId="1602"/>
    <cellStyle name="Bad 17" xfId="1603"/>
    <cellStyle name="Bad 18" xfId="1604"/>
    <cellStyle name="Bad 19" xfId="1605"/>
    <cellStyle name="Bad 2" xfId="26"/>
    <cellStyle name="Bad 2 2" xfId="1606"/>
    <cellStyle name="Bad 2 3" xfId="1607"/>
    <cellStyle name="Bad 2 4" xfId="1608"/>
    <cellStyle name="Bad 2 5" xfId="1609"/>
    <cellStyle name="Bad 2 6" xfId="1610"/>
    <cellStyle name="Bad 20" xfId="1611"/>
    <cellStyle name="Bad 3" xfId="1612"/>
    <cellStyle name="Bad 4" xfId="1613"/>
    <cellStyle name="Bad 5" xfId="1614"/>
    <cellStyle name="Bad 6" xfId="1615"/>
    <cellStyle name="Bad 7" xfId="1616"/>
    <cellStyle name="Bad 8" xfId="1617"/>
    <cellStyle name="Bad 9" xfId="1618"/>
    <cellStyle name="Calculation 10" xfId="1619"/>
    <cellStyle name="Calculation 11" xfId="1620"/>
    <cellStyle name="Calculation 12" xfId="1621"/>
    <cellStyle name="Calculation 13" xfId="1622"/>
    <cellStyle name="Calculation 14" xfId="1623"/>
    <cellStyle name="Calculation 15" xfId="1624"/>
    <cellStyle name="Calculation 16" xfId="1625"/>
    <cellStyle name="Calculation 17" xfId="1626"/>
    <cellStyle name="Calculation 18" xfId="1627"/>
    <cellStyle name="Calculation 19" xfId="1628"/>
    <cellStyle name="Calculation 2" xfId="27"/>
    <cellStyle name="Calculation 2 2" xfId="1629"/>
    <cellStyle name="Calculation 2 3" xfId="1630"/>
    <cellStyle name="Calculation 2 4" xfId="1631"/>
    <cellStyle name="Calculation 2 5" xfId="1632"/>
    <cellStyle name="Calculation 2 6" xfId="1633"/>
    <cellStyle name="Calculation 20" xfId="1634"/>
    <cellStyle name="Calculation 3" xfId="1635"/>
    <cellStyle name="Calculation 4" xfId="1636"/>
    <cellStyle name="Calculation 5" xfId="1637"/>
    <cellStyle name="Calculation 6" xfId="1638"/>
    <cellStyle name="Calculation 7" xfId="1639"/>
    <cellStyle name="Calculation 8" xfId="1640"/>
    <cellStyle name="Calculation 9" xfId="1641"/>
    <cellStyle name="Check Cell 10" xfId="1642"/>
    <cellStyle name="Check Cell 11" xfId="1643"/>
    <cellStyle name="Check Cell 12" xfId="1644"/>
    <cellStyle name="Check Cell 13" xfId="1645"/>
    <cellStyle name="Check Cell 14" xfId="1646"/>
    <cellStyle name="Check Cell 15" xfId="1647"/>
    <cellStyle name="Check Cell 16" xfId="1648"/>
    <cellStyle name="Check Cell 17" xfId="1649"/>
    <cellStyle name="Check Cell 18" xfId="1650"/>
    <cellStyle name="Check Cell 19" xfId="1651"/>
    <cellStyle name="Check Cell 2" xfId="1652"/>
    <cellStyle name="Check Cell 2 2" xfId="1653"/>
    <cellStyle name="Check Cell 2 3" xfId="1654"/>
    <cellStyle name="Check Cell 2 4" xfId="1655"/>
    <cellStyle name="Check Cell 2 5" xfId="1656"/>
    <cellStyle name="Check Cell 2 6" xfId="1657"/>
    <cellStyle name="Check Cell 20" xfId="1658"/>
    <cellStyle name="Check Cell 3" xfId="1659"/>
    <cellStyle name="Check Cell 4" xfId="1660"/>
    <cellStyle name="Check Cell 5" xfId="1661"/>
    <cellStyle name="Check Cell 6" xfId="1662"/>
    <cellStyle name="Check Cell 7" xfId="1663"/>
    <cellStyle name="Check Cell 8" xfId="1664"/>
    <cellStyle name="Check Cell 9" xfId="1665"/>
    <cellStyle name="Comma" xfId="1" builtinId="3"/>
    <cellStyle name="Comma  - Style1" xfId="1666"/>
    <cellStyle name="Comma  - Style2" xfId="1667"/>
    <cellStyle name="Comma  - Style3" xfId="1668"/>
    <cellStyle name="Comma  - Style4" xfId="1669"/>
    <cellStyle name="Comma  - Style5" xfId="1670"/>
    <cellStyle name="Comma  - Style6" xfId="1671"/>
    <cellStyle name="Comma  - Style7" xfId="1672"/>
    <cellStyle name="Comma  - Style8" xfId="1673"/>
    <cellStyle name="Comma 0" xfId="1674"/>
    <cellStyle name="Comma 10" xfId="4"/>
    <cellStyle name="Comma 10 2" xfId="28"/>
    <cellStyle name="Comma 11" xfId="29"/>
    <cellStyle name="Comma 12" xfId="30"/>
    <cellStyle name="Comma 12 2" xfId="31"/>
    <cellStyle name="Comma 12 2 2" xfId="32"/>
    <cellStyle name="Comma 12 3" xfId="33"/>
    <cellStyle name="Comma 13" xfId="34"/>
    <cellStyle name="Comma 13 2" xfId="35"/>
    <cellStyle name="Comma 13 3" xfId="36"/>
    <cellStyle name="Comma 14" xfId="37"/>
    <cellStyle name="Comma 14 2" xfId="38"/>
    <cellStyle name="Comma 15" xfId="39"/>
    <cellStyle name="Comma 15 2" xfId="40"/>
    <cellStyle name="Comma 16" xfId="41"/>
    <cellStyle name="Comma 16 2" xfId="42"/>
    <cellStyle name="Comma 17" xfId="43"/>
    <cellStyle name="Comma 17 2" xfId="44"/>
    <cellStyle name="Comma 18" xfId="45"/>
    <cellStyle name="Comma 19" xfId="46"/>
    <cellStyle name="Comma 2" xfId="47"/>
    <cellStyle name="Comma 2 10" xfId="1675"/>
    <cellStyle name="Comma 2 11" xfId="1676"/>
    <cellStyle name="Comma 2 12" xfId="1677"/>
    <cellStyle name="Comma 2 13" xfId="1678"/>
    <cellStyle name="Comma 2 14" xfId="1679"/>
    <cellStyle name="Comma 2 15" xfId="1680"/>
    <cellStyle name="Comma 2 16" xfId="1681"/>
    <cellStyle name="Comma 2 17" xfId="1682"/>
    <cellStyle name="Comma 2 18" xfId="1683"/>
    <cellStyle name="Comma 2 19" xfId="1684"/>
    <cellStyle name="Comma 2 2" xfId="48"/>
    <cellStyle name="Comma 2 2 2" xfId="12"/>
    <cellStyle name="Comma 2 2 2 2" xfId="1685"/>
    <cellStyle name="Comma 2 2 3" xfId="1686"/>
    <cellStyle name="Comma 2 20" xfId="1687"/>
    <cellStyle name="Comma 2 21" xfId="1688"/>
    <cellStyle name="Comma 2 3" xfId="49"/>
    <cellStyle name="Comma 2 3 2" xfId="50"/>
    <cellStyle name="Comma 2 3 3" xfId="51"/>
    <cellStyle name="Comma 2 4" xfId="52"/>
    <cellStyle name="Comma 2 4 2" xfId="1689"/>
    <cellStyle name="Comma 2 4 3" xfId="1690"/>
    <cellStyle name="Comma 2 5" xfId="53"/>
    <cellStyle name="Comma 2 5 2" xfId="1691"/>
    <cellStyle name="Comma 2 5 3" xfId="1692"/>
    <cellStyle name="Comma 2 6" xfId="54"/>
    <cellStyle name="Comma 2 6 2" xfId="1693"/>
    <cellStyle name="Comma 2 6 3" xfId="1694"/>
    <cellStyle name="Comma 2 7" xfId="55"/>
    <cellStyle name="Comma 2 7 2" xfId="1695"/>
    <cellStyle name="Comma 2 8" xfId="56"/>
    <cellStyle name="Comma 2 9" xfId="57"/>
    <cellStyle name="Comma 20" xfId="2682"/>
    <cellStyle name="Comma 3" xfId="58"/>
    <cellStyle name="Comma 3 2" xfId="59"/>
    <cellStyle name="Comma 3 2 2" xfId="1696"/>
    <cellStyle name="Comma 3 2 3" xfId="1697"/>
    <cellStyle name="Comma 3 2 4" xfId="1698"/>
    <cellStyle name="Comma 3 3" xfId="60"/>
    <cellStyle name="Comma 3 3 2" xfId="1699"/>
    <cellStyle name="Comma 3 4" xfId="61"/>
    <cellStyle name="Comma 3 5" xfId="62"/>
    <cellStyle name="Comma 3 6" xfId="63"/>
    <cellStyle name="Comma 3 7" xfId="64"/>
    <cellStyle name="Comma 3 8" xfId="65"/>
    <cellStyle name="Comma 3 9" xfId="66"/>
    <cellStyle name="Comma 4" xfId="67"/>
    <cellStyle name="Comma 4 2" xfId="68"/>
    <cellStyle name="Comma 4 2 2" xfId="69"/>
    <cellStyle name="Comma 4 2 2 2" xfId="70"/>
    <cellStyle name="Comma 4 2 3" xfId="71"/>
    <cellStyle name="Comma 4 3" xfId="72"/>
    <cellStyle name="Comma 4 4" xfId="73"/>
    <cellStyle name="Comma 4 5" xfId="74"/>
    <cellStyle name="Comma 5" xfId="75"/>
    <cellStyle name="Comma 5 2" xfId="76"/>
    <cellStyle name="Comma 5 2 2" xfId="77"/>
    <cellStyle name="Comma 5 3" xfId="78"/>
    <cellStyle name="Comma 5 3 2" xfId="79"/>
    <cellStyle name="Comma 5 4" xfId="80"/>
    <cellStyle name="Comma 6" xfId="81"/>
    <cellStyle name="Comma 6 2" xfId="1700"/>
    <cellStyle name="Comma 6 2 2" xfId="1701"/>
    <cellStyle name="Comma 6 3" xfId="1702"/>
    <cellStyle name="Comma 6 4" xfId="1703"/>
    <cellStyle name="Comma 7" xfId="82"/>
    <cellStyle name="Comma 7 2" xfId="83"/>
    <cellStyle name="Comma 8" xfId="84"/>
    <cellStyle name="Comma 8 2" xfId="85"/>
    <cellStyle name="Comma 9" xfId="86"/>
    <cellStyle name="Comma 9 2" xfId="87"/>
    <cellStyle name="Comma(1)" xfId="1704"/>
    <cellStyle name="Comma(1) 2" xfId="1705"/>
    <cellStyle name="Comma0" xfId="1706"/>
    <cellStyle name="Comma0 - Style4" xfId="1707"/>
    <cellStyle name="Comma0 2" xfId="1708"/>
    <cellStyle name="Comma0 3" xfId="1709"/>
    <cellStyle name="Comma0 4" xfId="1710"/>
    <cellStyle name="Comma0 5" xfId="1711"/>
    <cellStyle name="Comma0 6" xfId="1712"/>
    <cellStyle name="Comma0 7" xfId="1713"/>
    <cellStyle name="Comma0 8" xfId="1714"/>
    <cellStyle name="Comma1 - Style1" xfId="1715"/>
    <cellStyle name="Curren - Style5" xfId="1716"/>
    <cellStyle name="Currency" xfId="2" builtinId="4"/>
    <cellStyle name="Currency 0" xfId="1717"/>
    <cellStyle name="Currency 10" xfId="1718"/>
    <cellStyle name="Currency 10 2" xfId="1719"/>
    <cellStyle name="Currency 11" xfId="1720"/>
    <cellStyle name="Currency 11 2" xfId="1721"/>
    <cellStyle name="Currency 12" xfId="88"/>
    <cellStyle name="Currency 12 2" xfId="89"/>
    <cellStyle name="Currency 12 3" xfId="90"/>
    <cellStyle name="Currency 13" xfId="91"/>
    <cellStyle name="Currency 13 2" xfId="92"/>
    <cellStyle name="Currency 13 3" xfId="93"/>
    <cellStyle name="Currency 14" xfId="94"/>
    <cellStyle name="Currency 14 2" xfId="95"/>
    <cellStyle name="Currency 15" xfId="96"/>
    <cellStyle name="Currency 15 2" xfId="97"/>
    <cellStyle name="Currency 16" xfId="98"/>
    <cellStyle name="Currency 16 2" xfId="99"/>
    <cellStyle name="Currency 17" xfId="100"/>
    <cellStyle name="Currency 17 2" xfId="101"/>
    <cellStyle name="Currency 18" xfId="102"/>
    <cellStyle name="Currency 19" xfId="2680"/>
    <cellStyle name="Currency 2" xfId="5"/>
    <cellStyle name="Currency 2 2" xfId="103"/>
    <cellStyle name="Currency 2 2 2" xfId="104"/>
    <cellStyle name="Currency 2 2 2 2" xfId="105"/>
    <cellStyle name="Currency 2 2 3" xfId="1722"/>
    <cellStyle name="Currency 2 2 3 2" xfId="1723"/>
    <cellStyle name="Currency 2 2 4" xfId="1724"/>
    <cellStyle name="Currency 2 3" xfId="106"/>
    <cellStyle name="Currency 2 3 2" xfId="107"/>
    <cellStyle name="Currency 2 4" xfId="108"/>
    <cellStyle name="Currency 2 4 2" xfId="109"/>
    <cellStyle name="Currency 2 5" xfId="110"/>
    <cellStyle name="Currency 2 6" xfId="111"/>
    <cellStyle name="Currency 2 7" xfId="112"/>
    <cellStyle name="Currency 2 8" xfId="113"/>
    <cellStyle name="Currency 2 9" xfId="114"/>
    <cellStyle name="Currency 3" xfId="115"/>
    <cellStyle name="Currency 3 2" xfId="116"/>
    <cellStyle name="Currency 3 2 2" xfId="1725"/>
    <cellStyle name="Currency 3 2 2 2" xfId="1726"/>
    <cellStyle name="Currency 3 2 3" xfId="1727"/>
    <cellStyle name="Currency 3 3" xfId="117"/>
    <cellStyle name="Currency 3 4" xfId="1728"/>
    <cellStyle name="Currency 4" xfId="118"/>
    <cellStyle name="Currency 4 2" xfId="1729"/>
    <cellStyle name="Currency 4 2 2" xfId="1730"/>
    <cellStyle name="Currency 4 3" xfId="1731"/>
    <cellStyle name="Currency 4 4" xfId="1732"/>
    <cellStyle name="Currency 5" xfId="119"/>
    <cellStyle name="Currency 5 2" xfId="1733"/>
    <cellStyle name="Currency 6" xfId="120"/>
    <cellStyle name="Currency 6 2" xfId="1734"/>
    <cellStyle name="Currency 6 3" xfId="1735"/>
    <cellStyle name="Currency 6 3 2" xfId="1736"/>
    <cellStyle name="Currency 6 4" xfId="1737"/>
    <cellStyle name="Currency 7" xfId="1738"/>
    <cellStyle name="Currency 7 2" xfId="121"/>
    <cellStyle name="Currency 7 2 2" xfId="1739"/>
    <cellStyle name="Currency 7 3" xfId="1740"/>
    <cellStyle name="Currency 8" xfId="1741"/>
    <cellStyle name="Currency 8 2" xfId="122"/>
    <cellStyle name="Currency 8 2 2" xfId="1742"/>
    <cellStyle name="Currency 8 3" xfId="1743"/>
    <cellStyle name="Currency 9" xfId="1744"/>
    <cellStyle name="Currency 9 2" xfId="1745"/>
    <cellStyle name="Currency 9 2 2" xfId="1746"/>
    <cellStyle name="Currency 9 3" xfId="1747"/>
    <cellStyle name="Currency0" xfId="1748"/>
    <cellStyle name="Currency0 2" xfId="1749"/>
    <cellStyle name="Currency0 3" xfId="1750"/>
    <cellStyle name="Currency0 4" xfId="1751"/>
    <cellStyle name="Currency0 5" xfId="1752"/>
    <cellStyle name="Currency0 6" xfId="1753"/>
    <cellStyle name="Currency0 7" xfId="1754"/>
    <cellStyle name="Currency0 8" xfId="1755"/>
    <cellStyle name="Date" xfId="123"/>
    <cellStyle name="Date - Style3" xfId="1756"/>
    <cellStyle name="Date 2" xfId="1757"/>
    <cellStyle name="Date 3" xfId="1758"/>
    <cellStyle name="Date 4" xfId="1759"/>
    <cellStyle name="Date 5" xfId="1760"/>
    <cellStyle name="Date 6" xfId="1761"/>
    <cellStyle name="Date 7" xfId="1762"/>
    <cellStyle name="Date 8" xfId="1763"/>
    <cellStyle name="Date Aligned" xfId="1764"/>
    <cellStyle name="Detail" xfId="124"/>
    <cellStyle name="Detail 2" xfId="1765"/>
    <cellStyle name="Dotted Line" xfId="1766"/>
    <cellStyle name="Euro" xfId="125"/>
    <cellStyle name="Euro 2" xfId="1767"/>
    <cellStyle name="Explanatory Text 10" xfId="1768"/>
    <cellStyle name="Explanatory Text 11" xfId="1769"/>
    <cellStyle name="Explanatory Text 12" xfId="1770"/>
    <cellStyle name="Explanatory Text 13" xfId="1771"/>
    <cellStyle name="Explanatory Text 14" xfId="1772"/>
    <cellStyle name="Explanatory Text 15" xfId="1773"/>
    <cellStyle name="Explanatory Text 16" xfId="1774"/>
    <cellStyle name="Explanatory Text 17" xfId="1775"/>
    <cellStyle name="Explanatory Text 18" xfId="1776"/>
    <cellStyle name="Explanatory Text 19" xfId="1777"/>
    <cellStyle name="Explanatory Text 2" xfId="1778"/>
    <cellStyle name="Explanatory Text 2 2" xfId="1779"/>
    <cellStyle name="Explanatory Text 2 3" xfId="1780"/>
    <cellStyle name="Explanatory Text 2 4" xfId="1781"/>
    <cellStyle name="Explanatory Text 2 5" xfId="1782"/>
    <cellStyle name="Explanatory Text 2 6" xfId="1783"/>
    <cellStyle name="Explanatory Text 20" xfId="1784"/>
    <cellStyle name="Explanatory Text 3" xfId="1785"/>
    <cellStyle name="Explanatory Text 4" xfId="1786"/>
    <cellStyle name="Explanatory Text 5" xfId="1787"/>
    <cellStyle name="Explanatory Text 6" xfId="1788"/>
    <cellStyle name="Explanatory Text 7" xfId="1789"/>
    <cellStyle name="Explanatory Text 8" xfId="1790"/>
    <cellStyle name="Explanatory Text 9" xfId="1791"/>
    <cellStyle name="Fixed" xfId="126"/>
    <cellStyle name="Fixed 2" xfId="1792"/>
    <cellStyle name="Fixed 3" xfId="1793"/>
    <cellStyle name="Fixed 4" xfId="1794"/>
    <cellStyle name="Fixed 5" xfId="1795"/>
    <cellStyle name="Fixed 6" xfId="1796"/>
    <cellStyle name="Fixed 7" xfId="1797"/>
    <cellStyle name="Fixed 8" xfId="1798"/>
    <cellStyle name="Footnote" xfId="1799"/>
    <cellStyle name="General" xfId="1800"/>
    <cellStyle name="Good 10" xfId="1801"/>
    <cellStyle name="Good 11" xfId="1802"/>
    <cellStyle name="Good 12" xfId="1803"/>
    <cellStyle name="Good 13" xfId="1804"/>
    <cellStyle name="Good 14" xfId="1805"/>
    <cellStyle name="Good 15" xfId="1806"/>
    <cellStyle name="Good 16" xfId="1807"/>
    <cellStyle name="Good 17" xfId="1808"/>
    <cellStyle name="Good 18" xfId="1809"/>
    <cellStyle name="Good 19" xfId="1810"/>
    <cellStyle name="Good 2" xfId="1811"/>
    <cellStyle name="Good 2 2" xfId="1812"/>
    <cellStyle name="Good 2 3" xfId="1813"/>
    <cellStyle name="Good 2 4" xfId="1814"/>
    <cellStyle name="Good 2 5" xfId="1815"/>
    <cellStyle name="Good 2 6" xfId="1816"/>
    <cellStyle name="Good 20" xfId="1817"/>
    <cellStyle name="Good 3" xfId="1818"/>
    <cellStyle name="Good 4" xfId="1819"/>
    <cellStyle name="Good 5" xfId="1820"/>
    <cellStyle name="Good 6" xfId="1821"/>
    <cellStyle name="Good 7" xfId="1822"/>
    <cellStyle name="Good 8" xfId="1823"/>
    <cellStyle name="Good 9" xfId="1824"/>
    <cellStyle name="Hard Percent" xfId="1825"/>
    <cellStyle name="Header" xfId="1826"/>
    <cellStyle name="Header1" xfId="1827"/>
    <cellStyle name="Header2" xfId="1828"/>
    <cellStyle name="Heading 1 10" xfId="1829"/>
    <cellStyle name="Heading 1 11" xfId="1830"/>
    <cellStyle name="Heading 1 12" xfId="1831"/>
    <cellStyle name="Heading 1 13" xfId="1832"/>
    <cellStyle name="Heading 1 14" xfId="1833"/>
    <cellStyle name="Heading 1 15" xfId="1834"/>
    <cellStyle name="Heading 1 16" xfId="1835"/>
    <cellStyle name="Heading 1 17" xfId="1836"/>
    <cellStyle name="Heading 1 18" xfId="1837"/>
    <cellStyle name="Heading 1 19" xfId="1838"/>
    <cellStyle name="Heading 1 2" xfId="1839"/>
    <cellStyle name="Heading 1 2 2" xfId="1840"/>
    <cellStyle name="Heading 1 2 3" xfId="1841"/>
    <cellStyle name="Heading 1 2 4" xfId="1842"/>
    <cellStyle name="Heading 1 2 5" xfId="1843"/>
    <cellStyle name="Heading 1 2 6" xfId="1844"/>
    <cellStyle name="Heading 1 20" xfId="1845"/>
    <cellStyle name="Heading 1 3" xfId="1846"/>
    <cellStyle name="Heading 1 4" xfId="1847"/>
    <cellStyle name="Heading 1 5" xfId="1848"/>
    <cellStyle name="Heading 1 6" xfId="1849"/>
    <cellStyle name="Heading 1 7" xfId="1850"/>
    <cellStyle name="Heading 1 8" xfId="1851"/>
    <cellStyle name="Heading 1 9" xfId="1852"/>
    <cellStyle name="Heading 2 10" xfId="1853"/>
    <cellStyle name="Heading 2 11" xfId="1854"/>
    <cellStyle name="Heading 2 12" xfId="1855"/>
    <cellStyle name="Heading 2 13" xfId="1856"/>
    <cellStyle name="Heading 2 14" xfId="1857"/>
    <cellStyle name="Heading 2 15" xfId="1858"/>
    <cellStyle name="Heading 2 16" xfId="1859"/>
    <cellStyle name="Heading 2 17" xfId="1860"/>
    <cellStyle name="Heading 2 18" xfId="1861"/>
    <cellStyle name="Heading 2 19" xfId="1862"/>
    <cellStyle name="Heading 2 2" xfId="1863"/>
    <cellStyle name="Heading 2 2 2" xfId="1864"/>
    <cellStyle name="Heading 2 2 3" xfId="1865"/>
    <cellStyle name="Heading 2 2 4" xfId="1866"/>
    <cellStyle name="Heading 2 2 5" xfId="1867"/>
    <cellStyle name="Heading 2 2 6" xfId="1868"/>
    <cellStyle name="Heading 2 20" xfId="1869"/>
    <cellStyle name="Heading 2 3" xfId="1870"/>
    <cellStyle name="Heading 2 4" xfId="1871"/>
    <cellStyle name="Heading 2 5" xfId="1872"/>
    <cellStyle name="Heading 2 6" xfId="1873"/>
    <cellStyle name="Heading 2 7" xfId="1874"/>
    <cellStyle name="Heading 2 8" xfId="1875"/>
    <cellStyle name="Heading 2 9" xfId="1876"/>
    <cellStyle name="Heading 3 10" xfId="1877"/>
    <cellStyle name="Heading 3 11" xfId="1878"/>
    <cellStyle name="Heading 3 12" xfId="1879"/>
    <cellStyle name="Heading 3 13" xfId="1880"/>
    <cellStyle name="Heading 3 14" xfId="1881"/>
    <cellStyle name="Heading 3 15" xfId="1882"/>
    <cellStyle name="Heading 3 16" xfId="1883"/>
    <cellStyle name="Heading 3 17" xfId="1884"/>
    <cellStyle name="Heading 3 18" xfId="1885"/>
    <cellStyle name="Heading 3 19" xfId="1886"/>
    <cellStyle name="Heading 3 2" xfId="1887"/>
    <cellStyle name="Heading 3 2 2" xfId="1888"/>
    <cellStyle name="Heading 3 2 3" xfId="1889"/>
    <cellStyle name="Heading 3 2 4" xfId="1890"/>
    <cellStyle name="Heading 3 2 5" xfId="1891"/>
    <cellStyle name="Heading 3 2 6" xfId="1892"/>
    <cellStyle name="Heading 3 20" xfId="1893"/>
    <cellStyle name="Heading 3 3" xfId="1894"/>
    <cellStyle name="Heading 3 4" xfId="1895"/>
    <cellStyle name="Heading 3 5" xfId="1896"/>
    <cellStyle name="Heading 3 6" xfId="1897"/>
    <cellStyle name="Heading 3 7" xfId="1898"/>
    <cellStyle name="Heading 3 8" xfId="1899"/>
    <cellStyle name="Heading 3 9" xfId="1900"/>
    <cellStyle name="Heading 4 10" xfId="1901"/>
    <cellStyle name="Heading 4 11" xfId="1902"/>
    <cellStyle name="Heading 4 12" xfId="1903"/>
    <cellStyle name="Heading 4 13" xfId="1904"/>
    <cellStyle name="Heading 4 14" xfId="1905"/>
    <cellStyle name="Heading 4 15" xfId="1906"/>
    <cellStyle name="Heading 4 16" xfId="1907"/>
    <cellStyle name="Heading 4 17" xfId="1908"/>
    <cellStyle name="Heading 4 18" xfId="1909"/>
    <cellStyle name="Heading 4 19" xfId="1910"/>
    <cellStyle name="Heading 4 2" xfId="1911"/>
    <cellStyle name="Heading 4 2 2" xfId="1912"/>
    <cellStyle name="Heading 4 2 3" xfId="1913"/>
    <cellStyle name="Heading 4 2 4" xfId="1914"/>
    <cellStyle name="Heading 4 2 5" xfId="1915"/>
    <cellStyle name="Heading 4 2 6" xfId="1916"/>
    <cellStyle name="Heading 4 20" xfId="1917"/>
    <cellStyle name="Heading 4 3" xfId="1918"/>
    <cellStyle name="Heading 4 4" xfId="1919"/>
    <cellStyle name="Heading 4 5" xfId="1920"/>
    <cellStyle name="Heading 4 6" xfId="1921"/>
    <cellStyle name="Heading 4 7" xfId="1922"/>
    <cellStyle name="Heading 4 8" xfId="1923"/>
    <cellStyle name="Heading 4 9" xfId="1924"/>
    <cellStyle name="Heading1" xfId="127"/>
    <cellStyle name="Heading2" xfId="128"/>
    <cellStyle name="Hyperlink" xfId="2684" builtinId="8"/>
    <cellStyle name="Hyperlink 2" xfId="1925"/>
    <cellStyle name="Input 10" xfId="1926"/>
    <cellStyle name="Input 11" xfId="1927"/>
    <cellStyle name="Input 12" xfId="1928"/>
    <cellStyle name="Input 13" xfId="1929"/>
    <cellStyle name="Input 14" xfId="1930"/>
    <cellStyle name="Input 15" xfId="1931"/>
    <cellStyle name="Input 16" xfId="1932"/>
    <cellStyle name="Input 17" xfId="1933"/>
    <cellStyle name="Input 18" xfId="1934"/>
    <cellStyle name="Input 19" xfId="1935"/>
    <cellStyle name="Input 2" xfId="129"/>
    <cellStyle name="Input 2 2" xfId="1936"/>
    <cellStyle name="Input 2 3" xfId="1937"/>
    <cellStyle name="Input 2 4" xfId="1938"/>
    <cellStyle name="Input 2 5" xfId="1939"/>
    <cellStyle name="Input 2 6" xfId="1940"/>
    <cellStyle name="Input 20" xfId="1941"/>
    <cellStyle name="Input 3" xfId="1942"/>
    <cellStyle name="Input 4" xfId="1943"/>
    <cellStyle name="Input 5" xfId="1944"/>
    <cellStyle name="Input 6" xfId="1945"/>
    <cellStyle name="Input 7" xfId="1946"/>
    <cellStyle name="Input 8" xfId="1947"/>
    <cellStyle name="Input 9" xfId="1948"/>
    <cellStyle name="Linked Cell 10" xfId="1949"/>
    <cellStyle name="Linked Cell 11" xfId="1950"/>
    <cellStyle name="Linked Cell 12" xfId="1951"/>
    <cellStyle name="Linked Cell 13" xfId="1952"/>
    <cellStyle name="Linked Cell 14" xfId="1953"/>
    <cellStyle name="Linked Cell 15" xfId="1954"/>
    <cellStyle name="Linked Cell 16" xfId="1955"/>
    <cellStyle name="Linked Cell 17" xfId="1956"/>
    <cellStyle name="Linked Cell 18" xfId="1957"/>
    <cellStyle name="Linked Cell 19" xfId="1958"/>
    <cellStyle name="Linked Cell 2" xfId="1959"/>
    <cellStyle name="Linked Cell 2 2" xfId="1960"/>
    <cellStyle name="Linked Cell 2 3" xfId="1961"/>
    <cellStyle name="Linked Cell 2 4" xfId="1962"/>
    <cellStyle name="Linked Cell 2 5" xfId="1963"/>
    <cellStyle name="Linked Cell 2 6" xfId="1964"/>
    <cellStyle name="Linked Cell 20" xfId="1965"/>
    <cellStyle name="Linked Cell 3" xfId="1966"/>
    <cellStyle name="Linked Cell 4" xfId="1967"/>
    <cellStyle name="Linked Cell 5" xfId="1968"/>
    <cellStyle name="Linked Cell 6" xfId="1969"/>
    <cellStyle name="Linked Cell 7" xfId="1970"/>
    <cellStyle name="Linked Cell 8" xfId="1971"/>
    <cellStyle name="Linked Cell 9" xfId="1972"/>
    <cellStyle name="Multiple" xfId="1973"/>
    <cellStyle name="Neutral 10" xfId="1974"/>
    <cellStyle name="Neutral 11" xfId="1975"/>
    <cellStyle name="Neutral 12" xfId="1976"/>
    <cellStyle name="Neutral 13" xfId="1977"/>
    <cellStyle name="Neutral 14" xfId="1978"/>
    <cellStyle name="Neutral 15" xfId="1979"/>
    <cellStyle name="Neutral 16" xfId="1980"/>
    <cellStyle name="Neutral 17" xfId="1981"/>
    <cellStyle name="Neutral 18" xfId="1982"/>
    <cellStyle name="Neutral 19" xfId="1983"/>
    <cellStyle name="Neutral 2" xfId="1984"/>
    <cellStyle name="Neutral 2 2" xfId="1985"/>
    <cellStyle name="Neutral 2 3" xfId="1986"/>
    <cellStyle name="Neutral 2 4" xfId="1987"/>
    <cellStyle name="Neutral 2 5" xfId="1988"/>
    <cellStyle name="Neutral 2 6" xfId="1989"/>
    <cellStyle name="Neutral 20" xfId="1990"/>
    <cellStyle name="Neutral 3" xfId="1991"/>
    <cellStyle name="Neutral 4" xfId="1992"/>
    <cellStyle name="Neutral 5" xfId="1993"/>
    <cellStyle name="Neutral 6" xfId="1994"/>
    <cellStyle name="Neutral 7" xfId="1995"/>
    <cellStyle name="Neutral 8" xfId="1996"/>
    <cellStyle name="Neutral 9" xfId="1997"/>
    <cellStyle name="no dec" xfId="1998"/>
    <cellStyle name="Normal" xfId="0" builtinId="0"/>
    <cellStyle name="Normal - Style1" xfId="1999"/>
    <cellStyle name="Normal 10" xfId="130"/>
    <cellStyle name="Normal 10 10" xfId="2000"/>
    <cellStyle name="Normal 10 2" xfId="131"/>
    <cellStyle name="Normal 10 2 2" xfId="132"/>
    <cellStyle name="Normal 10 3" xfId="133"/>
    <cellStyle name="Normal 10 3 2" xfId="134"/>
    <cellStyle name="Normal 10 4" xfId="135"/>
    <cellStyle name="Normal 10 4 2" xfId="136"/>
    <cellStyle name="Normal 10 5" xfId="137"/>
    <cellStyle name="Normal 10 6" xfId="138"/>
    <cellStyle name="Normal 11" xfId="139"/>
    <cellStyle name="Normal 11 2" xfId="2001"/>
    <cellStyle name="Normal 12" xfId="9"/>
    <cellStyle name="Normal 12 2" xfId="2002"/>
    <cellStyle name="Normal 123" xfId="2003"/>
    <cellStyle name="Normal 124" xfId="2004"/>
    <cellStyle name="Normal 129" xfId="2005"/>
    <cellStyle name="Normal 13" xfId="2006"/>
    <cellStyle name="Normal 13 2" xfId="2007"/>
    <cellStyle name="Normal 130" xfId="2008"/>
    <cellStyle name="Normal 137" xfId="2009"/>
    <cellStyle name="Normal 14" xfId="2010"/>
    <cellStyle name="Normal 14 2" xfId="2011"/>
    <cellStyle name="Normal 147" xfId="2012"/>
    <cellStyle name="Normal 15" xfId="2013"/>
    <cellStyle name="Normal 15 2" xfId="2014"/>
    <cellStyle name="Normal 15 2 2" xfId="2015"/>
    <cellStyle name="Normal 15 3" xfId="2016"/>
    <cellStyle name="Normal 15 4" xfId="2017"/>
    <cellStyle name="Normal 15 5" xfId="2018"/>
    <cellStyle name="Normal 15 6" xfId="2019"/>
    <cellStyle name="Normal 16" xfId="2020"/>
    <cellStyle name="Normal 16 2" xfId="2021"/>
    <cellStyle name="Normal 16 3" xfId="2022"/>
    <cellStyle name="Normal 16 4" xfId="2023"/>
    <cellStyle name="Normal 16 5" xfId="2024"/>
    <cellStyle name="Normal 16 6" xfId="2025"/>
    <cellStyle name="Normal 17" xfId="2026"/>
    <cellStyle name="Normal 17 2" xfId="2027"/>
    <cellStyle name="Normal 17 3" xfId="2028"/>
    <cellStyle name="Normal 17 4" xfId="2029"/>
    <cellStyle name="Normal 17 5" xfId="2030"/>
    <cellStyle name="Normal 17 6" xfId="2031"/>
    <cellStyle name="Normal 170" xfId="2032"/>
    <cellStyle name="Normal 18" xfId="2033"/>
    <cellStyle name="Normal 18 2" xfId="2034"/>
    <cellStyle name="Normal 18 3" xfId="2035"/>
    <cellStyle name="Normal 18 4" xfId="2036"/>
    <cellStyle name="Normal 18 5" xfId="2037"/>
    <cellStyle name="Normal 18 6" xfId="2038"/>
    <cellStyle name="Normal 185" xfId="2039"/>
    <cellStyle name="Normal 19" xfId="2040"/>
    <cellStyle name="Normal 19 2" xfId="2041"/>
    <cellStyle name="Normal 19 3" xfId="2042"/>
    <cellStyle name="Normal 19 4" xfId="2043"/>
    <cellStyle name="Normal 192" xfId="2044"/>
    <cellStyle name="Normal 2" xfId="140"/>
    <cellStyle name="Normal 2 10" xfId="2045"/>
    <cellStyle name="Normal 2 100" xfId="2046"/>
    <cellStyle name="Normal 2 101" xfId="2047"/>
    <cellStyle name="Normal 2 102" xfId="2048"/>
    <cellStyle name="Normal 2 103" xfId="2049"/>
    <cellStyle name="Normal 2 105" xfId="2050"/>
    <cellStyle name="Normal 2 11" xfId="2051"/>
    <cellStyle name="Normal 2 12" xfId="2052"/>
    <cellStyle name="Normal 2 13" xfId="2053"/>
    <cellStyle name="Normal 2 14" xfId="2054"/>
    <cellStyle name="Normal 2 15" xfId="2055"/>
    <cellStyle name="Normal 2 16" xfId="2056"/>
    <cellStyle name="Normal 2 17" xfId="2057"/>
    <cellStyle name="Normal 2 18" xfId="2058"/>
    <cellStyle name="Normal 2 19" xfId="2059"/>
    <cellStyle name="Normal 2 2" xfId="16"/>
    <cellStyle name="Normal 2 2 10" xfId="2060"/>
    <cellStyle name="Normal 2 2 11" xfId="2061"/>
    <cellStyle name="Normal 2 2 12" xfId="2062"/>
    <cellStyle name="Normal 2 2 13" xfId="2063"/>
    <cellStyle name="Normal 2 2 14" xfId="2064"/>
    <cellStyle name="Normal 2 2 15" xfId="2065"/>
    <cellStyle name="Normal 2 2 2" xfId="141"/>
    <cellStyle name="Normal 2 2 2 2" xfId="142"/>
    <cellStyle name="Normal 2 2 2 2 2" xfId="143"/>
    <cellStyle name="Normal 2 2 2 2 2 2" xfId="144"/>
    <cellStyle name="Normal 2 2 2 2 3" xfId="145"/>
    <cellStyle name="Normal 2 2 2 3" xfId="146"/>
    <cellStyle name="Normal 2 2 2 3 2" xfId="147"/>
    <cellStyle name="Normal 2 2 2 4" xfId="148"/>
    <cellStyle name="Normal 2 2 2 4 2" xfId="149"/>
    <cellStyle name="Normal 2 2 2 5" xfId="150"/>
    <cellStyle name="Normal 2 2 3" xfId="151"/>
    <cellStyle name="Normal 2 2 3 2" xfId="152"/>
    <cellStyle name="Normal 2 2 3 3" xfId="2066"/>
    <cellStyle name="Normal 2 2 4" xfId="153"/>
    <cellStyle name="Normal 2 2 5" xfId="154"/>
    <cellStyle name="Normal 2 2 6" xfId="2067"/>
    <cellStyle name="Normal 2 2 7" xfId="2068"/>
    <cellStyle name="Normal 2 2 8" xfId="2069"/>
    <cellStyle name="Normal 2 2 9" xfId="2070"/>
    <cellStyle name="Normal 2 20" xfId="2071"/>
    <cellStyle name="Normal 2 21" xfId="2072"/>
    <cellStyle name="Normal 2 22" xfId="2073"/>
    <cellStyle name="Normal 2 23" xfId="2074"/>
    <cellStyle name="Normal 2 24" xfId="2075"/>
    <cellStyle name="Normal 2 25" xfId="2076"/>
    <cellStyle name="Normal 2 26" xfId="2077"/>
    <cellStyle name="Normal 2 27" xfId="2078"/>
    <cellStyle name="Normal 2 28" xfId="2079"/>
    <cellStyle name="Normal 2 29" xfId="2080"/>
    <cellStyle name="Normal 2 3" xfId="3"/>
    <cellStyle name="Normal 2 3 2" xfId="155"/>
    <cellStyle name="Normal 2 3 2 2" xfId="2081"/>
    <cellStyle name="Normal 2 3 2 3" xfId="2082"/>
    <cellStyle name="Normal 2 3 3" xfId="2083"/>
    <cellStyle name="Normal 2 3 3 2" xfId="2084"/>
    <cellStyle name="Normal 2 3 4" xfId="2085"/>
    <cellStyle name="Normal 2 30" xfId="2086"/>
    <cellStyle name="Normal 2 31" xfId="2087"/>
    <cellStyle name="Normal 2 32" xfId="2088"/>
    <cellStyle name="Normal 2 33" xfId="2089"/>
    <cellStyle name="Normal 2 34" xfId="2090"/>
    <cellStyle name="Normal 2 35" xfId="2091"/>
    <cellStyle name="Normal 2 36" xfId="2092"/>
    <cellStyle name="Normal 2 37" xfId="2093"/>
    <cellStyle name="Normal 2 38" xfId="2094"/>
    <cellStyle name="Normal 2 39" xfId="2095"/>
    <cellStyle name="Normal 2 4" xfId="156"/>
    <cellStyle name="Normal 2 4 2" xfId="2096"/>
    <cellStyle name="Normal 2 4 2 2" xfId="2097"/>
    <cellStyle name="Normal 2 4 3" xfId="2098"/>
    <cellStyle name="Normal 2 40" xfId="2099"/>
    <cellStyle name="Normal 2 41" xfId="2100"/>
    <cellStyle name="Normal 2 42" xfId="2101"/>
    <cellStyle name="Normal 2 43" xfId="2102"/>
    <cellStyle name="Normal 2 44" xfId="2103"/>
    <cellStyle name="Normal 2 45" xfId="2104"/>
    <cellStyle name="Normal 2 46" xfId="2105"/>
    <cellStyle name="Normal 2 47" xfId="2106"/>
    <cellStyle name="Normal 2 48" xfId="2107"/>
    <cellStyle name="Normal 2 49" xfId="2108"/>
    <cellStyle name="Normal 2 5" xfId="157"/>
    <cellStyle name="Normal 2 5 2" xfId="2109"/>
    <cellStyle name="Normal 2 5 2 2" xfId="2110"/>
    <cellStyle name="Normal 2 5 3" xfId="2111"/>
    <cellStyle name="Normal 2 5 4" xfId="2112"/>
    <cellStyle name="Normal 2 5 5" xfId="2113"/>
    <cellStyle name="Normal 2 50" xfId="2114"/>
    <cellStyle name="Normal 2 51" xfId="2115"/>
    <cellStyle name="Normal 2 52" xfId="2116"/>
    <cellStyle name="Normal 2 53" xfId="2117"/>
    <cellStyle name="Normal 2 54" xfId="2118"/>
    <cellStyle name="Normal 2 55" xfId="2119"/>
    <cellStyle name="Normal 2 56" xfId="2120"/>
    <cellStyle name="Normal 2 57" xfId="2121"/>
    <cellStyle name="Normal 2 58" xfId="2122"/>
    <cellStyle name="Normal 2 59" xfId="2123"/>
    <cellStyle name="Normal 2 6" xfId="158"/>
    <cellStyle name="Normal 2 6 2" xfId="2124"/>
    <cellStyle name="Normal 2 6 2 2" xfId="2125"/>
    <cellStyle name="Normal 2 6 3" xfId="2126"/>
    <cellStyle name="Normal 2 60" xfId="2127"/>
    <cellStyle name="Normal 2 61" xfId="2128"/>
    <cellStyle name="Normal 2 62" xfId="2129"/>
    <cellStyle name="Normal 2 63" xfId="2130"/>
    <cellStyle name="Normal 2 64" xfId="2131"/>
    <cellStyle name="Normal 2 65" xfId="2132"/>
    <cellStyle name="Normal 2 66" xfId="2133"/>
    <cellStyle name="Normal 2 67" xfId="2134"/>
    <cellStyle name="Normal 2 68" xfId="2135"/>
    <cellStyle name="Normal 2 69" xfId="2136"/>
    <cellStyle name="Normal 2 7" xfId="2137"/>
    <cellStyle name="Normal 2 7 2" xfId="2138"/>
    <cellStyle name="Normal 2 7 2 2" xfId="2139"/>
    <cellStyle name="Normal 2 7 3" xfId="2140"/>
    <cellStyle name="Normal 2 70" xfId="2141"/>
    <cellStyle name="Normal 2 71" xfId="2142"/>
    <cellStyle name="Normal 2 72" xfId="2143"/>
    <cellStyle name="Normal 2 73" xfId="2144"/>
    <cellStyle name="Normal 2 74" xfId="2145"/>
    <cellStyle name="Normal 2 75" xfId="2146"/>
    <cellStyle name="Normal 2 76" xfId="2147"/>
    <cellStyle name="Normal 2 77" xfId="2148"/>
    <cellStyle name="Normal 2 78" xfId="2149"/>
    <cellStyle name="Normal 2 79" xfId="2150"/>
    <cellStyle name="Normal 2 8" xfId="2151"/>
    <cellStyle name="Normal 2 80" xfId="2152"/>
    <cellStyle name="Normal 2 81" xfId="2153"/>
    <cellStyle name="Normal 2 82" xfId="2154"/>
    <cellStyle name="Normal 2 83" xfId="2155"/>
    <cellStyle name="Normal 2 84" xfId="2156"/>
    <cellStyle name="Normal 2 85" xfId="2157"/>
    <cellStyle name="Normal 2 86" xfId="2158"/>
    <cellStyle name="Normal 2 87" xfId="2159"/>
    <cellStyle name="Normal 2 88" xfId="2160"/>
    <cellStyle name="Normal 2 89" xfId="2161"/>
    <cellStyle name="Normal 2 9" xfId="2162"/>
    <cellStyle name="Normal 2 90" xfId="2163"/>
    <cellStyle name="Normal 2 91" xfId="2164"/>
    <cellStyle name="Normal 2 92" xfId="2165"/>
    <cellStyle name="Normal 2 93" xfId="2166"/>
    <cellStyle name="Normal 2 94" xfId="2167"/>
    <cellStyle name="Normal 2 95" xfId="2168"/>
    <cellStyle name="Normal 2 96" xfId="2169"/>
    <cellStyle name="Normal 2 97" xfId="2170"/>
    <cellStyle name="Normal 2 98" xfId="2171"/>
    <cellStyle name="Normal 2 99" xfId="2172"/>
    <cellStyle name="Normal 20" xfId="2173"/>
    <cellStyle name="Normal 20 2" xfId="2174"/>
    <cellStyle name="Normal 20 3" xfId="2175"/>
    <cellStyle name="Normal 20 4" xfId="2176"/>
    <cellStyle name="Normal 200" xfId="2177"/>
    <cellStyle name="Normal 21" xfId="2178"/>
    <cellStyle name="Normal 21 2" xfId="2179"/>
    <cellStyle name="Normal 212" xfId="2180"/>
    <cellStyle name="Normal 22" xfId="2181"/>
    <cellStyle name="Normal 22 2" xfId="2182"/>
    <cellStyle name="Normal 23" xfId="2183"/>
    <cellStyle name="Normal 23 2" xfId="2184"/>
    <cellStyle name="Normal 24" xfId="2185"/>
    <cellStyle name="Normal 24 2" xfId="2186"/>
    <cellStyle name="Normal 249" xfId="2187"/>
    <cellStyle name="Normal 25" xfId="2188"/>
    <cellStyle name="Normal 25 2" xfId="2189"/>
    <cellStyle name="Normal 253" xfId="2190"/>
    <cellStyle name="Normal 26" xfId="2191"/>
    <cellStyle name="Normal 27" xfId="2192"/>
    <cellStyle name="Normal 28" xfId="2193"/>
    <cellStyle name="Normal 28 2" xfId="2194"/>
    <cellStyle name="Normal 29" xfId="2195"/>
    <cellStyle name="Normal 29 2" xfId="2196"/>
    <cellStyle name="Normal 3" xfId="159"/>
    <cellStyle name="Normal 3 10" xfId="2197"/>
    <cellStyle name="Normal 3 11" xfId="2198"/>
    <cellStyle name="Normal 3 12" xfId="2199"/>
    <cellStyle name="Normal 3 13" xfId="2200"/>
    <cellStyle name="Normal 3 14" xfId="2201"/>
    <cellStyle name="Normal 3 15" xfId="2202"/>
    <cellStyle name="Normal 3 16" xfId="2203"/>
    <cellStyle name="Normal 3 17" xfId="2204"/>
    <cellStyle name="Normal 3 18" xfId="2205"/>
    <cellStyle name="Normal 3 19" xfId="2206"/>
    <cellStyle name="Normal 3 2" xfId="160"/>
    <cellStyle name="Normal 3 2 10" xfId="2207"/>
    <cellStyle name="Normal 3 2 11" xfId="2208"/>
    <cellStyle name="Normal 3 2 12" xfId="2209"/>
    <cellStyle name="Normal 3 2 13" xfId="2210"/>
    <cellStyle name="Normal 3 2 14" xfId="2211"/>
    <cellStyle name="Normal 3 2 15" xfId="2212"/>
    <cellStyle name="Normal 3 2 16" xfId="2213"/>
    <cellStyle name="Normal 3 2 17" xfId="2214"/>
    <cellStyle name="Normal 3 2 18" xfId="2215"/>
    <cellStyle name="Normal 3 2 19" xfId="2216"/>
    <cellStyle name="Normal 3 2 2" xfId="2217"/>
    <cellStyle name="Normal 3 2 2 2" xfId="2218"/>
    <cellStyle name="Normal 3 2 2 2 2" xfId="2219"/>
    <cellStyle name="Normal 3 2 2 3" xfId="2220"/>
    <cellStyle name="Normal 3 2 20" xfId="2221"/>
    <cellStyle name="Normal 3 2 21" xfId="2222"/>
    <cellStyle name="Normal 3 2 3" xfId="2223"/>
    <cellStyle name="Normal 3 2 3 2" xfId="2224"/>
    <cellStyle name="Normal 3 2 3 3" xfId="2225"/>
    <cellStyle name="Normal 3 2 4" xfId="2226"/>
    <cellStyle name="Normal 3 2 4 2" xfId="2227"/>
    <cellStyle name="Normal 3 2 5" xfId="2228"/>
    <cellStyle name="Normal 3 2 6" xfId="2229"/>
    <cellStyle name="Normal 3 2 7" xfId="2230"/>
    <cellStyle name="Normal 3 2 8" xfId="2231"/>
    <cellStyle name="Normal 3 2 9" xfId="2232"/>
    <cellStyle name="Normal 3 20" xfId="2233"/>
    <cellStyle name="Normal 3 21" xfId="2234"/>
    <cellStyle name="Normal 3 22" xfId="2235"/>
    <cellStyle name="Normal 3 23" xfId="2236"/>
    <cellStyle name="Normal 3 24" xfId="2237"/>
    <cellStyle name="Normal 3 25" xfId="2238"/>
    <cellStyle name="Normal 3 3" xfId="161"/>
    <cellStyle name="Normal 3 3 2" xfId="162"/>
    <cellStyle name="Normal 3 3 2 2" xfId="2239"/>
    <cellStyle name="Normal 3 3 3" xfId="2240"/>
    <cellStyle name="Normal 3 3 4" xfId="2241"/>
    <cellStyle name="Normal 3 4" xfId="163"/>
    <cellStyle name="Normal 3 4 2" xfId="2242"/>
    <cellStyle name="Normal 3 5" xfId="2243"/>
    <cellStyle name="Normal 3 5 2" xfId="2244"/>
    <cellStyle name="Normal 3 5 3" xfId="2245"/>
    <cellStyle name="Normal 3 6" xfId="2246"/>
    <cellStyle name="Normal 3 7" xfId="2247"/>
    <cellStyle name="Normal 3 8" xfId="2248"/>
    <cellStyle name="Normal 3 9" xfId="2249"/>
    <cellStyle name="Normal 30" xfId="2250"/>
    <cellStyle name="Normal 30 2" xfId="2251"/>
    <cellStyle name="Normal 31" xfId="2252"/>
    <cellStyle name="Normal 31 2" xfId="2253"/>
    <cellStyle name="Normal 32" xfId="2254"/>
    <cellStyle name="Normal 32 2" xfId="164"/>
    <cellStyle name="Normal 32 2 2" xfId="165"/>
    <cellStyle name="Normal 33" xfId="2255"/>
    <cellStyle name="Normal 33 2" xfId="2256"/>
    <cellStyle name="Normal 34" xfId="2257"/>
    <cellStyle name="Normal 34 2" xfId="2258"/>
    <cellStyle name="Normal 35" xfId="2259"/>
    <cellStyle name="Normal 36" xfId="2260"/>
    <cellStyle name="Normal 37" xfId="2261"/>
    <cellStyle name="Normal 37 2" xfId="2262"/>
    <cellStyle name="Normal 37 2 2" xfId="2263"/>
    <cellStyle name="Normal 37 3" xfId="2264"/>
    <cellStyle name="Normal 38" xfId="2265"/>
    <cellStyle name="Normal 38 2" xfId="2266"/>
    <cellStyle name="Normal 38 3" xfId="2267"/>
    <cellStyle name="Normal 38 3 2" xfId="2268"/>
    <cellStyle name="Normal 38 4" xfId="2269"/>
    <cellStyle name="Normal 39" xfId="2270"/>
    <cellStyle name="Normal 39 2" xfId="2271"/>
    <cellStyle name="Normal 39 3" xfId="2272"/>
    <cellStyle name="Normal 4" xfId="166"/>
    <cellStyle name="Normal 4 2" xfId="167"/>
    <cellStyle name="Normal 4 2 2" xfId="168"/>
    <cellStyle name="Normal 4 2 2 2" xfId="2273"/>
    <cellStyle name="Normal 4 2 3" xfId="169"/>
    <cellStyle name="Normal 4 2 4" xfId="2274"/>
    <cellStyle name="Normal 4 2 5" xfId="2275"/>
    <cellStyle name="Normal 4 2 6" xfId="2276"/>
    <cellStyle name="Normal 4 2 7" xfId="2277"/>
    <cellStyle name="Normal 4 2 8" xfId="2278"/>
    <cellStyle name="Normal 4 2 9" xfId="2279"/>
    <cellStyle name="Normal 4 3" xfId="2280"/>
    <cellStyle name="Normal 4 3 2" xfId="2281"/>
    <cellStyle name="Normal 4 3 3" xfId="2282"/>
    <cellStyle name="Normal 4 4" xfId="2283"/>
    <cellStyle name="Normal 4 4 2" xfId="2284"/>
    <cellStyle name="Normal 4 5" xfId="2285"/>
    <cellStyle name="Normal 4 5 2" xfId="2286"/>
    <cellStyle name="Normal 4 6" xfId="2287"/>
    <cellStyle name="Normal 4 6 2" xfId="2288"/>
    <cellStyle name="Normal 4 6 3" xfId="2289"/>
    <cellStyle name="Normal 4 7" xfId="2290"/>
    <cellStyle name="Normal 4 7 2" xfId="2291"/>
    <cellStyle name="Normal 40" xfId="2292"/>
    <cellStyle name="Normal 40 2" xfId="2293"/>
    <cellStyle name="Normal 40 2 2" xfId="2294"/>
    <cellStyle name="Normal 40 3" xfId="2295"/>
    <cellStyle name="Normal 41" xfId="2296"/>
    <cellStyle name="Normal 41 2" xfId="2297"/>
    <cellStyle name="Normal 41 2 2" xfId="2298"/>
    <cellStyle name="Normal 41 3" xfId="2299"/>
    <cellStyle name="Normal 42" xfId="2300"/>
    <cellStyle name="Normal 42 2" xfId="2301"/>
    <cellStyle name="Normal 42 2 2" xfId="2302"/>
    <cellStyle name="Normal 42 3" xfId="2303"/>
    <cellStyle name="Normal 43" xfId="2304"/>
    <cellStyle name="Normal 43 2" xfId="2305"/>
    <cellStyle name="Normal 43 2 2" xfId="2306"/>
    <cellStyle name="Normal 43 3" xfId="2307"/>
    <cellStyle name="Normal 44" xfId="2308"/>
    <cellStyle name="Normal 44 2" xfId="2309"/>
    <cellStyle name="Normal 44 2 2" xfId="2310"/>
    <cellStyle name="Normal 44 3" xfId="2311"/>
    <cellStyle name="Normal 45" xfId="2312"/>
    <cellStyle name="Normal 45 2" xfId="2313"/>
    <cellStyle name="Normal 46" xfId="2314"/>
    <cellStyle name="Normal 46 2" xfId="2315"/>
    <cellStyle name="Normal 47" xfId="2316"/>
    <cellStyle name="Normal 48" xfId="2317"/>
    <cellStyle name="Normal 48 2" xfId="2318"/>
    <cellStyle name="Normal 49" xfId="2319"/>
    <cellStyle name="Normal 49 2" xfId="2320"/>
    <cellStyle name="Normal 5" xfId="170"/>
    <cellStyle name="Normal 5 10" xfId="2321"/>
    <cellStyle name="Normal 5 11" xfId="2322"/>
    <cellStyle name="Normal 5 12" xfId="2323"/>
    <cellStyle name="Normal 5 13" xfId="2324"/>
    <cellStyle name="Normal 5 14" xfId="2325"/>
    <cellStyle name="Normal 5 15" xfId="2326"/>
    <cellStyle name="Normal 5 16" xfId="2327"/>
    <cellStyle name="Normal 5 17" xfId="2328"/>
    <cellStyle name="Normal 5 18" xfId="2329"/>
    <cellStyle name="Normal 5 19" xfId="2330"/>
    <cellStyle name="Normal 5 2" xfId="171"/>
    <cellStyle name="Normal 5 2 10" xfId="2331"/>
    <cellStyle name="Normal 5 2 11" xfId="2332"/>
    <cellStyle name="Normal 5 2 12" xfId="2333"/>
    <cellStyle name="Normal 5 2 13" xfId="2334"/>
    <cellStyle name="Normal 5 2 14" xfId="2335"/>
    <cellStyle name="Normal 5 2 15" xfId="2336"/>
    <cellStyle name="Normal 5 2 16" xfId="2337"/>
    <cellStyle name="Normal 5 2 17" xfId="2338"/>
    <cellStyle name="Normal 5 2 18" xfId="2339"/>
    <cellStyle name="Normal 5 2 19" xfId="2340"/>
    <cellStyle name="Normal 5 2 2" xfId="2341"/>
    <cellStyle name="Normal 5 2 2 2" xfId="2342"/>
    <cellStyle name="Normal 5 2 20" xfId="2343"/>
    <cellStyle name="Normal 5 2 21" xfId="2344"/>
    <cellStyle name="Normal 5 2 22" xfId="2345"/>
    <cellStyle name="Normal 5 2 23" xfId="2346"/>
    <cellStyle name="Normal 5 2 3" xfId="2347"/>
    <cellStyle name="Normal 5 2 4" xfId="2348"/>
    <cellStyle name="Normal 5 2 4 2" xfId="2349"/>
    <cellStyle name="Normal 5 2 5" xfId="2350"/>
    <cellStyle name="Normal 5 2 5 2" xfId="2351"/>
    <cellStyle name="Normal 5 2 6" xfId="2352"/>
    <cellStyle name="Normal 5 2 7" xfId="2353"/>
    <cellStyle name="Normal 5 2 8" xfId="2354"/>
    <cellStyle name="Normal 5 2 9" xfId="2355"/>
    <cellStyle name="Normal 5 20" xfId="2356"/>
    <cellStyle name="Normal 5 21" xfId="2357"/>
    <cellStyle name="Normal 5 22" xfId="2358"/>
    <cellStyle name="Normal 5 23" xfId="2359"/>
    <cellStyle name="Normal 5 24" xfId="2360"/>
    <cellStyle name="Normal 5 25" xfId="2361"/>
    <cellStyle name="Normal 5 3" xfId="2362"/>
    <cellStyle name="Normal 5 4" xfId="2363"/>
    <cellStyle name="Normal 5 4 2" xfId="2364"/>
    <cellStyle name="Normal 5 4 3" xfId="2365"/>
    <cellStyle name="Normal 5 4 4" xfId="2366"/>
    <cellStyle name="Normal 5 4 5" xfId="2367"/>
    <cellStyle name="Normal 5 5" xfId="2368"/>
    <cellStyle name="Normal 5 5 2" xfId="2369"/>
    <cellStyle name="Normal 5 6" xfId="2370"/>
    <cellStyle name="Normal 5 7" xfId="2371"/>
    <cellStyle name="Normal 5 8" xfId="2372"/>
    <cellStyle name="Normal 5 9" xfId="2373"/>
    <cellStyle name="Normal 50" xfId="2374"/>
    <cellStyle name="Normal 51" xfId="2375"/>
    <cellStyle name="Normal 52" xfId="2376"/>
    <cellStyle name="Normal 53" xfId="2377"/>
    <cellStyle name="Normal 54" xfId="2378"/>
    <cellStyle name="Normal 54 2" xfId="2379"/>
    <cellStyle name="Normal 55" xfId="2380"/>
    <cellStyle name="Normal 56" xfId="2381"/>
    <cellStyle name="Normal 57" xfId="2382"/>
    <cellStyle name="Normal 58" xfId="2383"/>
    <cellStyle name="Normal 59" xfId="2384"/>
    <cellStyle name="Normal 6" xfId="172"/>
    <cellStyle name="Normal 6 2" xfId="173"/>
    <cellStyle name="Normal 6 2 2" xfId="2385"/>
    <cellStyle name="Normal 6 2 3" xfId="2386"/>
    <cellStyle name="Normal 6 2 4" xfId="2387"/>
    <cellStyle name="Normal 6 3" xfId="2388"/>
    <cellStyle name="Normal 6 3 2" xfId="2389"/>
    <cellStyle name="Normal 6 3 3" xfId="2390"/>
    <cellStyle name="Normal 6 3 4" xfId="2391"/>
    <cellStyle name="Normal 6 4" xfId="2392"/>
    <cellStyle name="Normal 6 4 2" xfId="2393"/>
    <cellStyle name="Normal 6 4 2 2" xfId="2394"/>
    <cellStyle name="Normal 6 4 3" xfId="2395"/>
    <cellStyle name="Normal 6 5" xfId="2396"/>
    <cellStyle name="Normal 6 6" xfId="2397"/>
    <cellStyle name="Normal 6 7" xfId="2398"/>
    <cellStyle name="Normal 60" xfId="2399"/>
    <cellStyle name="Normal 61" xfId="2400"/>
    <cellStyle name="Normal 62" xfId="2401"/>
    <cellStyle name="Normal 63" xfId="2402"/>
    <cellStyle name="Normal 64" xfId="2403"/>
    <cellStyle name="Normal 65" xfId="2404"/>
    <cellStyle name="Normal 66" xfId="2405"/>
    <cellStyle name="Normal 67" xfId="2406"/>
    <cellStyle name="Normal 68" xfId="2407"/>
    <cellStyle name="Normal 69" xfId="2408"/>
    <cellStyle name="Normal 7" xfId="174"/>
    <cellStyle name="Normal 7 2" xfId="175"/>
    <cellStyle name="Normal 7 2 2" xfId="176"/>
    <cellStyle name="Normal 7 2 2 2" xfId="2409"/>
    <cellStyle name="Normal 7 2 2 3" xfId="2410"/>
    <cellStyle name="Normal 7 2 3" xfId="2411"/>
    <cellStyle name="Normal 7 2 4" xfId="2412"/>
    <cellStyle name="Normal 7 3" xfId="177"/>
    <cellStyle name="Normal 7 3 2" xfId="2413"/>
    <cellStyle name="Normal 7 4" xfId="2414"/>
    <cellStyle name="Normal 7 5" xfId="2415"/>
    <cellStyle name="Normal 7 6" xfId="2416"/>
    <cellStyle name="Normal 70" xfId="2417"/>
    <cellStyle name="Normal 71" xfId="2418"/>
    <cellStyle name="Normal 72" xfId="2419"/>
    <cellStyle name="Normal 73" xfId="2420"/>
    <cellStyle name="Normal 74" xfId="2421"/>
    <cellStyle name="Normal 75" xfId="2422"/>
    <cellStyle name="Normal 76" xfId="2423"/>
    <cellStyle name="Normal 77" xfId="2424"/>
    <cellStyle name="Normal 78" xfId="2425"/>
    <cellStyle name="Normal 79" xfId="2426"/>
    <cellStyle name="Normal 8" xfId="178"/>
    <cellStyle name="Normal 8 2" xfId="179"/>
    <cellStyle name="Normal 8 3" xfId="2427"/>
    <cellStyle name="Normal 8 4" xfId="2428"/>
    <cellStyle name="Normal 8 5" xfId="2429"/>
    <cellStyle name="Normal 8 6" xfId="2430"/>
    <cellStyle name="Normal 8 7" xfId="2431"/>
    <cellStyle name="Normal 8 8" xfId="2432"/>
    <cellStyle name="Normal 8 9" xfId="2433"/>
    <cellStyle name="Normal 80" xfId="2434"/>
    <cellStyle name="Normal 81" xfId="2435"/>
    <cellStyle name="Normal 82" xfId="2436"/>
    <cellStyle name="Normal 83" xfId="2437"/>
    <cellStyle name="Normal 84" xfId="2438"/>
    <cellStyle name="Normal 85" xfId="2439"/>
    <cellStyle name="Normal 86" xfId="2440"/>
    <cellStyle name="Normal 87" xfId="2441"/>
    <cellStyle name="Normal 88" xfId="2442"/>
    <cellStyle name="Normal 89" xfId="2443"/>
    <cellStyle name="Normal 9" xfId="180"/>
    <cellStyle name="Normal 9 2" xfId="2444"/>
    <cellStyle name="Normal 9 3" xfId="2445"/>
    <cellStyle name="Normal 90" xfId="2679"/>
    <cellStyle name="Normal 96" xfId="2446"/>
    <cellStyle name="Normal_LAUD95" xfId="14"/>
    <cellStyle name="Normal_NFR Schedule T1-10" xfId="10"/>
    <cellStyle name="Normal_schl11" xfId="6"/>
    <cellStyle name="Note 10" xfId="2447"/>
    <cellStyle name="Note 10 2" xfId="2448"/>
    <cellStyle name="Note 10 2 2" xfId="2449"/>
    <cellStyle name="Note 10 3" xfId="2450"/>
    <cellStyle name="Note 11" xfId="2451"/>
    <cellStyle name="Note 11 2" xfId="2452"/>
    <cellStyle name="Note 11 2 2" xfId="2453"/>
    <cellStyle name="Note 11 3" xfId="2454"/>
    <cellStyle name="Note 12" xfId="2455"/>
    <cellStyle name="Note 12 2" xfId="2456"/>
    <cellStyle name="Note 12 2 2" xfId="2457"/>
    <cellStyle name="Note 12 3" xfId="2458"/>
    <cellStyle name="Note 13" xfId="2459"/>
    <cellStyle name="Note 13 2" xfId="2460"/>
    <cellStyle name="Note 13 2 2" xfId="2461"/>
    <cellStyle name="Note 13 3" xfId="2462"/>
    <cellStyle name="Note 14" xfId="2463"/>
    <cellStyle name="Note 14 2" xfId="2464"/>
    <cellStyle name="Note 14 2 2" xfId="2465"/>
    <cellStyle name="Note 14 3" xfId="2466"/>
    <cellStyle name="Note 15" xfId="2467"/>
    <cellStyle name="Note 15 2" xfId="2468"/>
    <cellStyle name="Note 15 2 2" xfId="2469"/>
    <cellStyle name="Note 15 3" xfId="2470"/>
    <cellStyle name="Note 16" xfId="2471"/>
    <cellStyle name="Note 16 2" xfId="2472"/>
    <cellStyle name="Note 16 2 2" xfId="2473"/>
    <cellStyle name="Note 16 3" xfId="2474"/>
    <cellStyle name="Note 17" xfId="2475"/>
    <cellStyle name="Note 17 2" xfId="2476"/>
    <cellStyle name="Note 17 2 2" xfId="2477"/>
    <cellStyle name="Note 17 3" xfId="2478"/>
    <cellStyle name="Note 18" xfId="2479"/>
    <cellStyle name="Note 19" xfId="2480"/>
    <cellStyle name="Note 19 2" xfId="2481"/>
    <cellStyle name="Note 19 3" xfId="2482"/>
    <cellStyle name="Note 19 4" xfId="2483"/>
    <cellStyle name="Note 2" xfId="2484"/>
    <cellStyle name="Note 2 2" xfId="2485"/>
    <cellStyle name="Note 2 2 2" xfId="2486"/>
    <cellStyle name="Note 2 3" xfId="2487"/>
    <cellStyle name="Note 20" xfId="2488"/>
    <cellStyle name="Note 21" xfId="2489"/>
    <cellStyle name="Note 22" xfId="2490"/>
    <cellStyle name="Note 23" xfId="2491"/>
    <cellStyle name="Note 24" xfId="2492"/>
    <cellStyle name="Note 25" xfId="2493"/>
    <cellStyle name="Note 26" xfId="2494"/>
    <cellStyle name="Note 27" xfId="2495"/>
    <cellStyle name="Note 28" xfId="2496"/>
    <cellStyle name="Note 29" xfId="2497"/>
    <cellStyle name="Note 3" xfId="2498"/>
    <cellStyle name="Note 3 2" xfId="2499"/>
    <cellStyle name="Note 3 2 2" xfId="2500"/>
    <cellStyle name="Note 3 3" xfId="2501"/>
    <cellStyle name="Note 30" xfId="2502"/>
    <cellStyle name="Note 4" xfId="2503"/>
    <cellStyle name="Note 4 2" xfId="2504"/>
    <cellStyle name="Note 4 2 2" xfId="2505"/>
    <cellStyle name="Note 4 3" xfId="2506"/>
    <cellStyle name="Note 5" xfId="2507"/>
    <cellStyle name="Note 5 2" xfId="2508"/>
    <cellStyle name="Note 5 2 2" xfId="2509"/>
    <cellStyle name="Note 5 3" xfId="2510"/>
    <cellStyle name="Note 6" xfId="2511"/>
    <cellStyle name="Note 6 2" xfId="2512"/>
    <cellStyle name="Note 6 2 2" xfId="2513"/>
    <cellStyle name="Note 6 3" xfId="2514"/>
    <cellStyle name="Note 7" xfId="2515"/>
    <cellStyle name="Note 7 2" xfId="2516"/>
    <cellStyle name="Note 7 2 2" xfId="2517"/>
    <cellStyle name="Note 7 3" xfId="2518"/>
    <cellStyle name="Note 8" xfId="2519"/>
    <cellStyle name="Note 8 2" xfId="2520"/>
    <cellStyle name="Note 8 2 2" xfId="2521"/>
    <cellStyle name="Note 8 3" xfId="2522"/>
    <cellStyle name="Note 9" xfId="2523"/>
    <cellStyle name="Note 9 2" xfId="2524"/>
    <cellStyle name="Note 9 2 2" xfId="2525"/>
    <cellStyle name="Note 9 3" xfId="2526"/>
    <cellStyle name="Output 10" xfId="2527"/>
    <cellStyle name="Output 11" xfId="2528"/>
    <cellStyle name="Output 12" xfId="2529"/>
    <cellStyle name="Output 13" xfId="2530"/>
    <cellStyle name="Output 14" xfId="2531"/>
    <cellStyle name="Output 15" xfId="2532"/>
    <cellStyle name="Output 16" xfId="2533"/>
    <cellStyle name="Output 17" xfId="2534"/>
    <cellStyle name="Output 18" xfId="2535"/>
    <cellStyle name="Output 19" xfId="2536"/>
    <cellStyle name="Output 2" xfId="2537"/>
    <cellStyle name="Output 2 2" xfId="2538"/>
    <cellStyle name="Output 2 3" xfId="2539"/>
    <cellStyle name="Output 2 4" xfId="2540"/>
    <cellStyle name="Output 2 5" xfId="2541"/>
    <cellStyle name="Output 2 6" xfId="2542"/>
    <cellStyle name="Output 20" xfId="2543"/>
    <cellStyle name="Output 3" xfId="2544"/>
    <cellStyle name="Output 4" xfId="2545"/>
    <cellStyle name="Output 5" xfId="2546"/>
    <cellStyle name="Output 6" xfId="2547"/>
    <cellStyle name="Output 7" xfId="2548"/>
    <cellStyle name="Output 8" xfId="2549"/>
    <cellStyle name="Output 9" xfId="2550"/>
    <cellStyle name="Page Number" xfId="2551"/>
    <cellStyle name="Percen - Style2" xfId="2552"/>
    <cellStyle name="Percent" xfId="7" builtinId="5"/>
    <cellStyle name="Percent 10 2" xfId="11"/>
    <cellStyle name="Percent 12" xfId="181"/>
    <cellStyle name="Percent 12 2" xfId="182"/>
    <cellStyle name="Percent 12 3" xfId="183"/>
    <cellStyle name="Percent 13" xfId="184"/>
    <cellStyle name="Percent 13 2" xfId="185"/>
    <cellStyle name="Percent 13 3" xfId="186"/>
    <cellStyle name="Percent 14" xfId="187"/>
    <cellStyle name="Percent 14 2" xfId="188"/>
    <cellStyle name="Percent 15" xfId="189"/>
    <cellStyle name="Percent 15 2" xfId="190"/>
    <cellStyle name="Percent 16" xfId="191"/>
    <cellStyle name="Percent 16 2" xfId="192"/>
    <cellStyle name="Percent 17" xfId="193"/>
    <cellStyle name="Percent 17 2" xfId="194"/>
    <cellStyle name="Percent 18" xfId="195"/>
    <cellStyle name="Percent 2" xfId="196"/>
    <cellStyle name="Percent 2 10" xfId="2683"/>
    <cellStyle name="Percent 2 2" xfId="197"/>
    <cellStyle name="Percent 2 2 2" xfId="2553"/>
    <cellStyle name="Percent 2 3" xfId="198"/>
    <cellStyle name="Percent 2 3 2" xfId="199"/>
    <cellStyle name="Percent 2 3 3" xfId="200"/>
    <cellStyle name="Percent 2 4" xfId="201"/>
    <cellStyle name="Percent 2 5" xfId="202"/>
    <cellStyle name="Percent 2 6" xfId="203"/>
    <cellStyle name="Percent 2 7" xfId="204"/>
    <cellStyle name="Percent 2 8" xfId="205"/>
    <cellStyle name="Percent 2 9" xfId="206"/>
    <cellStyle name="Percent 3" xfId="207"/>
    <cellStyle name="Percent 3 2" xfId="208"/>
    <cellStyle name="Percent 3 2 2" xfId="2554"/>
    <cellStyle name="Percent 3 2 3" xfId="2555"/>
    <cellStyle name="Percent 3 3" xfId="209"/>
    <cellStyle name="Percent 3 3 2" xfId="2556"/>
    <cellStyle name="Percent 3 3 3" xfId="2557"/>
    <cellStyle name="Percent 3 4" xfId="2558"/>
    <cellStyle name="Percent 3 5" xfId="2559"/>
    <cellStyle name="Percent 3 6" xfId="2560"/>
    <cellStyle name="Percent 3 7" xfId="2561"/>
    <cellStyle name="Percent 3 8" xfId="2562"/>
    <cellStyle name="Percent 4" xfId="210"/>
    <cellStyle name="Percent 4 2" xfId="211"/>
    <cellStyle name="Percent 4 2 2" xfId="212"/>
    <cellStyle name="Percent 4 3" xfId="213"/>
    <cellStyle name="Percent 4 4" xfId="214"/>
    <cellStyle name="Percent 5" xfId="2563"/>
    <cellStyle name="Percent 5 2" xfId="2564"/>
    <cellStyle name="Percent 5 2 2" xfId="2565"/>
    <cellStyle name="Percent 5 3" xfId="2566"/>
    <cellStyle name="Percent 5 4" xfId="2567"/>
    <cellStyle name="Percent 5 5" xfId="2568"/>
    <cellStyle name="Percent 6" xfId="2569"/>
    <cellStyle name="Percent 6 2" xfId="2570"/>
    <cellStyle name="Percent 6 3" xfId="2571"/>
    <cellStyle name="Percent 7" xfId="2572"/>
    <cellStyle name="Percent 7 2" xfId="215"/>
    <cellStyle name="Percent 7 2 2" xfId="2573"/>
    <cellStyle name="Percent 7 3" xfId="2574"/>
    <cellStyle name="Percent 8" xfId="2575"/>
    <cellStyle name="Percent 8 2" xfId="216"/>
    <cellStyle name="Percent 9" xfId="2681"/>
    <cellStyle name="PSChar" xfId="217"/>
    <cellStyle name="PSChar 2" xfId="2576"/>
    <cellStyle name="PSChar 3" xfId="2577"/>
    <cellStyle name="PSDate" xfId="218"/>
    <cellStyle name="PSDate 2" xfId="2578"/>
    <cellStyle name="PSDate 3" xfId="2579"/>
    <cellStyle name="PSDec" xfId="219"/>
    <cellStyle name="PSDec 2" xfId="2580"/>
    <cellStyle name="PSDec 3" xfId="2581"/>
    <cellStyle name="PSDetail" xfId="2582"/>
    <cellStyle name="PSHeading" xfId="220"/>
    <cellStyle name="PSHeading 2" xfId="2583"/>
    <cellStyle name="PSHeading 3" xfId="2584"/>
    <cellStyle name="PSInt" xfId="221"/>
    <cellStyle name="PSInt 2" xfId="2585"/>
    <cellStyle name="PSInt 3" xfId="2586"/>
    <cellStyle name="PSSpacer" xfId="222"/>
    <cellStyle name="PSSpacer 2" xfId="2587"/>
    <cellStyle name="PSSpacer 3" xfId="2588"/>
    <cellStyle name="RHB" xfId="223"/>
    <cellStyle name="RHB 2" xfId="224"/>
    <cellStyle name="RHB 3" xfId="225"/>
    <cellStyle name="robyn" xfId="2589"/>
    <cellStyle name="Style 1" xfId="226"/>
    <cellStyle name="Style 1 2" xfId="2590"/>
    <cellStyle name="Style 1 3" xfId="2591"/>
    <cellStyle name="STYLE1" xfId="2592"/>
    <cellStyle name="STYLE1 2" xfId="2593"/>
    <cellStyle name="STYLE10" xfId="2594"/>
    <cellStyle name="STYLE2" xfId="2595"/>
    <cellStyle name="STYLE2 2" xfId="2596"/>
    <cellStyle name="STYLE3" xfId="2597"/>
    <cellStyle name="STYLE3 2" xfId="2598"/>
    <cellStyle name="STYLE4" xfId="2599"/>
    <cellStyle name="STYLE4 2" xfId="2600"/>
    <cellStyle name="STYLE5" xfId="2601"/>
    <cellStyle name="STYLE5 2" xfId="2602"/>
    <cellStyle name="STYLE6" xfId="2603"/>
    <cellStyle name="STYLE6 2" xfId="2604"/>
    <cellStyle name="STYLE6 3" xfId="2605"/>
    <cellStyle name="STYLE6 4" xfId="2606"/>
    <cellStyle name="STYLE6 5" xfId="2607"/>
    <cellStyle name="STYLE6 6" xfId="2608"/>
    <cellStyle name="STYLE7" xfId="2609"/>
    <cellStyle name="STYLE8" xfId="2610"/>
    <cellStyle name="STYLE9" xfId="2611"/>
    <cellStyle name="Table Head" xfId="2612"/>
    <cellStyle name="Table Head Aligned" xfId="2613"/>
    <cellStyle name="Table Head Blue" xfId="2614"/>
    <cellStyle name="Table Head Green" xfId="2615"/>
    <cellStyle name="Table Heading" xfId="2616"/>
    <cellStyle name="Table Title" xfId="2617"/>
    <cellStyle name="Table Units" xfId="2618"/>
    <cellStyle name="Title 10" xfId="2619"/>
    <cellStyle name="Title 11" xfId="2620"/>
    <cellStyle name="Title 2" xfId="2621"/>
    <cellStyle name="Title 3" xfId="2622"/>
    <cellStyle name="Title 4" xfId="2623"/>
    <cellStyle name="Title 5" xfId="2624"/>
    <cellStyle name="Title 6" xfId="2625"/>
    <cellStyle name="Title 7" xfId="2626"/>
    <cellStyle name="Title 8" xfId="2627"/>
    <cellStyle name="Title 9" xfId="2628"/>
    <cellStyle name="Total 10" xfId="2629"/>
    <cellStyle name="Total 11" xfId="2630"/>
    <cellStyle name="Total 12" xfId="2631"/>
    <cellStyle name="Total 13" xfId="2632"/>
    <cellStyle name="Total 14" xfId="2633"/>
    <cellStyle name="Total 15" xfId="2634"/>
    <cellStyle name="Total 16" xfId="2635"/>
    <cellStyle name="Total 17" xfId="2636"/>
    <cellStyle name="Total 18" xfId="2637"/>
    <cellStyle name="Total 19" xfId="2638"/>
    <cellStyle name="Total 2" xfId="2639"/>
    <cellStyle name="Total 2 2" xfId="2640"/>
    <cellStyle name="Total 2 3" xfId="2641"/>
    <cellStyle name="Total 2 4" xfId="2642"/>
    <cellStyle name="Total 2 5" xfId="2643"/>
    <cellStyle name="Total 2 6" xfId="2644"/>
    <cellStyle name="Total 20" xfId="2645"/>
    <cellStyle name="Total 3" xfId="2646"/>
    <cellStyle name="Total 4" xfId="2647"/>
    <cellStyle name="Total 5" xfId="2648"/>
    <cellStyle name="Total 6" xfId="2649"/>
    <cellStyle name="Total 7" xfId="2650"/>
    <cellStyle name="Total 8" xfId="2651"/>
    <cellStyle name="Total 9" xfId="2652"/>
    <cellStyle name="Warning Text 10" xfId="2653"/>
    <cellStyle name="Warning Text 11" xfId="2654"/>
    <cellStyle name="Warning Text 12" xfId="2655"/>
    <cellStyle name="Warning Text 13" xfId="2656"/>
    <cellStyle name="Warning Text 14" xfId="2657"/>
    <cellStyle name="Warning Text 15" xfId="2658"/>
    <cellStyle name="Warning Text 16" xfId="2659"/>
    <cellStyle name="Warning Text 17" xfId="2660"/>
    <cellStyle name="Warning Text 18" xfId="2661"/>
    <cellStyle name="Warning Text 19" xfId="2662"/>
    <cellStyle name="Warning Text 2" xfId="2663"/>
    <cellStyle name="Warning Text 2 2" xfId="2664"/>
    <cellStyle name="Warning Text 2 3" xfId="2665"/>
    <cellStyle name="Warning Text 2 4" xfId="2666"/>
    <cellStyle name="Warning Text 2 5" xfId="2667"/>
    <cellStyle name="Warning Text 2 6" xfId="2668"/>
    <cellStyle name="Warning Text 20" xfId="2669"/>
    <cellStyle name="Warning Text 3" xfId="2670"/>
    <cellStyle name="Warning Text 4" xfId="2671"/>
    <cellStyle name="Warning Text 5" xfId="2672"/>
    <cellStyle name="Warning Text 6" xfId="2673"/>
    <cellStyle name="Warning Text 7" xfId="2674"/>
    <cellStyle name="Warning Text 8" xfId="2675"/>
    <cellStyle name="Warning Text 9" xfId="2676"/>
    <cellStyle name="WrapText" xfId="227"/>
    <cellStyle name="Years $" xfId="2677"/>
    <cellStyle name="Years $ 2" xfId="26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7</xdr:row>
      <xdr:rowOff>9525</xdr:rowOff>
    </xdr:from>
    <xdr:to>
      <xdr:col>11</xdr:col>
      <xdr:colOff>237374</xdr:colOff>
      <xdr:row>48</xdr:row>
      <xdr:rowOff>75216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1343025"/>
          <a:ext cx="6009524" cy="78761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6</xdr:row>
      <xdr:rowOff>114300</xdr:rowOff>
    </xdr:from>
    <xdr:to>
      <xdr:col>11</xdr:col>
      <xdr:colOff>499001</xdr:colOff>
      <xdr:row>54</xdr:row>
      <xdr:rowOff>37014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1257300"/>
          <a:ext cx="7033150" cy="9066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12</xdr:col>
      <xdr:colOff>123825</xdr:colOff>
      <xdr:row>54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96000"/>
          <a:ext cx="6096000" cy="81343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uel%20Closing\2006\Dec\sch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\Scenarios\M11B1%20Rating%20Agencies%20(5%20Years)\PEF\H_Capex\PEF%20M11B1%20H1_Capital%20Targets%20&amp;%20Mapping%20-strategic%20view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clear%20Cost%20Recovery%20(NCR)\Dockets\080009\Confidential-Keep%20for%20Cindy%20Lee\Docket%20080149%20Confidential%20as%20filed%20Exhibit%20WG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O%20TAKE\1%20Alloy%20600%20Pressurizer%20Heater%20Sleeves\estimate\U1%20PZZR%202011%20CN10692.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_ACD%20PPM_NEW%20Structure\1_ACD%20PPM%20Shared\Monthly%20Reporting\2010\12%20Dec%202010\PEF%20Reports%20&amp;%20Analysis\Depreciation\Depr%20Analysis-CVPY%20-%20YTD_Dec-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84779\Desktop\Critical%20Spreadsheet%20Example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2013%20Re-Settlement/Base%20Case%20Cust%20Impact%20Jun%202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\Scenarios\L8B2%20(July%20MBR%20-%20PEF%20low%20wholesale)\PEF\A_Administrative%20&amp;%20Reports\HLM-L8B1-PEF%20080709%20pm0221%20LOW%20WHOLESA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5852\My%20Documents\Critical%20Spreadsheet%20Example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exp00l1\Local%20Settings\Temporary%20Internet%20Files\Content.Outlook\MJI019KU\Fleet%20Estimate%20Template%20WBS%20rev%201%20tes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urv%20(actual)/2000surv/0100surv/survr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Fuel\Dockets\060001-EI\Oct%2006%20GFF%20-%20Refiled%20Fuel%20Projections\Fuel%20File-200611-GFF%20from%20Ed%20Lync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enarios\J9B1%20(2009%20Budget)\PEF\H_Capex\PEF%20Selected%20Const%20Data%20Pull%20Report%20J9B1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uel%20Closing\2007\Feb\facstrat%2002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Planning/Florida/CR3%20Uprate/Dockets/130009/Special%20Projects/Legal/Surveillance%20Package-F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uel%20Closing\2012\03%20Mar\Monthly%20Fuel%2003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Planning/Florida/Rates/Sales%20Forecast/2016%20Projections/2016%20NCRC%206P%20and%207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4\May\Monthly%20Fuel-update%20varian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lorida\Rates\2013%20Re-Settlement\CR3%20Rate%20Increase\Settlement\CR3%20Settlement%20Base%20Rate%20Recovery%20%20Sch%20E-12%20(Based%20on%202015%20Ten%20Yr%20Site%20Plan%20-%20Retail%20Sales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87769\Local%20Settings\Temporary%20Internet%20Files\OLK1FD\Reg%20Ops%20Input%20Template%20August%20(version%201)%20(version%2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uel%20Closing\2006\Dec\sch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F%20Nuclear%20Need\MDR%20Documents\MDR%20Other%20Studies%20and%20Analyses\December%20Update%20Draft%20Results\022108\MDR%20011008%20PEF_LNP_EVAL%20System%20Data%20Sensitivities%201-10-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nergy%20Conservation%20(ECCR)\Docket%20140002\Filing\Final%20Documents\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IMONY"/>
      <sheetName val="MONTH1"/>
      <sheetName val="MONTH2"/>
      <sheetName val="MONTH3"/>
      <sheetName val="MONTH4"/>
      <sheetName val="MONTH5"/>
      <sheetName val="MONTH6"/>
      <sheetName val="MONTH7"/>
      <sheetName val="MONTH8"/>
      <sheetName val="MONTH9"/>
      <sheetName val="MONTH10"/>
      <sheetName val="MONTH11"/>
      <sheetName val="MONTH12"/>
      <sheetName val="Link_Sheet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11B1 Capital"/>
      <sheetName val="Data"/>
      <sheetName val="Cash flow "/>
      <sheetName val="Land"/>
      <sheetName val="Sheet1"/>
      <sheetName val="Sheet2"/>
    </sheetNames>
    <sheetDataSet>
      <sheetData sheetId="0" refreshError="1"/>
      <sheetData sheetId="1" refreshError="1"/>
      <sheetData sheetId="2" refreshError="1">
        <row r="2">
          <cell r="D2">
            <v>2008</v>
          </cell>
          <cell r="E2">
            <v>2009</v>
          </cell>
          <cell r="F2">
            <v>2010</v>
          </cell>
          <cell r="G2">
            <v>2011</v>
          </cell>
          <cell r="H2">
            <v>2012</v>
          </cell>
          <cell r="I2">
            <v>2013</v>
          </cell>
          <cell r="J2">
            <v>2014</v>
          </cell>
          <cell r="K2">
            <v>2015</v>
          </cell>
          <cell r="L2">
            <v>2016</v>
          </cell>
          <cell r="M2">
            <v>2017</v>
          </cell>
          <cell r="N2">
            <v>2018</v>
          </cell>
          <cell r="O2">
            <v>2019</v>
          </cell>
          <cell r="P2">
            <v>2020</v>
          </cell>
          <cell r="Q2">
            <v>2021</v>
          </cell>
          <cell r="R2">
            <v>2022</v>
          </cell>
          <cell r="S2">
            <v>2023</v>
          </cell>
          <cell r="T2">
            <v>2024</v>
          </cell>
          <cell r="U2">
            <v>2025</v>
          </cell>
        </row>
        <row r="5">
          <cell r="A5" t="str">
            <v>Construction Expenditures - Gross of JO</v>
          </cell>
        </row>
        <row r="6">
          <cell r="A6" t="str">
            <v>PEF POG Maintenance Projection Adjustment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PEF POG Maintenance Capital</v>
          </cell>
          <cell r="G7">
            <v>7488109</v>
          </cell>
          <cell r="H7">
            <v>6288065.9999999898</v>
          </cell>
          <cell r="I7">
            <v>5427697.6997999996</v>
          </cell>
          <cell r="J7">
            <v>30447125.600793999</v>
          </cell>
          <cell r="K7">
            <v>16908158.158658899</v>
          </cell>
        </row>
        <row r="8">
          <cell r="A8" t="str">
            <v>PEF Anclote Accessory Elec Eqpt 315</v>
          </cell>
          <cell r="G8">
            <v>937860</v>
          </cell>
          <cell r="H8">
            <v>937860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PEF Anclote Misc Eqpt 316.1</v>
          </cell>
          <cell r="G9">
            <v>0</v>
          </cell>
          <cell r="H9">
            <v>0</v>
          </cell>
          <cell r="I9">
            <v>755000</v>
          </cell>
          <cell r="J9">
            <v>0</v>
          </cell>
          <cell r="K9">
            <v>5100000</v>
          </cell>
        </row>
        <row r="10">
          <cell r="A10" t="str">
            <v>PEF Anclote Prod Equip Blanket 312</v>
          </cell>
          <cell r="G10">
            <v>153421</v>
          </cell>
          <cell r="H10">
            <v>2086656</v>
          </cell>
          <cell r="I10">
            <v>2483520</v>
          </cell>
          <cell r="J10">
            <v>3020020</v>
          </cell>
          <cell r="K10">
            <v>6286299.9999999898</v>
          </cell>
        </row>
        <row r="11">
          <cell r="A11" t="str">
            <v>PEF Anclote LNB + ESP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PEF Anclote Sorbent Inject (w/ESPP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PEF Anclote Screens/Returns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PEF Anclote Structures 311</v>
          </cell>
          <cell r="G14">
            <v>1404780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PEF Anclote Turbogenerator 314</v>
          </cell>
          <cell r="G15">
            <v>375000</v>
          </cell>
          <cell r="H15">
            <v>717984</v>
          </cell>
          <cell r="I15">
            <v>926082</v>
          </cell>
          <cell r="J15">
            <v>6293082</v>
          </cell>
          <cell r="K15">
            <v>183000</v>
          </cell>
        </row>
        <row r="16">
          <cell r="A16" t="str">
            <v>PEF Anclote Turbine Uprate (20064802)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PEF Bartow Misc Eqpt 316.1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 t="str">
            <v>PEF Bartow Prod Equip Blanket 312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PEF Bartow Structures 311</v>
          </cell>
          <cell r="G19">
            <v>-948961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 t="str">
            <v>PEF Bartow Turbogenerator 314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 t="str">
            <v>PEF Bartow Access Elec Eqpt 315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PEF Bartow CC Cooling Tower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PER Bartow CC Screens / Return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PEF Bartow-Anclote PL Prod Equip Blanket 312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PEF CR 1&amp;2 Misc Eqpt 316.1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>PEF CR 1&amp;2 Structures 311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 t="str">
            <v>PEF CR 1&amp;2 Prod Equip Blanket 312</v>
          </cell>
          <cell r="G27">
            <v>5608122</v>
          </cell>
          <cell r="H27">
            <v>10169432</v>
          </cell>
          <cell r="I27">
            <v>10518800</v>
          </cell>
          <cell r="J27">
            <v>15532060</v>
          </cell>
          <cell r="K27">
            <v>985510.62</v>
          </cell>
        </row>
        <row r="28">
          <cell r="A28" t="str">
            <v>PEF CR 1&amp;2 Turbogenerator 314</v>
          </cell>
          <cell r="G28">
            <v>90207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PEF CR 1&amp;2 Accessory Elec Eqpt 315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PEF CR 4&amp;5 Accessory Elec Eqpt 315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>PEF CR 4&amp;5 Misc Eqpt 316.1</v>
          </cell>
          <cell r="G31">
            <v>0</v>
          </cell>
          <cell r="H31">
            <v>6545596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PEF CR 4&amp;5 Prod Equip Blanket 312</v>
          </cell>
          <cell r="G32">
            <v>8094273</v>
          </cell>
          <cell r="H32">
            <v>3558296</v>
          </cell>
          <cell r="I32">
            <v>10770191</v>
          </cell>
          <cell r="J32">
            <v>3720538</v>
          </cell>
          <cell r="K32">
            <v>18276877.121228099</v>
          </cell>
        </row>
        <row r="33">
          <cell r="A33" t="str">
            <v>PEF CR 4&amp;5 Turbogenerator 314</v>
          </cell>
          <cell r="G33">
            <v>7685390</v>
          </cell>
          <cell r="H33">
            <v>268200</v>
          </cell>
          <cell r="I33">
            <v>1010976</v>
          </cell>
          <cell r="J33">
            <v>0</v>
          </cell>
          <cell r="K33">
            <v>0</v>
          </cell>
        </row>
        <row r="34">
          <cell r="A34" t="str">
            <v>PEF CR4 Turbine Uprate (20064795)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PEF CR 4&amp;5 Structures 311</v>
          </cell>
          <cell r="G35">
            <v>1296108</v>
          </cell>
          <cell r="H35">
            <v>0</v>
          </cell>
          <cell r="I35">
            <v>0</v>
          </cell>
          <cell r="J35">
            <v>0</v>
          </cell>
          <cell r="K35">
            <v>2926613.2550558602</v>
          </cell>
        </row>
        <row r="36">
          <cell r="A36" t="str">
            <v>PEF CR ECRC</v>
          </cell>
          <cell r="G36">
            <v>999999.99999999895</v>
          </cell>
          <cell r="H36">
            <v>3468588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PEF Crystal River Thermal ECRC</v>
          </cell>
          <cell r="G37">
            <v>15121381.119999999</v>
          </cell>
          <cell r="H37">
            <v>30807634.559999999</v>
          </cell>
          <cell r="I37">
            <v>237216.639999999</v>
          </cell>
          <cell r="J37">
            <v>0</v>
          </cell>
          <cell r="K37">
            <v>0</v>
          </cell>
        </row>
        <row r="38">
          <cell r="A38" t="str">
            <v>PEF Suwannee (Steam) Prod Equip Blanket 312</v>
          </cell>
          <cell r="G38">
            <v>109310</v>
          </cell>
          <cell r="H38">
            <v>0</v>
          </cell>
          <cell r="I38">
            <v>0</v>
          </cell>
          <cell r="J38">
            <v>1300000</v>
          </cell>
          <cell r="K38">
            <v>0</v>
          </cell>
        </row>
        <row r="39">
          <cell r="A39" t="str">
            <v>PEF Suwannee Accessory Elec Eqpt 315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PEF Suwannee Misc Eqpt 316.1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 t="str">
            <v>PEF Suwannee Structures 311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PEF Suwannee Turbogenerator 314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PEF Steam System Blanket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 t="str">
            <v>PEF Fleet Uprates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PEF Steam Land 310</v>
          </cell>
          <cell r="G45">
            <v>699996</v>
          </cell>
          <cell r="H45">
            <v>12721968</v>
          </cell>
          <cell r="I45">
            <v>3603717.9999999902</v>
          </cell>
          <cell r="J45">
            <v>3445224</v>
          </cell>
          <cell r="K45">
            <v>0</v>
          </cell>
        </row>
        <row r="46">
          <cell r="A46" t="str">
            <v>PEF CR3 License Renewal</v>
          </cell>
          <cell r="G46">
            <v>3221448.8999999901</v>
          </cell>
          <cell r="H46">
            <v>3980240.27</v>
          </cell>
          <cell r="I46">
            <v>0</v>
          </cell>
          <cell r="J46">
            <v>0</v>
          </cell>
          <cell r="K46">
            <v>0</v>
          </cell>
        </row>
        <row r="47">
          <cell r="A47" t="str">
            <v>PEF NGG Maintenance Capital</v>
          </cell>
          <cell r="G47">
            <v>3132150.2299999502</v>
          </cell>
          <cell r="H47">
            <v>9673260.5299999993</v>
          </cell>
          <cell r="I47">
            <v>15649251.0499999</v>
          </cell>
          <cell r="J47">
            <v>8660642</v>
          </cell>
          <cell r="K47">
            <v>1832908.9474585699</v>
          </cell>
        </row>
        <row r="48">
          <cell r="A48" t="str">
            <v>PEF CR3 Steam Generator Replacement</v>
          </cell>
          <cell r="G48">
            <v>11913411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 t="str">
            <v>PEF CR3 Alloy 600</v>
          </cell>
          <cell r="G49">
            <v>100000</v>
          </cell>
          <cell r="H49">
            <v>0</v>
          </cell>
          <cell r="I49">
            <v>0</v>
          </cell>
          <cell r="J49">
            <v>1300000</v>
          </cell>
          <cell r="K49">
            <v>58519.190104703397</v>
          </cell>
        </row>
        <row r="50">
          <cell r="A50" t="str">
            <v>PEF CR3 Fire Protection</v>
          </cell>
          <cell r="G50">
            <v>3955190</v>
          </cell>
          <cell r="H50">
            <v>2506712</v>
          </cell>
          <cell r="I50">
            <v>1777091</v>
          </cell>
          <cell r="J50">
            <v>0</v>
          </cell>
          <cell r="K50">
            <v>0</v>
          </cell>
        </row>
        <row r="51">
          <cell r="A51" t="str">
            <v>PEF CR3 Spent Fuel Storage (20051863)</v>
          </cell>
          <cell r="G51">
            <v>30420612</v>
          </cell>
          <cell r="H51">
            <v>8892508</v>
          </cell>
          <cell r="I51">
            <v>11528467.999999899</v>
          </cell>
          <cell r="J51">
            <v>0</v>
          </cell>
          <cell r="K51">
            <v>0</v>
          </cell>
        </row>
        <row r="52">
          <cell r="A52" t="str">
            <v>PEF CR3 Structures Construction 321</v>
          </cell>
          <cell r="G52">
            <v>6409032.9399999902</v>
          </cell>
          <cell r="H52">
            <v>4072392.83</v>
          </cell>
          <cell r="I52">
            <v>1836022.31</v>
          </cell>
          <cell r="J52">
            <v>3839907.9999999902</v>
          </cell>
          <cell r="K52">
            <v>3750514.1700316598</v>
          </cell>
        </row>
        <row r="53">
          <cell r="A53" t="str">
            <v>PEF CR3 RW Storage Facility</v>
          </cell>
          <cell r="G53">
            <v>2252992.58</v>
          </cell>
          <cell r="H53">
            <v>181913.94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PEF CR3 Turbogenerator Construction 323</v>
          </cell>
          <cell r="G54">
            <v>653347.74</v>
          </cell>
          <cell r="H54">
            <v>1843548.8</v>
          </cell>
          <cell r="I54">
            <v>1605000</v>
          </cell>
          <cell r="J54">
            <v>1140529.99999999</v>
          </cell>
          <cell r="K54">
            <v>382333.80601538299</v>
          </cell>
        </row>
        <row r="55">
          <cell r="A55" t="str">
            <v>PEF CR3 Plant Process Computer</v>
          </cell>
          <cell r="G55">
            <v>0</v>
          </cell>
          <cell r="H55">
            <v>200000</v>
          </cell>
          <cell r="I55">
            <v>214000</v>
          </cell>
          <cell r="J55">
            <v>3000000</v>
          </cell>
          <cell r="K55">
            <v>0</v>
          </cell>
        </row>
        <row r="56">
          <cell r="A56" t="str">
            <v>PEF CR3 Reactor Construction 322</v>
          </cell>
          <cell r="G56">
            <v>8655665.6099999994</v>
          </cell>
          <cell r="H56">
            <v>17308926.690000001</v>
          </cell>
          <cell r="I56">
            <v>6748132.6200000001</v>
          </cell>
          <cell r="J56">
            <v>3071002</v>
          </cell>
          <cell r="K56">
            <v>5065225.4131433303</v>
          </cell>
        </row>
        <row r="57">
          <cell r="A57" t="str">
            <v>PEF CR3 Accessory Elec Eqpt Construction 324</v>
          </cell>
          <cell r="G57">
            <v>62556</v>
          </cell>
          <cell r="H57">
            <v>1794134.58</v>
          </cell>
          <cell r="I57">
            <v>2533546</v>
          </cell>
          <cell r="J57">
            <v>2072000</v>
          </cell>
          <cell r="K57">
            <v>36607.264561898199</v>
          </cell>
        </row>
        <row r="58">
          <cell r="A58" t="str">
            <v>PEF CR3 Misc Eqpt Construction 325</v>
          </cell>
          <cell r="G58">
            <v>16890000</v>
          </cell>
          <cell r="H58">
            <v>4004193.3599999901</v>
          </cell>
          <cell r="I58">
            <v>2187079.9999999902</v>
          </cell>
          <cell r="J58">
            <v>1480000</v>
          </cell>
          <cell r="K58">
            <v>9883891.2086844295</v>
          </cell>
        </row>
        <row r="59">
          <cell r="A59" t="str">
            <v>PEF CR3 Uprate LAR Retail</v>
          </cell>
          <cell r="G59">
            <v>633979.43999999994</v>
          </cell>
          <cell r="H59">
            <v>330653.03999999899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PEF CR3 Cooling Water Intake Structure (316B)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PEF CR3 Uprate LAR Wholesale</v>
          </cell>
          <cell r="G61">
            <v>62020.559999999903</v>
          </cell>
          <cell r="H61">
            <v>32346.959999999999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PEF CR3 Cooling Water Intake Structure (316B) Wholesale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PEF CR3 Uprate</v>
          </cell>
          <cell r="G63">
            <v>85716728.239999995</v>
          </cell>
          <cell r="H63">
            <v>142240042.019999</v>
          </cell>
          <cell r="I63">
            <v>12260408.4799999</v>
          </cell>
          <cell r="J63">
            <v>0</v>
          </cell>
          <cell r="K63">
            <v>0</v>
          </cell>
        </row>
        <row r="64">
          <cell r="A64" t="str">
            <v>PEF CR3 Uprate Wholesale</v>
          </cell>
          <cell r="G64">
            <v>8385444.6399999997</v>
          </cell>
          <cell r="H64">
            <v>13914973.42</v>
          </cell>
          <cell r="I64">
            <v>1199403.8799999901</v>
          </cell>
          <cell r="J64">
            <v>0</v>
          </cell>
          <cell r="K64">
            <v>0</v>
          </cell>
        </row>
        <row r="65">
          <cell r="A65" t="str">
            <v>PEF Nuc New Gen SS&amp;PC 1 Ret(20065981,6030,6028)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>PEF Nuclear New Gen SS&amp;PC 1 Whlse</v>
          </cell>
          <cell r="G66">
            <v>364295.0465</v>
          </cell>
          <cell r="H66">
            <v>645612.55408999999</v>
          </cell>
          <cell r="I66">
            <v>11174033.0530452</v>
          </cell>
          <cell r="J66">
            <v>0</v>
          </cell>
          <cell r="K66">
            <v>0</v>
          </cell>
        </row>
        <row r="67">
          <cell r="A67" t="str">
            <v>PEF Nuc New Gen COLA Ret SS&amp;PC (20054444,20066032)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PEF Nuc New Gen COLA Whlse SS&amp;PC</v>
          </cell>
          <cell r="G68">
            <v>1311927.41070999</v>
          </cell>
          <cell r="H68">
            <v>694454.72530000005</v>
          </cell>
          <cell r="I68">
            <v>902558.92223000096</v>
          </cell>
          <cell r="J68">
            <v>0</v>
          </cell>
          <cell r="K68">
            <v>0</v>
          </cell>
        </row>
        <row r="69">
          <cell r="A69" t="str">
            <v>PEF Nuclear New Gen SS&amp;PC 2 Retail</v>
          </cell>
          <cell r="G69">
            <v>-95081.000000000393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PEF Nuclear New Gen SS&amp;PC 2 Whlse</v>
          </cell>
          <cell r="G70">
            <v>-224923.75969000001</v>
          </cell>
          <cell r="H70">
            <v>915401.81186999998</v>
          </cell>
          <cell r="I70">
            <v>6217359.4978922699</v>
          </cell>
          <cell r="J70">
            <v>0</v>
          </cell>
          <cell r="K70">
            <v>0</v>
          </cell>
        </row>
        <row r="71">
          <cell r="A71" t="str">
            <v>PEF Nuclear New Gen Levy 2 Retail</v>
          </cell>
          <cell r="G71">
            <v>11502238.880969999</v>
          </cell>
          <cell r="H71">
            <v>3967836.8399999901</v>
          </cell>
          <cell r="I71">
            <v>12493099.445021801</v>
          </cell>
          <cell r="J71">
            <v>0</v>
          </cell>
          <cell r="K71">
            <v>0</v>
          </cell>
        </row>
        <row r="72">
          <cell r="A72" t="str">
            <v>PEF Nuclear New Gen Levy 2 Retail Land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PEF Nuclear New Gen Levy 1 Retail</v>
          </cell>
          <cell r="G73">
            <v>14005275.145249899</v>
          </cell>
          <cell r="H73">
            <v>11577451.979159901</v>
          </cell>
          <cell r="I73">
            <v>11284982.380537201</v>
          </cell>
          <cell r="J73">
            <v>0</v>
          </cell>
          <cell r="K73">
            <v>0</v>
          </cell>
        </row>
        <row r="74">
          <cell r="A74" t="str">
            <v>PEF Nuc New Gen Levy 1 Retl Land (20059051)</v>
          </cell>
          <cell r="G74">
            <v>0</v>
          </cell>
          <cell r="H74">
            <v>2664429.7647600002</v>
          </cell>
          <cell r="I74">
            <v>11438501.175000001</v>
          </cell>
          <cell r="J74">
            <v>0</v>
          </cell>
          <cell r="K74">
            <v>0</v>
          </cell>
        </row>
        <row r="75">
          <cell r="A75" t="str">
            <v>PEF Nuclear New Gen Levy 1 Whlse</v>
          </cell>
          <cell r="G75">
            <v>1299733.95474999</v>
          </cell>
          <cell r="H75">
            <v>1132592.0208399999</v>
          </cell>
          <cell r="I75">
            <v>1103980.48055163</v>
          </cell>
          <cell r="J75">
            <v>0</v>
          </cell>
          <cell r="K75">
            <v>0</v>
          </cell>
        </row>
        <row r="76">
          <cell r="A76" t="str">
            <v>PEF Nuclear New Gen Levy 1 Whlse Land</v>
          </cell>
          <cell r="G76">
            <v>0</v>
          </cell>
          <cell r="H76">
            <v>260654.23524000001</v>
          </cell>
          <cell r="I76">
            <v>1118998.8249999899</v>
          </cell>
          <cell r="J76">
            <v>0</v>
          </cell>
          <cell r="K76">
            <v>0</v>
          </cell>
        </row>
        <row r="77">
          <cell r="A77" t="str">
            <v>PEF Nuclear New Gen Levy 2 Whlse</v>
          </cell>
          <cell r="G77">
            <v>1125234.1190299899</v>
          </cell>
          <cell r="H77">
            <v>388163.16</v>
          </cell>
          <cell r="I77">
            <v>1222167.43135384</v>
          </cell>
          <cell r="J77">
            <v>0</v>
          </cell>
          <cell r="K77">
            <v>0</v>
          </cell>
        </row>
        <row r="78">
          <cell r="A78" t="str">
            <v>PEF Nuclear New Gen Levy 2 Whlse Land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PEF CTS CAPITAL GMA (20018180)</v>
          </cell>
          <cell r="G79">
            <v>5696832</v>
          </cell>
          <cell r="H79">
            <v>6067220</v>
          </cell>
          <cell r="I79">
            <v>5829461</v>
          </cell>
          <cell r="J79">
            <v>6349461</v>
          </cell>
          <cell r="K79">
            <v>12863452.7701599</v>
          </cell>
        </row>
        <row r="80">
          <cell r="A80" t="str">
            <v>PEF Avon Park Prod Equip Blanket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PEF Avon Park ECRC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PEF Bartow (Peaker) Prod Equip Blanket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PEF Bartow CC Blanket</v>
          </cell>
          <cell r="G83">
            <v>4439908</v>
          </cell>
          <cell r="H83">
            <v>5221812</v>
          </cell>
          <cell r="I83">
            <v>4929214.6407000003</v>
          </cell>
          <cell r="J83">
            <v>21417126</v>
          </cell>
          <cell r="K83">
            <v>2312199.9999999902</v>
          </cell>
        </row>
        <row r="84">
          <cell r="A84" t="str">
            <v>PEF Anclote CC Blanket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PEF Bayboro Prod Equip Blanket</v>
          </cell>
          <cell r="G85">
            <v>273240</v>
          </cell>
          <cell r="H85">
            <v>1532530</v>
          </cell>
          <cell r="I85">
            <v>1715499.99999999</v>
          </cell>
          <cell r="J85">
            <v>2000000</v>
          </cell>
          <cell r="K85">
            <v>2000000</v>
          </cell>
        </row>
        <row r="86">
          <cell r="A86" t="str">
            <v>PEF Bayboro ECRC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PEF Debary (New) Prod Equip Blanket (7-10)</v>
          </cell>
          <cell r="G87">
            <v>1275872</v>
          </cell>
          <cell r="H87">
            <v>695000</v>
          </cell>
          <cell r="I87">
            <v>1599999.99999999</v>
          </cell>
          <cell r="J87">
            <v>278288.18662499997</v>
          </cell>
          <cell r="K87">
            <v>0</v>
          </cell>
        </row>
        <row r="88">
          <cell r="A88" t="str">
            <v>PEF Bartow ECRC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 t="str">
            <v>PEF Debary Prod Equip Blanket (1-6)</v>
          </cell>
          <cell r="G89">
            <v>0</v>
          </cell>
          <cell r="H89">
            <v>1765000</v>
          </cell>
          <cell r="I89">
            <v>453999.99999999901</v>
          </cell>
          <cell r="J89">
            <v>0</v>
          </cell>
          <cell r="K89">
            <v>505954.36620556802</v>
          </cell>
        </row>
        <row r="90">
          <cell r="A90" t="str">
            <v>FPC Debary ECRC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PEF Gas Conv. Prod Equip Blanket</v>
          </cell>
          <cell r="G91">
            <v>0</v>
          </cell>
          <cell r="H91">
            <v>0</v>
          </cell>
          <cell r="I91">
            <v>0</v>
          </cell>
          <cell r="J91">
            <v>24999999.999999899</v>
          </cell>
          <cell r="K91">
            <v>0</v>
          </cell>
        </row>
        <row r="92">
          <cell r="A92" t="str">
            <v>PEF Higgins Prod Equip Blanket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PEF Inter City Prod Equip Blanket 1-6</v>
          </cell>
          <cell r="G93">
            <v>49611</v>
          </cell>
          <cell r="H93">
            <v>1359484</v>
          </cell>
          <cell r="I93">
            <v>1685010</v>
          </cell>
          <cell r="J93">
            <v>532184</v>
          </cell>
          <cell r="K93">
            <v>2531832</v>
          </cell>
        </row>
        <row r="94">
          <cell r="A94" t="str">
            <v>PEF Inter City Prod Equip Blanket (7-10)</v>
          </cell>
          <cell r="G94">
            <v>1764490</v>
          </cell>
          <cell r="H94">
            <v>1954000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PEF Inter. City (P12-P14) Prod Equip Blanket</v>
          </cell>
          <cell r="G95">
            <v>716649</v>
          </cell>
          <cell r="H95">
            <v>290000</v>
          </cell>
          <cell r="I95">
            <v>633093.97499999998</v>
          </cell>
          <cell r="J95">
            <v>1068343.91358186</v>
          </cell>
          <cell r="K95">
            <v>2211471.9011144801</v>
          </cell>
        </row>
        <row r="96">
          <cell r="A96" t="str">
            <v>PEF Inter. City (Siemens) Prod Equip Blanket 11</v>
          </cell>
          <cell r="G96">
            <v>257950</v>
          </cell>
          <cell r="H96">
            <v>0</v>
          </cell>
          <cell r="I96">
            <v>2538000</v>
          </cell>
          <cell r="J96">
            <v>0</v>
          </cell>
          <cell r="K96">
            <v>0</v>
          </cell>
        </row>
        <row r="97">
          <cell r="A97" t="str">
            <v>PEF Intercession City ECRC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PEF Rio Pinar Prod Equip Blanket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PEF Suwanee River Prod Equip Blanket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PEF Turner Prod Equip Blanket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PEF UF Prod Equip Blanket</v>
          </cell>
          <cell r="G101">
            <v>0</v>
          </cell>
          <cell r="H101">
            <v>0</v>
          </cell>
          <cell r="I101">
            <v>9459999.9999999907</v>
          </cell>
          <cell r="J101">
            <v>0</v>
          </cell>
          <cell r="K101">
            <v>0</v>
          </cell>
        </row>
        <row r="102">
          <cell r="A102" t="str">
            <v>PEF Turner ECRC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PEF Other Power Ops System Blanket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PEF CR1 CAIR FGD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PEF CR1 CAIR SCR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PEF CR2 CAIR FGD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PEF CR2 CAIR SCR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PEF CR4 CAIR FGD</v>
          </cell>
          <cell r="G108">
            <v>1022353.8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PEF CR4 CAIR SCR</v>
          </cell>
          <cell r="G109">
            <v>2223853.7999999998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PEF CR4 CAIR LNB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 t="str">
            <v>PEF CR5 CAIR SCR</v>
          </cell>
          <cell r="G111">
            <v>2027110.05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 t="str">
            <v>PEF CR5 CAIR FGD</v>
          </cell>
          <cell r="G112">
            <v>824610.05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PEF CR CMN CAIR</v>
          </cell>
          <cell r="G113">
            <v>2585470.46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PEF CR4 Electrostatic Precipitator</v>
          </cell>
          <cell r="G114">
            <v>57532.919999999896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PEF CR5 Electrostatic Precipitator</v>
          </cell>
          <cell r="G115">
            <v>57532.919999999896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 t="str">
            <v>PEF CR 4&amp;5 - ACI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PEF CR 4&amp;5 Cap/Monitor Ash Landfill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PEF CR 4&amp;5 Partial ZLD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PEF Anclote ECRC Low Nox Burner (20051846)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PEF Anclote ECRC UT2 Low Nox (20051852)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PEF Anclote Electrostatic Precipitator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PEF Clean Water 316b Anclote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PEF Clean Water 316b Cristal River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 t="str">
            <v>PEF Clean Water 316b Suwanee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PEF Clean Water 316b Bartow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PEF Mercury CAMR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PEF Services ECRC Minor Projects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PEF Tiger Bay Prod Equip Blanket</v>
          </cell>
          <cell r="G128">
            <v>0</v>
          </cell>
          <cell r="H128">
            <v>0</v>
          </cell>
          <cell r="I128">
            <v>1200000</v>
          </cell>
          <cell r="J128">
            <v>0</v>
          </cell>
          <cell r="K128">
            <v>6000000</v>
          </cell>
        </row>
        <row r="129">
          <cell r="A129" t="str">
            <v>PEF Tiger Bay Major (20064331)</v>
          </cell>
          <cell r="G129">
            <v>1204499</v>
          </cell>
          <cell r="H129">
            <v>3750468</v>
          </cell>
          <cell r="I129">
            <v>1500000</v>
          </cell>
          <cell r="J129">
            <v>607255.81898016902</v>
          </cell>
          <cell r="K129">
            <v>628509.77264447499</v>
          </cell>
        </row>
        <row r="130">
          <cell r="A130" t="str">
            <v>PEF Hines Prod Equip Blanket</v>
          </cell>
          <cell r="G130">
            <v>13898634</v>
          </cell>
          <cell r="H130">
            <v>3865350</v>
          </cell>
          <cell r="I130">
            <v>38859588</v>
          </cell>
          <cell r="J130">
            <v>0</v>
          </cell>
          <cell r="K130">
            <v>3458989</v>
          </cell>
        </row>
        <row r="131">
          <cell r="A131" t="str">
            <v>PEF Hines 2 Prod Equip Blanket</v>
          </cell>
          <cell r="G131">
            <v>24774669</v>
          </cell>
          <cell r="H131">
            <v>0</v>
          </cell>
          <cell r="I131">
            <v>3403209.9999999902</v>
          </cell>
          <cell r="J131">
            <v>900000</v>
          </cell>
          <cell r="K131">
            <v>16327186.999999899</v>
          </cell>
        </row>
        <row r="132">
          <cell r="A132" t="str">
            <v>PEF Hines 3 Prod Equip Blanket</v>
          </cell>
          <cell r="G132">
            <v>1726055</v>
          </cell>
          <cell r="H132">
            <v>26394662</v>
          </cell>
          <cell r="I132">
            <v>999999.99999999895</v>
          </cell>
          <cell r="J132">
            <v>4760578</v>
          </cell>
          <cell r="K132">
            <v>0</v>
          </cell>
        </row>
        <row r="133">
          <cell r="A133" t="str">
            <v>PEF Hines 4 Prod Equip Blanket</v>
          </cell>
          <cell r="G133">
            <v>1534950</v>
          </cell>
          <cell r="H133">
            <v>894858</v>
          </cell>
          <cell r="I133">
            <v>2735375</v>
          </cell>
          <cell r="J133">
            <v>373375.29632835899</v>
          </cell>
          <cell r="K133">
            <v>3649507.9999999902</v>
          </cell>
        </row>
        <row r="134">
          <cell r="A134" t="str">
            <v>PEF PCD Development</v>
          </cell>
          <cell r="G134">
            <v>312100</v>
          </cell>
          <cell r="H134">
            <v>820649</v>
          </cell>
          <cell r="I134">
            <v>750000</v>
          </cell>
          <cell r="J134">
            <v>750000</v>
          </cell>
          <cell r="K134">
            <v>750000</v>
          </cell>
        </row>
        <row r="135">
          <cell r="A135" t="str">
            <v>PEF New Gen Undesig Land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 t="str">
            <v>PEF Bartow Repower</v>
          </cell>
          <cell r="G136">
            <v>105572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 t="str">
            <v>PEF Hines #4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A138" t="str">
            <v>PEF Undesig CC 2013 June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PEF Undesig CC 2014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PEF Undesig CC 2015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PEF Undesig CC 2016</v>
          </cell>
          <cell r="G141">
            <v>0</v>
          </cell>
          <cell r="H141">
            <v>1707663</v>
          </cell>
          <cell r="I141">
            <v>78235149</v>
          </cell>
          <cell r="J141">
            <v>201577617</v>
          </cell>
          <cell r="K141">
            <v>436103973</v>
          </cell>
        </row>
        <row r="142">
          <cell r="A142" t="str">
            <v>PEF Undesig CC 2017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PEF Undesig CC 2018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PEF Undesig CC 2019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 t="str">
            <v>PEF Undesig CC 2020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 t="str">
            <v>PEF Undesig 4x1 CC 2020 Dec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PEF Undesig CC 2021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PEF Undesig 4x1 CC 2021 Dec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PEF Undesig CC 2022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PEF Undesig CC 2023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PEF Undesig CC 2024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PEF Undesig CC 2025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PEF Undesig 4x1 CC 2025 Dec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PEF Undesig CC 2026 Jun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PEF Undesig CC 2027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PEF Undesig CT 2014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PEF Undesig CT 2015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PEF Undesig CT 2016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PEF Undesig CT 2017</v>
          </cell>
          <cell r="G159">
            <v>0</v>
          </cell>
          <cell r="H159">
            <v>0</v>
          </cell>
          <cell r="I159">
            <v>0</v>
          </cell>
          <cell r="J159">
            <v>239081.47618840201</v>
          </cell>
          <cell r="K159">
            <v>33715525.788189098</v>
          </cell>
        </row>
        <row r="160">
          <cell r="A160" t="str">
            <v>PEF Undesig CT 2019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PEF Undesig CT 2020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PEF Undesig CT 2021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 t="str">
            <v>PEF Undesig CT 2022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 t="str">
            <v>PEF Undesig CT 2023 June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PEF Undesig CT 2023 Dec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PEF Undesig CT 2025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PEF Undesig PCoal 2020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PEF Undesig PCoal 2021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PEF Undesig PCoal 2022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PEF Undesig PCoal 2023 Dec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PEF Distribution Maintenance Capital</v>
          </cell>
          <cell r="G171">
            <v>988850.88333332899</v>
          </cell>
          <cell r="H171">
            <v>942744.13604999497</v>
          </cell>
          <cell r="I171">
            <v>0</v>
          </cell>
          <cell r="J171">
            <v>0</v>
          </cell>
          <cell r="K171">
            <v>1145617.90423953</v>
          </cell>
        </row>
        <row r="172">
          <cell r="A172" t="str">
            <v>PEF Distribution Growth Capital</v>
          </cell>
          <cell r="G172">
            <v>27773321.553999901</v>
          </cell>
          <cell r="H172">
            <v>30943848.1545499</v>
          </cell>
          <cell r="I172">
            <v>30387437.428032</v>
          </cell>
          <cell r="J172">
            <v>31299060.5508729</v>
          </cell>
          <cell r="K172">
            <v>33577946.266660102</v>
          </cell>
        </row>
        <row r="173">
          <cell r="A173" t="str">
            <v>PEF Distribution Easements</v>
          </cell>
          <cell r="G173">
            <v>300000</v>
          </cell>
          <cell r="H173">
            <v>300000</v>
          </cell>
          <cell r="I173">
            <v>306000</v>
          </cell>
          <cell r="J173">
            <v>315180</v>
          </cell>
          <cell r="K173">
            <v>321483.59999999998</v>
          </cell>
        </row>
        <row r="174">
          <cell r="A174" t="str">
            <v>PEF Distribution Installations on Cust. Premises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PEF Distribution Line Transformers</v>
          </cell>
          <cell r="G175">
            <v>7915339.4955000002</v>
          </cell>
          <cell r="H175">
            <v>8385539.6895000003</v>
          </cell>
          <cell r="I175">
            <v>8553250.4832899999</v>
          </cell>
          <cell r="J175">
            <v>8809847.9977886993</v>
          </cell>
          <cell r="K175">
            <v>9170194.2092743497</v>
          </cell>
        </row>
        <row r="176">
          <cell r="A176" t="str">
            <v>PEF Distribution G Line Transformers</v>
          </cell>
          <cell r="G176">
            <v>16234366.839999899</v>
          </cell>
          <cell r="H176">
            <v>16382520.92</v>
          </cell>
          <cell r="I176">
            <v>16710171.338400001</v>
          </cell>
          <cell r="J176">
            <v>17211476.478551999</v>
          </cell>
          <cell r="K176">
            <v>19627349.806428101</v>
          </cell>
        </row>
        <row r="177">
          <cell r="A177" t="str">
            <v>PEF Distribution Meter Equipment</v>
          </cell>
          <cell r="G177">
            <v>1891334.82</v>
          </cell>
          <cell r="H177">
            <v>1891334.82</v>
          </cell>
          <cell r="I177">
            <v>1929161.5164000001</v>
          </cell>
          <cell r="J177">
            <v>1987036.3618920001</v>
          </cell>
          <cell r="K177">
            <v>2191176.7175650802</v>
          </cell>
        </row>
        <row r="178">
          <cell r="A178" t="str">
            <v>PEF Distribution Mobile Meter Reading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PEF Distribution G Meter Equipment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PEF Distribution OH Conductors &amp; Devices</v>
          </cell>
          <cell r="G180">
            <v>11027574.009500001</v>
          </cell>
          <cell r="H180">
            <v>12331609.1649999</v>
          </cell>
          <cell r="I180">
            <v>12578241.3482999</v>
          </cell>
          <cell r="J180">
            <v>12955588.588749001</v>
          </cell>
          <cell r="K180">
            <v>12775825.3934341</v>
          </cell>
        </row>
        <row r="181">
          <cell r="A181" t="str">
            <v>PEF Distribution OH Services</v>
          </cell>
          <cell r="G181">
            <v>1829553.3045000001</v>
          </cell>
          <cell r="H181">
            <v>1829553.3045000001</v>
          </cell>
          <cell r="I181">
            <v>1866144.3705899999</v>
          </cell>
          <cell r="J181">
            <v>1922128.7017077</v>
          </cell>
          <cell r="K181">
            <v>2119600.6978630298</v>
          </cell>
        </row>
        <row r="182">
          <cell r="A182" t="str">
            <v>PEF Distribution Poles, Towers &amp; Fixtures</v>
          </cell>
          <cell r="G182">
            <v>10640808.3119999</v>
          </cell>
          <cell r="H182">
            <v>11134433.604</v>
          </cell>
          <cell r="I182">
            <v>11765122.193460001</v>
          </cell>
          <cell r="J182">
            <v>12118075.8592638</v>
          </cell>
          <cell r="K182">
            <v>12327743.973606599</v>
          </cell>
        </row>
        <row r="183">
          <cell r="A183" t="str">
            <v>PEF Distribution Station Equipment</v>
          </cell>
          <cell r="G183">
            <v>3089385.44666667</v>
          </cell>
          <cell r="H183">
            <v>3305003.68</v>
          </cell>
          <cell r="I183">
            <v>3370873.4035999798</v>
          </cell>
          <cell r="J183">
            <v>3791999.4362960001</v>
          </cell>
          <cell r="K183">
            <v>3579159.7504245201</v>
          </cell>
        </row>
        <row r="184">
          <cell r="A184" t="str">
            <v>PEF Distribution G Station Equipment</v>
          </cell>
          <cell r="G184">
            <v>26714287.809999902</v>
          </cell>
          <cell r="H184">
            <v>33317188.16</v>
          </cell>
          <cell r="I184">
            <v>33983531.923199996</v>
          </cell>
          <cell r="J184">
            <v>35003037.880896002</v>
          </cell>
          <cell r="K184">
            <v>32297574.450798102</v>
          </cell>
        </row>
        <row r="185">
          <cell r="A185" t="str">
            <v>PEF Distribution Street Light &amp; Signal Systems</v>
          </cell>
          <cell r="G185">
            <v>2784464.1002999898</v>
          </cell>
          <cell r="H185">
            <v>2811693.5170999998</v>
          </cell>
          <cell r="I185">
            <v>2867927.3874420002</v>
          </cell>
          <cell r="J185">
            <v>2953965.2090652501</v>
          </cell>
          <cell r="K185">
            <v>3225897.8383706599</v>
          </cell>
        </row>
        <row r="186">
          <cell r="A186" t="str">
            <v>PEF Distribution Structures &amp; Improvements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 t="str">
            <v>PEF Distribution UG Conductors &amp; Devices</v>
          </cell>
          <cell r="G187">
            <v>10044108.036499999</v>
          </cell>
          <cell r="H187">
            <v>11516827.080499999</v>
          </cell>
          <cell r="I187">
            <v>11747163.62211</v>
          </cell>
          <cell r="J187">
            <v>12099578.5307732</v>
          </cell>
          <cell r="K187">
            <v>11636446.0938159</v>
          </cell>
        </row>
        <row r="188">
          <cell r="A188" t="str">
            <v>PEF Distribution G UG Cond &amp; Devices</v>
          </cell>
          <cell r="G188">
            <v>10729805.856000001</v>
          </cell>
          <cell r="H188">
            <v>12404078.4384</v>
          </cell>
          <cell r="I188">
            <v>12652160.007168001</v>
          </cell>
          <cell r="J188">
            <v>13031724.807383001</v>
          </cell>
          <cell r="K188">
            <v>12972335.4761135</v>
          </cell>
        </row>
        <row r="189">
          <cell r="A189" t="str">
            <v>PEF Distribution UG Conduit</v>
          </cell>
          <cell r="G189">
            <v>2747160.69199999</v>
          </cell>
          <cell r="H189">
            <v>2747160.69199999</v>
          </cell>
          <cell r="I189">
            <v>2802103.9058400001</v>
          </cell>
          <cell r="J189">
            <v>2886167.0230151899</v>
          </cell>
          <cell r="K189">
            <v>3182680.5513581</v>
          </cell>
        </row>
        <row r="190">
          <cell r="A190" t="str">
            <v>PEF Distribution UG Services</v>
          </cell>
          <cell r="G190">
            <v>15648242.139699999</v>
          </cell>
          <cell r="H190">
            <v>17480024.3484</v>
          </cell>
          <cell r="I190">
            <v>17829624.835368</v>
          </cell>
          <cell r="J190">
            <v>18364513.580428999</v>
          </cell>
          <cell r="K190">
            <v>18129029.0247664</v>
          </cell>
        </row>
        <row r="191">
          <cell r="A191" t="str">
            <v>PEF Distribution Misc Equip 398</v>
          </cell>
          <cell r="G191">
            <v>836247.7</v>
          </cell>
          <cell r="H191">
            <v>817621.28999999899</v>
          </cell>
          <cell r="I191">
            <v>651086.23679999996</v>
          </cell>
          <cell r="J191">
            <v>670618.82390399999</v>
          </cell>
          <cell r="K191">
            <v>968821.84528139303</v>
          </cell>
        </row>
        <row r="192">
          <cell r="A192" t="str">
            <v>PEF Distribution Communication Equip 397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PEF Trans Maintenance Capital</v>
          </cell>
          <cell r="G193">
            <v>3272227.13199999</v>
          </cell>
          <cell r="H193">
            <v>1197177.3589999899</v>
          </cell>
          <cell r="I193">
            <v>125000</v>
          </cell>
          <cell r="J193">
            <v>1124863.99999999</v>
          </cell>
          <cell r="K193">
            <v>1169858.5600000001</v>
          </cell>
        </row>
        <row r="194">
          <cell r="A194" t="str">
            <v>PEF Trans Maintenance Capital 2010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 t="str">
            <v>PEF Trans Maintenance Capital 2011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 t="str">
            <v>PEF Trans Maintenance Capital 2012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 t="str">
            <v>PEF Trans Maintenance Capital 2013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 t="str">
            <v>PEF Trans Maintenance Capital 2014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PEF Trans Maintenance Capital 2015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PEF Trans Maintenance Capital 2016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PEF Trans Maintenance Capital 2017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PEF Trans Maintenance Capital 2025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PEF Trans Maintenance Projection Adjustment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PEF Trans Substation Land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PEF Trans M Apalachicola to Eastpoint Double-Circuit Rebuild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PEF Transmission Avalon - Gifford</v>
          </cell>
          <cell r="G206">
            <v>3600000.03</v>
          </cell>
          <cell r="H206">
            <v>1491999.99999999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PEF Trans M Brooksville West - Brooksville 230kv New Line (20062996)</v>
          </cell>
          <cell r="G207">
            <v>850000.02</v>
          </cell>
          <cell r="H207">
            <v>8149681.8899999997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PEF Trans M Carabelle to Eastpoint (JA-5&amp;6) 69kv Rebuild-15.84 miles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PEF Trans M Chiefland - New 69kv Switching sub &amp; line work (20062987)</v>
          </cell>
          <cell r="G209">
            <v>7889100.0599999996</v>
          </cell>
          <cell r="H209">
            <v>3782000.0399999898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PEF Transmission CF - Bushnell E (20043414)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PEF Transmission Drifton to Perry 230kV (20017360)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PEF Trans M Deleon Springs - DeLeon Springs - Deland West 115kv(20018950)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 t="str">
            <v>PEF Transmission Drifton-Perry (20057801)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 t="str">
            <v>PEF Transmission Dundee-Inter City #1 (20057800)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PEF Trans M Drifton Perry 69kv(20061540)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PEF Trans M Drifton-Perry 69kv ph2 (20057081)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 t="str">
            <v>PEF Transmission Dundee-Inter City #2 (20017361)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PEF Transmission Energy Control Center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PEF Transmission Gifford (20058126)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PEF Trans M Holder-2nd 230/69kv Transformer &amp; 69kv Line (20062991)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PEF Trans M Fort White - Luraville (FP-2 17.24mi) 69kv Line Rebuild(20062983)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PEF Trans M Haines City East New 230/69kV Substation (20057785)</v>
          </cell>
          <cell r="G222">
            <v>2000000.04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PEF Trans M Lecanto - 230/115kv substation(20062988)</v>
          </cell>
          <cell r="G223">
            <v>4230000.1399999997</v>
          </cell>
          <cell r="H223">
            <v>8600000.0700000003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PEF Trans M Northeast-Disston 230kv &amp; Disston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 t="str">
            <v>PEF Trans M High Springs-Alachua 2nd 69kV Circuit Line (20055278)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 t="str">
            <v>PEF Trans Perry - Luraville (FP-3&amp;4, 24.1 mi) 69kv Line Overload (20061540)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PEF Transmission Port St Joe - Appal (20043424)</v>
          </cell>
          <cell r="G227">
            <v>4999999.97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PEF Transmission Rich Bay Sub (20055279)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PEF Transmission Tallahassee - Drifton (20031431)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PEF Transmission Dale Mabry to Morgan Rd- 230kV Line &amp; Sub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PEF Transmission Central FL South - New 500/230 kV Substation</v>
          </cell>
          <cell r="G231">
            <v>26314000.52</v>
          </cell>
          <cell r="H231">
            <v>28346399</v>
          </cell>
          <cell r="I231">
            <v>9117999.9999999907</v>
          </cell>
          <cell r="J231">
            <v>0</v>
          </cell>
          <cell r="K231">
            <v>0</v>
          </cell>
        </row>
        <row r="232">
          <cell r="A232" t="str">
            <v>PEF Transmission OH Conduct. &amp; Devices</v>
          </cell>
          <cell r="G232">
            <v>13090621.689999999</v>
          </cell>
          <cell r="H232">
            <v>11983229.439999999</v>
          </cell>
          <cell r="I232">
            <v>10650255.359999999</v>
          </cell>
          <cell r="J232">
            <v>5545129.5744000003</v>
          </cell>
          <cell r="K232">
            <v>5766934.7573760003</v>
          </cell>
        </row>
        <row r="233">
          <cell r="A233" t="str">
            <v>PEF Transmission Poles &amp; Fixtures</v>
          </cell>
          <cell r="G233">
            <v>26596352.969999999</v>
          </cell>
          <cell r="H233">
            <v>27995850.419999901</v>
          </cell>
          <cell r="I233">
            <v>21082062.079999998</v>
          </cell>
          <cell r="J233">
            <v>22585344.563200001</v>
          </cell>
          <cell r="K233">
            <v>23368758.345727898</v>
          </cell>
        </row>
        <row r="234">
          <cell r="A234" t="str">
            <v>PEF Transmission Roads &amp; Trails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PEF Transmission Station Equipment</v>
          </cell>
          <cell r="G235">
            <v>22015073.339999899</v>
          </cell>
          <cell r="H235">
            <v>15393671.140000001</v>
          </cell>
          <cell r="I235">
            <v>23738463.359999999</v>
          </cell>
          <cell r="J235">
            <v>25728001.894400001</v>
          </cell>
          <cell r="K235">
            <v>26757121.9701759</v>
          </cell>
        </row>
        <row r="236">
          <cell r="A236" t="str">
            <v>PEF Transmission Structures &amp; Improvements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PEF Transmission Towers &amp; Fixtures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PEF Transmission New FERC, NERC, FPSC, DEP Requirements 355.0</v>
          </cell>
          <cell r="G238">
            <v>0</v>
          </cell>
          <cell r="H238">
            <v>0</v>
          </cell>
          <cell r="I238">
            <v>6000000</v>
          </cell>
          <cell r="J238">
            <v>21999999.999999899</v>
          </cell>
          <cell r="K238">
            <v>48999999.999999903</v>
          </cell>
        </row>
        <row r="239">
          <cell r="A239" t="str">
            <v>PEF Transmission CR South</v>
          </cell>
          <cell r="G239">
            <v>1999999.99</v>
          </cell>
          <cell r="H239">
            <v>5999999.9499999899</v>
          </cell>
          <cell r="I239">
            <v>30000000</v>
          </cell>
          <cell r="J239">
            <v>49999999.999999903</v>
          </cell>
          <cell r="K239">
            <v>49999999.999999903</v>
          </cell>
        </row>
        <row r="240">
          <cell r="A240" t="str">
            <v>PEF Transmission UG Conductors &amp; Devices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PEF Transmission UG Conduit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PEF Transmission New Gen Hines-WestLkWales #2 (20017372)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PEF Trans New Gen Projection Adjustment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 t="str">
            <v>PEF Transmission New Gen Taylor EC (20059498)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PEF Transmission New Gen Bartow Repower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PEF Transmission New Gen E-Grass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PEF Transmission New Gen Mosaic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PEF Transmission New Gen Vandolah Purchase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PEF Transmission New Gen Hines 6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PEF Transmission New Gen CC 4x1 2013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PEF Transmission New Gen CC Unit 2016</v>
          </cell>
          <cell r="G251">
            <v>0</v>
          </cell>
          <cell r="H251">
            <v>1000000.02</v>
          </cell>
          <cell r="I251">
            <v>5000000</v>
          </cell>
          <cell r="J251">
            <v>19999999.999999899</v>
          </cell>
          <cell r="K251">
            <v>30000000</v>
          </cell>
        </row>
        <row r="252">
          <cell r="A252" t="str">
            <v>PEF Transmission New Gen CC Unit 2015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PEF Transmission New Gen CC Unit 2017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PEF Transmission New Gen CC Unit 2018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PEF Transmission New Gen CC Unit 2027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PEF Transmission New Gen CC Unit 2019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4800000</v>
          </cell>
        </row>
        <row r="257">
          <cell r="A257" t="str">
            <v>PEF Transmission New Gen CC Unit 2020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PEF Transmission New Gen CC Unit 2021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PEF Transmission New Gen CC Unit 2022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PEF Transmission New Gen CC Unit 2023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PEF Transmission New Gen CC Unit 2024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PEF Transmission New Gen CC Unit 2025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PEF Transmission New Gen CC Unit 2026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PEF Transmission New Gen Coal Unit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PEF Transmission New Gen Coal Purchase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PEF Transmission New Gen Coal Unit 2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PEF Transmission New Gen CT Unit 2016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PEF Transmission New Gen CT Unit 2017</v>
          </cell>
          <cell r="G268">
            <v>0</v>
          </cell>
          <cell r="H268">
            <v>0</v>
          </cell>
          <cell r="I268">
            <v>279999.99999999901</v>
          </cell>
          <cell r="J268">
            <v>2899999.9999999902</v>
          </cell>
          <cell r="K268">
            <v>8999999.9999999907</v>
          </cell>
        </row>
        <row r="269">
          <cell r="A269" t="str">
            <v>PEF Transmission New Gen CT Unit 2019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PEF Transmission New Gen CT Unit 2020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PEF Transmission New Gen CT Unit 2021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PEF Transmission New Gen CT Unit 2027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PEF Transmission New Gen CT Unit 2028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PEF Transmission New Gen Nuclear 1 SS&amp;PC Retail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PEF Transmission New Gen Nuclear 2 SS&amp;PC Retail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PEF Transmission New Gen Nuc 1 SS&amp;PC Wholesale</v>
          </cell>
          <cell r="G276">
            <v>0</v>
          </cell>
          <cell r="H276">
            <v>0</v>
          </cell>
          <cell r="I276">
            <v>12054422.6363323</v>
          </cell>
          <cell r="J276">
            <v>0</v>
          </cell>
          <cell r="K276">
            <v>0</v>
          </cell>
        </row>
        <row r="277">
          <cell r="A277" t="str">
            <v>PEF Transmission New Gen Nuc 2 SS&amp;PC Wholesale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PEF Transmission New Gen Nuclear 1 Retail</v>
          </cell>
          <cell r="G278">
            <v>1679524.7226749901</v>
          </cell>
          <cell r="H278">
            <v>2007175.5297915</v>
          </cell>
          <cell r="I278">
            <v>9331576.1883179396</v>
          </cell>
          <cell r="J278">
            <v>0</v>
          </cell>
          <cell r="K278">
            <v>0</v>
          </cell>
        </row>
        <row r="279">
          <cell r="A279" t="str">
            <v>PEF Transmission New Gen Nuclear 1 Retail Land</v>
          </cell>
          <cell r="G279">
            <v>475004.52234899998</v>
          </cell>
          <cell r="H279">
            <v>485850.82755449897</v>
          </cell>
          <cell r="I279">
            <v>25619.570277134098</v>
          </cell>
          <cell r="J279">
            <v>0</v>
          </cell>
          <cell r="K279">
            <v>0</v>
          </cell>
        </row>
        <row r="280">
          <cell r="A280" t="str">
            <v>PEF Transmission New Gen Nuclear 1 Wholesale</v>
          </cell>
          <cell r="G280">
            <v>812012.77732499898</v>
          </cell>
          <cell r="H280">
            <v>960745.82020849898</v>
          </cell>
          <cell r="I280">
            <v>4466611.2583660902</v>
          </cell>
          <cell r="J280">
            <v>0</v>
          </cell>
          <cell r="K280">
            <v>0</v>
          </cell>
        </row>
        <row r="281">
          <cell r="A281" t="str">
            <v>PEF Transmission New Gen Levy 1 Whlse Land</v>
          </cell>
          <cell r="G281">
            <v>227363.577651</v>
          </cell>
          <cell r="H281">
            <v>232555.22244549901</v>
          </cell>
          <cell r="I281">
            <v>12262.9509447295</v>
          </cell>
          <cell r="J281">
            <v>0</v>
          </cell>
          <cell r="K281">
            <v>0</v>
          </cell>
        </row>
        <row r="282">
          <cell r="A282" t="str">
            <v>PEF Transmission New Gen Nuclear 2 Retail</v>
          </cell>
          <cell r="G282">
            <v>542862.31125599996</v>
          </cell>
          <cell r="H282">
            <v>406897.72346399998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PEF Transmission New Gen Nuclear 2 Retail Land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PEF Transmission New Gen Nuclear 2 Wholesale</v>
          </cell>
          <cell r="G284">
            <v>259844.08874400001</v>
          </cell>
          <cell r="H284">
            <v>194763.876536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PEF Transmission New Gen Nuclear 2 Wholesale Land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PEF Transmission New Gen to support New Gen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PEF Transmission - Florida Gas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PEF Transmission Intangible</v>
          </cell>
          <cell r="G288">
            <v>280000</v>
          </cell>
          <cell r="H288">
            <v>399996</v>
          </cell>
          <cell r="I288">
            <v>399999.99999999901</v>
          </cell>
          <cell r="J288">
            <v>0</v>
          </cell>
          <cell r="K288">
            <v>0</v>
          </cell>
        </row>
        <row r="289">
          <cell r="A289" t="str">
            <v>PEF Transmission G Station Equipment</v>
          </cell>
          <cell r="G289">
            <v>28600017.728999998</v>
          </cell>
          <cell r="H289">
            <v>27167797.225899901</v>
          </cell>
          <cell r="I289">
            <v>27095000</v>
          </cell>
          <cell r="J289">
            <v>30090000.039999899</v>
          </cell>
          <cell r="K289">
            <v>45464999.999999903</v>
          </cell>
        </row>
        <row r="290">
          <cell r="A290" t="str">
            <v>PEF Transmission G Substation Land</v>
          </cell>
          <cell r="G290">
            <v>0</v>
          </cell>
          <cell r="H290">
            <v>0</v>
          </cell>
          <cell r="I290">
            <v>0</v>
          </cell>
          <cell r="J290">
            <v>1000000</v>
          </cell>
          <cell r="K290">
            <v>1000000</v>
          </cell>
        </row>
        <row r="291">
          <cell r="A291" t="str">
            <v>PEF Transmission G Poles &amp; Fixtures</v>
          </cell>
          <cell r="G291">
            <v>34896083.912799999</v>
          </cell>
          <cell r="H291">
            <v>42444703.153299898</v>
          </cell>
          <cell r="I291">
            <v>73956151.442000002</v>
          </cell>
          <cell r="J291">
            <v>134201683.756</v>
          </cell>
          <cell r="K291">
            <v>122882554.59999999</v>
          </cell>
        </row>
        <row r="292">
          <cell r="A292" t="str">
            <v>PEF Transmission G OH Conduct. &amp; Devices</v>
          </cell>
          <cell r="G292">
            <v>25766585.966200002</v>
          </cell>
          <cell r="H292">
            <v>44500740.261799999</v>
          </cell>
          <cell r="I292">
            <v>60735067.627999999</v>
          </cell>
          <cell r="J292">
            <v>40730816.504000001</v>
          </cell>
          <cell r="K292">
            <v>35255036.399999999</v>
          </cell>
        </row>
        <row r="293">
          <cell r="A293" t="str">
            <v>PEF Smart Grid - Nonrecoverable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PEF Smart Grid - AMI Meters</v>
          </cell>
          <cell r="G294">
            <v>9589002</v>
          </cell>
          <cell r="H294">
            <v>12192338</v>
          </cell>
          <cell r="I294">
            <v>33988603.241377696</v>
          </cell>
          <cell r="J294">
            <v>73862764.339270204</v>
          </cell>
          <cell r="K294">
            <v>102271955.983669</v>
          </cell>
        </row>
        <row r="295">
          <cell r="A295" t="str">
            <v>PEF Smart Grid - Infrastructure</v>
          </cell>
          <cell r="G295">
            <v>6720647</v>
          </cell>
          <cell r="H295">
            <v>7664072</v>
          </cell>
          <cell r="I295">
            <v>21375105.642524701</v>
          </cell>
          <cell r="J295">
            <v>8384589.5266774697</v>
          </cell>
          <cell r="K295">
            <v>2107401.3073242302</v>
          </cell>
        </row>
        <row r="296">
          <cell r="A296" t="str">
            <v>PEF Smart Grid - Software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PEF Smart Grid - Switch Upgrades</v>
          </cell>
          <cell r="G297">
            <v>7046139</v>
          </cell>
          <cell r="H297">
            <v>13444463</v>
          </cell>
          <cell r="I297">
            <v>65500926.999999903</v>
          </cell>
          <cell r="J297">
            <v>61983180.859020203</v>
          </cell>
          <cell r="K297">
            <v>60668366.158795498</v>
          </cell>
        </row>
        <row r="298">
          <cell r="A298" t="str">
            <v>PEF Corporate Commun Equip. Blanket</v>
          </cell>
          <cell r="G298">
            <v>8977522.8200000003</v>
          </cell>
          <cell r="H298">
            <v>12881014.859999999</v>
          </cell>
          <cell r="I298">
            <v>8519999.9900000002</v>
          </cell>
          <cell r="J298">
            <v>11755999.999999899</v>
          </cell>
          <cell r="K298">
            <v>11817999.999999899</v>
          </cell>
        </row>
        <row r="299">
          <cell r="A299" t="str">
            <v>PEF Corporate Computer Equip. Blanket</v>
          </cell>
          <cell r="G299">
            <v>99420</v>
          </cell>
          <cell r="H299">
            <v>450000</v>
          </cell>
          <cell r="I299">
            <v>1800000</v>
          </cell>
          <cell r="J299">
            <v>0</v>
          </cell>
          <cell r="K299">
            <v>0</v>
          </cell>
        </row>
        <row r="300">
          <cell r="A300" t="str">
            <v>PEF General Office Equipment - 5 Year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PEF General Office Equipment - 7 Year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PEF Corporate Mics Structure</v>
          </cell>
          <cell r="G302">
            <v>9006467.9999999907</v>
          </cell>
          <cell r="H302">
            <v>1923174</v>
          </cell>
          <cell r="I302">
            <v>2568000</v>
          </cell>
          <cell r="J302">
            <v>1880960</v>
          </cell>
          <cell r="K302">
            <v>1714579.2</v>
          </cell>
        </row>
        <row r="303">
          <cell r="A303" t="str">
            <v>PEF Corporate Land and Structures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PEF Corp Land Purch Substations</v>
          </cell>
          <cell r="G304">
            <v>3426398</v>
          </cell>
          <cell r="H304">
            <v>3432401</v>
          </cell>
          <cell r="I304">
            <v>5342000</v>
          </cell>
          <cell r="J304">
            <v>3572040</v>
          </cell>
          <cell r="K304">
            <v>3643480.79999999</v>
          </cell>
        </row>
        <row r="305">
          <cell r="A305" t="str">
            <v>PEF Regulated Capital Corporate</v>
          </cell>
          <cell r="G305">
            <v>-214598</v>
          </cell>
          <cell r="H305">
            <v>83976.36</v>
          </cell>
          <cell r="I305">
            <v>0</v>
          </cell>
          <cell r="J305">
            <v>0</v>
          </cell>
          <cell r="K305">
            <v>0</v>
          </cell>
        </row>
        <row r="306">
          <cell r="A306" t="str">
            <v>PEF COO Reserve</v>
          </cell>
          <cell r="G306">
            <v>0</v>
          </cell>
          <cell r="H306">
            <v>0</v>
          </cell>
          <cell r="I306">
            <v>0</v>
          </cell>
          <cell r="J306">
            <v>36000000</v>
          </cell>
          <cell r="K306">
            <v>15606000</v>
          </cell>
        </row>
        <row r="307">
          <cell r="A307" t="str">
            <v>PEF Capital Challenge</v>
          </cell>
          <cell r="G307">
            <v>-53588600.535936601</v>
          </cell>
          <cell r="H307">
            <v>-115054847</v>
          </cell>
          <cell r="I307">
            <v>-15312889</v>
          </cell>
          <cell r="J307">
            <v>0</v>
          </cell>
          <cell r="K307">
            <v>0</v>
          </cell>
        </row>
        <row r="308">
          <cell r="A308" t="str">
            <v>PEF Distribution Heavy Trucks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PEF Distribution Light Trucks</v>
          </cell>
          <cell r="G309">
            <v>3129031</v>
          </cell>
          <cell r="H309">
            <v>3329028</v>
          </cell>
          <cell r="I309">
            <v>5409485</v>
          </cell>
          <cell r="J309">
            <v>3534874.4041999802</v>
          </cell>
          <cell r="K309">
            <v>3401571.8922839998</v>
          </cell>
        </row>
        <row r="310">
          <cell r="A310" t="str">
            <v>PEF Distribution Trailers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PEF Renewables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PEF Renewables - Biomass</v>
          </cell>
          <cell r="G312">
            <v>0</v>
          </cell>
          <cell r="H312">
            <v>0</v>
          </cell>
          <cell r="I312">
            <v>0</v>
          </cell>
          <cell r="J312">
            <v>43283950</v>
          </cell>
          <cell r="K312">
            <v>108209900</v>
          </cell>
        </row>
        <row r="313">
          <cell r="A313" t="str">
            <v>PEF Renewables - Co-Firing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PEF Renewables - Repower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PEF Renewables - Solar Storage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PEF Renewables - Solar PV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PEF Services ECCR Equipment</v>
          </cell>
          <cell r="G317">
            <v>424749</v>
          </cell>
          <cell r="H317">
            <v>424726</v>
          </cell>
          <cell r="I317">
            <v>619755.99999999895</v>
          </cell>
          <cell r="J317">
            <v>619755.99999999895</v>
          </cell>
          <cell r="K317">
            <v>619755.99999999895</v>
          </cell>
        </row>
        <row r="318">
          <cell r="A318" t="str">
            <v>PEF Services ECCR Switches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PEF Pension</v>
          </cell>
          <cell r="G319">
            <v>10400105</v>
          </cell>
          <cell r="H319">
            <v>9628915</v>
          </cell>
          <cell r="I319">
            <v>8521281</v>
          </cell>
          <cell r="J319">
            <v>6656883.2999999998</v>
          </cell>
          <cell r="K319">
            <v>4452321.9000000004</v>
          </cell>
        </row>
        <row r="320">
          <cell r="A320" t="str">
            <v>PEF Corporate Intangible</v>
          </cell>
          <cell r="G320">
            <v>1289049.8799999999</v>
          </cell>
          <cell r="H320">
            <v>1049921.1399999999</v>
          </cell>
          <cell r="I320">
            <v>1235000</v>
          </cell>
          <cell r="J320">
            <v>1075000</v>
          </cell>
          <cell r="K320">
            <v>1375000</v>
          </cell>
        </row>
        <row r="321">
          <cell r="A321" t="str">
            <v>PEF Supply Chain &amp; Service Co Other</v>
          </cell>
          <cell r="G321">
            <v>-287269.69999999902</v>
          </cell>
          <cell r="H321">
            <v>499971.63999999902</v>
          </cell>
          <cell r="I321">
            <v>308176.48</v>
          </cell>
          <cell r="J321">
            <v>854008.99999999895</v>
          </cell>
          <cell r="K321">
            <v>354009</v>
          </cell>
        </row>
        <row r="322">
          <cell r="A322" t="str">
            <v>PEF Non-Utility Capital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PEF Future Use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PEF AFUDC Base Projection Adjustment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PEF Nuc New Gen COLA Ret SS&amp;PC (20054444,20066032)</v>
          </cell>
          <cell r="G325">
            <v>13410633.58929</v>
          </cell>
          <cell r="H325">
            <v>7098775.2747</v>
          </cell>
          <cell r="I325">
            <v>9226034.0777700003</v>
          </cell>
        </row>
        <row r="326">
          <cell r="A326" t="str">
            <v>PEF Nuc New Gen SS&amp;PC 1 Ret(20075209,5222,5243,5837)</v>
          </cell>
          <cell r="G326">
            <v>3723854.9534999998</v>
          </cell>
          <cell r="H326">
            <v>6599506.4459100002</v>
          </cell>
          <cell r="I326">
            <v>114221916.3695254</v>
          </cell>
        </row>
        <row r="327">
          <cell r="A327" t="str">
            <v>PEF Nuclear New Gen SS&amp;PC 2 Retail (20075217)</v>
          </cell>
          <cell r="G327">
            <v>4880476.6596900001</v>
          </cell>
          <cell r="H327">
            <v>9357315.1881300006</v>
          </cell>
          <cell r="I327">
            <v>63554377.657222502</v>
          </cell>
        </row>
        <row r="328">
          <cell r="A328" t="str">
            <v>PEF Transmission New Gen Nuclear 1 SS&amp;PC Retail</v>
          </cell>
          <cell r="G328">
            <v>0</v>
          </cell>
          <cell r="H328">
            <v>0</v>
          </cell>
          <cell r="I328">
            <v>25183916.1123388</v>
          </cell>
          <cell r="J328">
            <v>0</v>
          </cell>
        </row>
        <row r="329">
          <cell r="A329" t="str">
            <v>PEF Transmission New Gen Nuclear 2 SS&amp;PC Retail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Listing"/>
      <sheetName val="Appendix"/>
      <sheetName val="T-1 Revenue Requirement Summary"/>
      <sheetName val="T-2 Preconst Costs Actual"/>
      <sheetName val="T-3 Carrying Costs"/>
      <sheetName val="T3-A Deferred Tax"/>
      <sheetName val="CPI Calc"/>
      <sheetName val="Recoverable O&amp;M"/>
      <sheetName val="Other O&amp;M"/>
      <sheetName val="Monthly Expenditures"/>
      <sheetName val="Monthly Expenditures Desc"/>
      <sheetName val="Variance Explanations"/>
      <sheetName val="Technology Selected"/>
      <sheetName val="Contracts Executed"/>
      <sheetName val="Contracts Executed Detail"/>
      <sheetName val="Contracts Executed $200k"/>
      <sheetName val="Final True-Up"/>
      <sheetName val="Interest Provision"/>
    </sheetNames>
    <sheetDataSet>
      <sheetData sheetId="0"/>
      <sheetData sheetId="1"/>
      <sheetData sheetId="2" refreshError="1">
        <row r="1">
          <cell r="F1" t="str">
            <v>Levy County Nuclear Filing</v>
          </cell>
        </row>
        <row r="8">
          <cell r="C8" t="str">
            <v>Progress Energy - FL</v>
          </cell>
        </row>
        <row r="10">
          <cell r="C10" t="str">
            <v>XXXXXX-EI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 Exceptions"/>
      <sheetName val="Risk Analysis"/>
      <sheetName val="Cost by Craft"/>
      <sheetName val="Detail"/>
      <sheetName val="Staffing Plan"/>
      <sheetName val="CashFlow"/>
      <sheetName val="Wage Rates"/>
      <sheetName val="Check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Contractor_000</v>
          </cell>
        </row>
        <row r="22">
          <cell r="C22" t="str">
            <v>Contractor_030</v>
          </cell>
        </row>
        <row r="23">
          <cell r="C23" t="str">
            <v>Contractor_050</v>
          </cell>
        </row>
        <row r="24">
          <cell r="C24" t="str">
            <v>Contractor_070</v>
          </cell>
        </row>
        <row r="25">
          <cell r="C25" t="str">
            <v>Contractor_080</v>
          </cell>
        </row>
        <row r="26">
          <cell r="C26" t="str">
            <v>Contractor_090</v>
          </cell>
        </row>
        <row r="27">
          <cell r="C27" t="str">
            <v>Contractor_100</v>
          </cell>
        </row>
        <row r="28">
          <cell r="C28" t="str">
            <v>Contractor_110</v>
          </cell>
        </row>
        <row r="29">
          <cell r="C29" t="str">
            <v>Contractor_120</v>
          </cell>
        </row>
        <row r="30">
          <cell r="C30" t="str">
            <v>Contractor_130</v>
          </cell>
        </row>
        <row r="31">
          <cell r="C31" t="str">
            <v>Contractor_140</v>
          </cell>
        </row>
        <row r="32">
          <cell r="C32" t="str">
            <v>Craft - Boilermaker</v>
          </cell>
        </row>
        <row r="33">
          <cell r="C33" t="str">
            <v>Craft - Carpenter</v>
          </cell>
        </row>
        <row r="34">
          <cell r="C34" t="str">
            <v>Craft - Cement Mason</v>
          </cell>
        </row>
        <row r="35">
          <cell r="C35" t="str">
            <v>Craft - Electrician</v>
          </cell>
        </row>
        <row r="36">
          <cell r="C36" t="str">
            <v>Craft - Insulator</v>
          </cell>
        </row>
        <row r="37">
          <cell r="C37" t="str">
            <v>Craft - Insulator (Asbestos)</v>
          </cell>
        </row>
        <row r="38">
          <cell r="C38" t="str">
            <v>Craft - Iron Worker</v>
          </cell>
        </row>
        <row r="39">
          <cell r="C39" t="str">
            <v>Craft - Laborer</v>
          </cell>
        </row>
        <row r="40">
          <cell r="C40" t="str">
            <v>Craft - Millwright</v>
          </cell>
        </row>
        <row r="41">
          <cell r="C41" t="str">
            <v>Craft - Operating Engineer</v>
          </cell>
        </row>
        <row r="42">
          <cell r="C42" t="str">
            <v>Craft - Painter</v>
          </cell>
        </row>
        <row r="43">
          <cell r="C43" t="str">
            <v>Craft - Pipefitter</v>
          </cell>
        </row>
        <row r="44">
          <cell r="C44" t="str">
            <v>Craft - Sheet Metal Worker</v>
          </cell>
        </row>
        <row r="45">
          <cell r="C45" t="str">
            <v>Craft - Sprinkler Fitter</v>
          </cell>
        </row>
        <row r="46">
          <cell r="C46" t="str">
            <v>Craft - Teamster</v>
          </cell>
        </row>
        <row r="47">
          <cell r="C47" t="str">
            <v>FPL Maintenance</v>
          </cell>
        </row>
        <row r="48">
          <cell r="C48" t="str">
            <v>Staff - Coatings Supervisor</v>
          </cell>
        </row>
        <row r="49">
          <cell r="C49" t="str">
            <v>Staff - Field Admin</v>
          </cell>
        </row>
        <row r="50">
          <cell r="C50" t="str">
            <v>Staff - Field Engineer</v>
          </cell>
        </row>
        <row r="51">
          <cell r="C51" t="str">
            <v>Staff - Field Supervisor</v>
          </cell>
        </row>
        <row r="52">
          <cell r="C52" t="str">
            <v xml:space="preserve">FPL </v>
          </cell>
        </row>
        <row r="53">
          <cell r="C53" t="str">
            <v>Other</v>
          </cell>
        </row>
      </sheetData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"/>
      <sheetName val="Monthly Summaries"/>
      <sheetName val="Monthly Detail"/>
      <sheetName val="CVPY QTD"/>
      <sheetName val="CVPY"/>
      <sheetName val="BVAC"/>
    </sheetNames>
    <sheetDataSet>
      <sheetData sheetId="0"/>
      <sheetData sheetId="1"/>
      <sheetData sheetId="2" refreshError="1"/>
      <sheetData sheetId="3">
        <row r="1">
          <cell r="A1" t="str">
            <v>1/7/2011</v>
          </cell>
          <cell r="B1" t="str">
            <v>Current Year
Actual
DEC 10</v>
          </cell>
          <cell r="C1" t="str">
            <v>Prior Year
Actual
DEC 09</v>
          </cell>
          <cell r="D1" t="str">
            <v>QTD Actual
Variance
fav / (unfav)</v>
          </cell>
          <cell r="E1" t="str">
            <v>Current Year
Budget
DEC 10</v>
          </cell>
          <cell r="F1" t="str">
            <v>QTD Budget
Variance
fav / (unfav)</v>
          </cell>
        </row>
        <row r="2">
          <cell r="A2" t="str">
            <v>OPERATING REVENUES</v>
          </cell>
        </row>
        <row r="3">
          <cell r="A3" t="str">
            <v xml:space="preserve"> 4401000 RESIDENTIAL SALES</v>
          </cell>
          <cell r="B3">
            <v>623813082.56000042</v>
          </cell>
          <cell r="C3">
            <v>639332000.53000069</v>
          </cell>
          <cell r="D3">
            <v>-15518917.970000267</v>
          </cell>
          <cell r="E3">
            <v>531605973.68526006</v>
          </cell>
          <cell r="F3">
            <v>92207108.874740362</v>
          </cell>
        </row>
        <row r="4">
          <cell r="A4" t="str">
            <v xml:space="preserve"> 4421000 COMMERCIAL SALES</v>
          </cell>
          <cell r="B4">
            <v>306412756.63000011</v>
          </cell>
          <cell r="C4">
            <v>324124146.87000024</v>
          </cell>
          <cell r="D4">
            <v>-17711390.240000129</v>
          </cell>
          <cell r="E4">
            <v>300794360.08609402</v>
          </cell>
          <cell r="F4">
            <v>5618396.5439060926</v>
          </cell>
        </row>
        <row r="5">
          <cell r="A5" t="str">
            <v xml:space="preserve"> 4431000 INDUSTRIAL SALES</v>
          </cell>
          <cell r="B5">
            <v>70097540.300000042</v>
          </cell>
          <cell r="C5">
            <v>77694842.740000069</v>
          </cell>
          <cell r="D5">
            <v>-7597302.4400000274</v>
          </cell>
          <cell r="E5">
            <v>83763090.149365366</v>
          </cell>
          <cell r="F5">
            <v>-13665549.849365324</v>
          </cell>
        </row>
        <row r="6">
          <cell r="A6" t="str">
            <v xml:space="preserve"> 4441000 HIGHWAY LIGHTING/PUBLIC STREET/HIGHWAY LIGHTING</v>
          </cell>
          <cell r="B6">
            <v>500119.1800000004</v>
          </cell>
          <cell r="C6">
            <v>406382.56000000006</v>
          </cell>
          <cell r="D6">
            <v>93736.620000000345</v>
          </cell>
          <cell r="E6">
            <v>631526.85527555062</v>
          </cell>
          <cell r="F6">
            <v>-131407.67527555022</v>
          </cell>
        </row>
        <row r="7">
          <cell r="A7" t="str">
            <v xml:space="preserve"> 4451000 SALES TO PUBLIC AUTHORITIES</v>
          </cell>
          <cell r="B7">
            <v>83981116.850000083</v>
          </cell>
          <cell r="C7">
            <v>87504496.650000066</v>
          </cell>
          <cell r="D7">
            <v>-3523379.7999999821</v>
          </cell>
          <cell r="E7">
            <v>87251165.026283443</v>
          </cell>
          <cell r="F7">
            <v>-3270048.1762833595</v>
          </cell>
        </row>
        <row r="8">
          <cell r="A8" t="str">
            <v xml:space="preserve">     Total Sales to Ultimate Customers</v>
          </cell>
          <cell r="B8">
            <v>1084804615.5200007</v>
          </cell>
          <cell r="C8">
            <v>1129061869.3500011</v>
          </cell>
          <cell r="D8">
            <v>-44257253.830000401</v>
          </cell>
          <cell r="E8">
            <v>1004046115.8022783</v>
          </cell>
          <cell r="F8">
            <v>80758499.717722416</v>
          </cell>
        </row>
        <row r="9">
          <cell r="A9" t="str">
            <v xml:space="preserve"> 447100E INTERCHANGE SALES - ENERGY/DEMAND</v>
          </cell>
          <cell r="B9">
            <v>847411.2900000005</v>
          </cell>
          <cell r="C9">
            <v>3964062.7400000021</v>
          </cell>
          <cell r="D9">
            <v>-3116651.4500000016</v>
          </cell>
          <cell r="E9">
            <v>3818852.9999999739</v>
          </cell>
          <cell r="F9">
            <v>-2971441.7099999734</v>
          </cell>
        </row>
        <row r="10">
          <cell r="A10" t="str">
            <v xml:space="preserve"> 4477000 REVENUE - OTHER</v>
          </cell>
          <cell r="B10">
            <v>59039401.050000042</v>
          </cell>
          <cell r="C10">
            <v>78860664.090000033</v>
          </cell>
          <cell r="D10">
            <v>-19821263.039999992</v>
          </cell>
          <cell r="E10">
            <v>88073702.442035496</v>
          </cell>
          <cell r="F10">
            <v>-29034301.392035455</v>
          </cell>
        </row>
        <row r="11">
          <cell r="A11" t="str">
            <v xml:space="preserve">     Total Sales for Resale</v>
          </cell>
          <cell r="B11">
            <v>59886812.340000041</v>
          </cell>
          <cell r="C11">
            <v>82824726.830000043</v>
          </cell>
          <cell r="D11">
            <v>-22937914.490000002</v>
          </cell>
          <cell r="E11">
            <v>91892555.442035466</v>
          </cell>
          <cell r="F11">
            <v>-32005743.102035426</v>
          </cell>
        </row>
        <row r="12">
          <cell r="A12" t="str">
            <v xml:space="preserve"> 4491470 PROV FOR RATE REFUND-RESALE</v>
          </cell>
          <cell r="B12">
            <v>-57695.47000000003</v>
          </cell>
          <cell r="C12">
            <v>-36978.330000000031</v>
          </cell>
          <cell r="D12">
            <v>-20717.14</v>
          </cell>
          <cell r="E12" t="str">
            <v xml:space="preserve"> - </v>
          </cell>
          <cell r="F12">
            <v>-57695.47000000003</v>
          </cell>
        </row>
        <row r="13">
          <cell r="A13" t="str">
            <v xml:space="preserve">     Total Prov for Rate Refunds</v>
          </cell>
          <cell r="B13">
            <v>-57695.47000000003</v>
          </cell>
          <cell r="C13">
            <v>-36978.330000000031</v>
          </cell>
          <cell r="D13">
            <v>-20717.14</v>
          </cell>
          <cell r="E13">
            <v>0</v>
          </cell>
          <cell r="F13">
            <v>-57695.47000000003</v>
          </cell>
        </row>
        <row r="14">
          <cell r="A14" t="str">
            <v>Total Sales of Electric Energy</v>
          </cell>
          <cell r="B14">
            <v>1144633732.3900008</v>
          </cell>
          <cell r="C14">
            <v>1211849617.8500013</v>
          </cell>
          <cell r="D14">
            <v>-67215885.460000515</v>
          </cell>
          <cell r="E14">
            <v>1095938671.2443137</v>
          </cell>
          <cell r="F14">
            <v>48695061.145687103</v>
          </cell>
        </row>
        <row r="15">
          <cell r="A15" t="str">
            <v>OTHER OPERATING REVENUES</v>
          </cell>
        </row>
        <row r="16">
          <cell r="A16" t="str">
            <v xml:space="preserve"> 4500001 LATE PAYMENT CHARGE - RETAIL</v>
          </cell>
          <cell r="B16">
            <v>6014288.4900000021</v>
          </cell>
          <cell r="C16">
            <v>6237120.0400000028</v>
          </cell>
          <cell r="D16">
            <v>-222831.55000000075</v>
          </cell>
          <cell r="E16">
            <v>5580000.0000000037</v>
          </cell>
          <cell r="F16">
            <v>434288.48999999836</v>
          </cell>
        </row>
        <row r="17">
          <cell r="A17" t="str">
            <v xml:space="preserve"> 4510001 MISCELLANEOUS SERVICE REVENUES</v>
          </cell>
          <cell r="B17">
            <v>5555457.9300000034</v>
          </cell>
          <cell r="C17">
            <v>6170223.4900000021</v>
          </cell>
          <cell r="D17">
            <v>-614765.55999999866</v>
          </cell>
          <cell r="E17">
            <v>6466734.1799999774</v>
          </cell>
          <cell r="F17">
            <v>-911276.24999997392</v>
          </cell>
        </row>
        <row r="18">
          <cell r="A18" t="str">
            <v xml:space="preserve"> 4540001 RENT FROM ELECTRIC PROPERTY</v>
          </cell>
          <cell r="B18">
            <v>358731.27000000025</v>
          </cell>
          <cell r="C18">
            <v>426319.20000000019</v>
          </cell>
          <cell r="D18">
            <v>-67587.929999999935</v>
          </cell>
          <cell r="E18">
            <v>544104.3600000008</v>
          </cell>
          <cell r="F18">
            <v>-185373.09000000055</v>
          </cell>
        </row>
        <row r="19">
          <cell r="A19" t="str">
            <v xml:space="preserve"> 4540002 RENT FROM ELEC PROP-NUCLEAR</v>
          </cell>
          <cell r="B19">
            <v>250465.25000000012</v>
          </cell>
          <cell r="C19">
            <v>251731.13000000012</v>
          </cell>
          <cell r="D19">
            <v>-1265.8800000000047</v>
          </cell>
          <cell r="E19">
            <v>262611.00000000023</v>
          </cell>
          <cell r="F19">
            <v>-12145.750000000116</v>
          </cell>
        </row>
        <row r="20">
          <cell r="A20" t="str">
            <v xml:space="preserve"> 4540004 PT HOLDINGS IRU/REVENUE SHARING</v>
          </cell>
          <cell r="B20">
            <v>431382.00000000023</v>
          </cell>
          <cell r="C20">
            <v>384852.00000000023</v>
          </cell>
          <cell r="D20">
            <v>46530</v>
          </cell>
          <cell r="E20">
            <v>379869.00000000023</v>
          </cell>
          <cell r="F20">
            <v>51513</v>
          </cell>
        </row>
        <row r="21">
          <cell r="A21" t="str">
            <v xml:space="preserve"> 4540005 RENT - LIGHTING EQUIP</v>
          </cell>
          <cell r="B21">
            <v>16874701.190000013</v>
          </cell>
          <cell r="C21">
            <v>18293444.420000017</v>
          </cell>
          <cell r="D21">
            <v>-1418743.2300000042</v>
          </cell>
          <cell r="E21">
            <v>14943000.000000007</v>
          </cell>
          <cell r="F21">
            <v>1931701.1900000051</v>
          </cell>
        </row>
        <row r="22">
          <cell r="A22" t="str">
            <v xml:space="preserve"> 4540006 RENT - NON LIGHTING EQUIP</v>
          </cell>
          <cell r="B22">
            <v>1746420.6500000004</v>
          </cell>
          <cell r="C22">
            <v>1722828.4100000011</v>
          </cell>
          <cell r="D22">
            <v>23592.239999999292</v>
          </cell>
          <cell r="E22">
            <v>1762500.0000000009</v>
          </cell>
          <cell r="F22">
            <v>-16079.350000000559</v>
          </cell>
        </row>
        <row r="23">
          <cell r="A23" t="str">
            <v xml:space="preserve"> 4540007 RENT - JOINT USE</v>
          </cell>
          <cell r="B23">
            <v>2166229.1600000029</v>
          </cell>
          <cell r="C23">
            <v>2664393.3100000005</v>
          </cell>
          <cell r="D23">
            <v>-498164.14999999758</v>
          </cell>
          <cell r="E23">
            <v>2913648.4200000037</v>
          </cell>
          <cell r="F23">
            <v>-747419.26000000071</v>
          </cell>
        </row>
        <row r="24">
          <cell r="A24" t="str">
            <v xml:space="preserve"> 4540008 RENT - TRANSMISSION</v>
          </cell>
          <cell r="B24">
            <v>140452.42000000004</v>
          </cell>
          <cell r="C24">
            <v>109542.10000000003</v>
          </cell>
          <cell r="D24">
            <v>30910.320000000007</v>
          </cell>
          <cell r="E24">
            <v>103749.99000000011</v>
          </cell>
          <cell r="F24">
            <v>36702.429999999935</v>
          </cell>
        </row>
        <row r="25">
          <cell r="A25" t="str">
            <v xml:space="preserve"> 4560001 OTHER ELECTRIC REVENUES</v>
          </cell>
          <cell r="B25">
            <v>341939.26000000024</v>
          </cell>
          <cell r="C25">
            <v>242370.78000000014</v>
          </cell>
          <cell r="D25">
            <v>99568.480000000098</v>
          </cell>
          <cell r="E25">
            <v>222249.9999999901</v>
          </cell>
          <cell r="F25">
            <v>119689.26000001014</v>
          </cell>
        </row>
        <row r="26">
          <cell r="A26" t="str">
            <v xml:space="preserve"> 456000T WHEELING - TRANSMISSION</v>
          </cell>
          <cell r="B26">
            <v>15044136.840000004</v>
          </cell>
          <cell r="C26">
            <v>11022456.320000008</v>
          </cell>
          <cell r="D26">
            <v>4021680.5199999958</v>
          </cell>
          <cell r="E26">
            <v>18507045.169792131</v>
          </cell>
          <cell r="F26">
            <v>-3462908.329792127</v>
          </cell>
        </row>
        <row r="27">
          <cell r="A27" t="str">
            <v xml:space="preserve"> 4560020 STATE SALES TX COLL COMMISSION COLLECTED</v>
          </cell>
          <cell r="B27">
            <v>2657.5600000000022</v>
          </cell>
          <cell r="C27">
            <v>2697.2800000000016</v>
          </cell>
          <cell r="D27">
            <v>-39.719999999999345</v>
          </cell>
          <cell r="E27">
            <v>2673.903324990004</v>
          </cell>
          <cell r="F27">
            <v>-16.343324990001747</v>
          </cell>
        </row>
        <row r="28">
          <cell r="A28" t="str">
            <v xml:space="preserve"> 4560021 OTH ELEC REV INTERCHANGE SALES</v>
          </cell>
          <cell r="B28">
            <v>1877.7500000000009</v>
          </cell>
          <cell r="C28">
            <v>14971.290000000015</v>
          </cell>
          <cell r="D28">
            <v>-13093.540000000015</v>
          </cell>
          <cell r="E28" t="str">
            <v xml:space="preserve"> - </v>
          </cell>
          <cell r="F28">
            <v>1877.7500000000009</v>
          </cell>
        </row>
        <row r="29">
          <cell r="A29" t="str">
            <v xml:space="preserve"> 4560022 MUNI COUNTY TAX COLL - COMMISSIONS</v>
          </cell>
          <cell r="B29">
            <v>56372.100000000006</v>
          </cell>
          <cell r="C29">
            <v>55951.430000000022</v>
          </cell>
          <cell r="D29">
            <v>420.6699999999837</v>
          </cell>
          <cell r="E29">
            <v>48645.06</v>
          </cell>
          <cell r="F29">
            <v>7727.0400000000081</v>
          </cell>
        </row>
        <row r="30">
          <cell r="A30" t="str">
            <v xml:space="preserve"> 4560030 RETAIL UNBILLED REVENUE</v>
          </cell>
          <cell r="B30">
            <v>-7125319.0000000037</v>
          </cell>
          <cell r="C30">
            <v>-18614104.000000015</v>
          </cell>
          <cell r="D30">
            <v>11488785.000000011</v>
          </cell>
          <cell r="E30" t="str">
            <v xml:space="preserve"> - </v>
          </cell>
          <cell r="F30">
            <v>-7125319.0000000037</v>
          </cell>
        </row>
        <row r="31">
          <cell r="A31" t="str">
            <v xml:space="preserve"> 4560033 WHOLESALE UNBILLED REVENUE</v>
          </cell>
          <cell r="B31">
            <v>2783827.0000000019</v>
          </cell>
          <cell r="C31">
            <v>-3901682.0000000019</v>
          </cell>
          <cell r="D31">
            <v>6685509.0000000037</v>
          </cell>
          <cell r="E31" t="str">
            <v xml:space="preserve"> - </v>
          </cell>
          <cell r="F31">
            <v>2783827.0000000019</v>
          </cell>
        </row>
        <row r="32">
          <cell r="A32" t="str">
            <v xml:space="preserve"> 4560096 GEN PERF INCENTIVE FACTOR</v>
          </cell>
          <cell r="B32">
            <v>-2200212.5000000019</v>
          </cell>
          <cell r="C32">
            <v>-541983.28000000026</v>
          </cell>
          <cell r="D32">
            <v>-1658229.2200000016</v>
          </cell>
          <cell r="E32">
            <v>132787.50000000012</v>
          </cell>
          <cell r="F32">
            <v>-2333000.0000000019</v>
          </cell>
        </row>
        <row r="33">
          <cell r="A33" t="str">
            <v xml:space="preserve"> 45600TP WHEELING PROD ANCILL SERV REV - TARIFF</v>
          </cell>
          <cell r="B33">
            <v>1532645.4800000014</v>
          </cell>
          <cell r="C33">
            <v>1666532.290000001</v>
          </cell>
          <cell r="D33">
            <v>-133886.80999999959</v>
          </cell>
          <cell r="E33" t="str">
            <v xml:space="preserve"> - </v>
          </cell>
          <cell r="F33">
            <v>1532645.4800000014</v>
          </cell>
        </row>
        <row r="34">
          <cell r="A34" t="str">
            <v xml:space="preserve"> 45600TR WHEELING TARIFF RETAIL CCR</v>
          </cell>
          <cell r="B34">
            <v>11144.42000000002</v>
          </cell>
          <cell r="C34">
            <v>189872.18000000011</v>
          </cell>
          <cell r="D34">
            <v>-178727.7600000001</v>
          </cell>
          <cell r="E34" t="str">
            <v xml:space="preserve"> - </v>
          </cell>
          <cell r="F34">
            <v>11144.42000000002</v>
          </cell>
        </row>
        <row r="35">
          <cell r="A35" t="str">
            <v xml:space="preserve">     Total Other Electric Revenues</v>
          </cell>
          <cell r="B35">
            <v>43987197.270000026</v>
          </cell>
          <cell r="C35">
            <v>26397536.390000015</v>
          </cell>
          <cell r="D35">
            <v>17589660.88000001</v>
          </cell>
          <cell r="E35">
            <v>51869618.583117105</v>
          </cell>
          <cell r="F35">
            <v>-7882421.3131170794</v>
          </cell>
        </row>
        <row r="36">
          <cell r="A36" t="str">
            <v>TOTAL OPERATING REVENUES</v>
          </cell>
          <cell r="B36">
            <v>1188620929.6600008</v>
          </cell>
          <cell r="C36">
            <v>1238247154.2400014</v>
          </cell>
          <cell r="D36">
            <v>-49626224.580000639</v>
          </cell>
          <cell r="E36">
            <v>1147808289.8274307</v>
          </cell>
          <cell r="F36">
            <v>40812639.832570076</v>
          </cell>
        </row>
        <row r="37">
          <cell r="A37" t="str">
            <v>FUEL EXPENSES AND PURCHASED POWER:</v>
          </cell>
        </row>
        <row r="38">
          <cell r="A38" t="str">
            <v xml:space="preserve">  5013000 - FOSSIL STEAM FUEL FMS</v>
          </cell>
          <cell r="B38">
            <v>153601967.74000013</v>
          </cell>
          <cell r="C38">
            <v>177015677.05000013</v>
          </cell>
          <cell r="D38">
            <v>23413709.310000002</v>
          </cell>
          <cell r="E38">
            <v>121918725.17199993</v>
          </cell>
          <cell r="F38">
            <v>-31683242.568000197</v>
          </cell>
        </row>
        <row r="39">
          <cell r="A39" t="str">
            <v xml:space="preserve">  5183000 - NUCLEAR FUEL - OTHER CHARGES</v>
          </cell>
          <cell r="B39">
            <v>11853.160000000007</v>
          </cell>
          <cell r="C39">
            <v>12788.699999999262</v>
          </cell>
          <cell r="D39">
            <v>935.53999999925509</v>
          </cell>
          <cell r="E39">
            <v>9922142.7500000075</v>
          </cell>
          <cell r="F39">
            <v>9910289.5900000073</v>
          </cell>
        </row>
        <row r="40">
          <cell r="A40" t="str">
            <v xml:space="preserve">  5188000 - NUCLEAR FUEL - WASTE DISPOSAL</v>
          </cell>
          <cell r="B40" t="str">
            <v xml:space="preserve"> - </v>
          </cell>
          <cell r="C40">
            <v>0</v>
          </cell>
          <cell r="D40">
            <v>0</v>
          </cell>
          <cell r="E40">
            <v>1632419.2500000009</v>
          </cell>
          <cell r="F40">
            <v>1632419.2500000009</v>
          </cell>
        </row>
        <row r="41">
          <cell r="A41" t="str">
            <v xml:space="preserve">  5473000 - CT FUEL FMS</v>
          </cell>
          <cell r="B41">
            <v>266444556.38</v>
          </cell>
          <cell r="C41">
            <v>277648570.39000034</v>
          </cell>
          <cell r="D41">
            <v>11204014.010000348</v>
          </cell>
          <cell r="E41">
            <v>224340003.33900011</v>
          </cell>
          <cell r="F41">
            <v>-42104553.040999889</v>
          </cell>
        </row>
        <row r="42">
          <cell r="A42" t="str">
            <v xml:space="preserve">     Total Recoverable Fuel Expenses</v>
          </cell>
          <cell r="B42">
            <v>420058377.28000009</v>
          </cell>
          <cell r="C42">
            <v>454677036.14000046</v>
          </cell>
          <cell r="D42">
            <v>34618658.860000372</v>
          </cell>
          <cell r="E42">
            <v>357813290.51100004</v>
          </cell>
          <cell r="F42">
            <v>-62245086.769000053</v>
          </cell>
        </row>
        <row r="43">
          <cell r="A43" t="str">
            <v xml:space="preserve"> 5572001 FL DEFERRED CAPACITY EXPENSE</v>
          </cell>
          <cell r="B43">
            <v>18977557.960000008</v>
          </cell>
          <cell r="C43">
            <v>115900024.67000008</v>
          </cell>
          <cell r="D43">
            <v>96922466.710000068</v>
          </cell>
          <cell r="E43">
            <v>5329509.6694095545</v>
          </cell>
          <cell r="F43">
            <v>-13648048.290590454</v>
          </cell>
        </row>
        <row r="44">
          <cell r="A44" t="str">
            <v xml:space="preserve"> 5572002 FL DEFERRED FUEL EXPENSES</v>
          </cell>
          <cell r="B44">
            <v>-58670527.100000054</v>
          </cell>
          <cell r="C44">
            <v>44498597.910000041</v>
          </cell>
          <cell r="D44">
            <v>103169125.01000009</v>
          </cell>
          <cell r="E44">
            <v>22773204.058538541</v>
          </cell>
          <cell r="F44">
            <v>81443731.158538595</v>
          </cell>
        </row>
        <row r="45">
          <cell r="A45" t="str">
            <v xml:space="preserve">     Total Deferred Fuel Expense</v>
          </cell>
          <cell r="B45">
            <v>-39692969.140000045</v>
          </cell>
          <cell r="C45">
            <v>160398622.5800001</v>
          </cell>
          <cell r="D45">
            <v>200091591.72000015</v>
          </cell>
          <cell r="E45">
            <v>28102713.727948096</v>
          </cell>
          <cell r="F45">
            <v>67795682.867948145</v>
          </cell>
        </row>
        <row r="46">
          <cell r="A46" t="str">
            <v xml:space="preserve">  5550704 - FIRM PURCH PWR - RTL - REC</v>
          </cell>
          <cell r="B46">
            <v>44024093.280000031</v>
          </cell>
          <cell r="C46">
            <v>39153116.440000013</v>
          </cell>
          <cell r="D46">
            <v>-4870976.8400000185</v>
          </cell>
          <cell r="E46">
            <v>39229653.449201509</v>
          </cell>
          <cell r="F46">
            <v>-4794439.8307985216</v>
          </cell>
        </row>
        <row r="47">
          <cell r="A47" t="str">
            <v xml:space="preserve">  5550705 - FIRM PURCH PWR - WHL - REC</v>
          </cell>
          <cell r="B47">
            <v>1719289.080000001</v>
          </cell>
          <cell r="C47">
            <v>1297729.2400000012</v>
          </cell>
          <cell r="D47">
            <v>-421559.83999999985</v>
          </cell>
          <cell r="E47">
            <v>1182202.6957985014</v>
          </cell>
          <cell r="F47">
            <v>-537086.38420149963</v>
          </cell>
        </row>
        <row r="48">
          <cell r="A48" t="str">
            <v xml:space="preserve">  5550707 - INTERCHANGE RECEIVED</v>
          </cell>
          <cell r="B48">
            <v>62631171.840000063</v>
          </cell>
          <cell r="C48">
            <v>34506602.120000035</v>
          </cell>
          <cell r="D48">
            <v>-28124569.720000029</v>
          </cell>
          <cell r="E48">
            <v>42588154.861000031</v>
          </cell>
          <cell r="F48">
            <v>-20043016.979000032</v>
          </cell>
        </row>
        <row r="49">
          <cell r="A49" t="str">
            <v xml:space="preserve">  5550708 - PURCH PWR - CAP RETAIL - REC</v>
          </cell>
          <cell r="B49">
            <v>78652259.990000069</v>
          </cell>
          <cell r="C49">
            <v>79950574.700000077</v>
          </cell>
          <cell r="D49">
            <v>1298314.7100000083</v>
          </cell>
          <cell r="E49">
            <v>81162325.635977805</v>
          </cell>
          <cell r="F49">
            <v>2510065.6459777355</v>
          </cell>
        </row>
        <row r="50">
          <cell r="A50" t="str">
            <v xml:space="preserve">     Total Recoverable Purchased Power</v>
          </cell>
          <cell r="B50">
            <v>187026814.19000018</v>
          </cell>
          <cell r="C50">
            <v>154908022.50000012</v>
          </cell>
          <cell r="D50">
            <v>-32118791.690000057</v>
          </cell>
          <cell r="E50">
            <v>164162336.64197785</v>
          </cell>
          <cell r="F50">
            <v>-22864477.54802233</v>
          </cell>
        </row>
        <row r="51">
          <cell r="A51" t="str">
            <v>Total Recoverable Fuel and Purchased Power</v>
          </cell>
          <cell r="B51">
            <v>567392222.33000016</v>
          </cell>
          <cell r="C51">
            <v>769983681.22000074</v>
          </cell>
          <cell r="D51">
            <v>202591458.89000058</v>
          </cell>
          <cell r="E51">
            <v>550078340.88092601</v>
          </cell>
          <cell r="F51">
            <v>-17313881.449074149</v>
          </cell>
        </row>
        <row r="52">
          <cell r="A52" t="str">
            <v xml:space="preserve">  5550709 - PURCH PWR - CAP WHL - BASE</v>
          </cell>
          <cell r="B52">
            <v>10278853.810000006</v>
          </cell>
          <cell r="C52">
            <v>8486415.6500000097</v>
          </cell>
          <cell r="D52">
            <v>-1792438.1599999964</v>
          </cell>
          <cell r="E52">
            <v>12088780.704022355</v>
          </cell>
          <cell r="F52">
            <v>1809926.8940223493</v>
          </cell>
        </row>
        <row r="53">
          <cell r="A53" t="str">
            <v xml:space="preserve">     Total Base Purchased Power</v>
          </cell>
          <cell r="B53">
            <v>10278853.810000006</v>
          </cell>
          <cell r="C53">
            <v>8486415.6500000097</v>
          </cell>
          <cell r="D53">
            <v>-1792438.1599999964</v>
          </cell>
          <cell r="E53">
            <v>12088780.704022355</v>
          </cell>
          <cell r="F53">
            <v>1809926.8940223493</v>
          </cell>
        </row>
        <row r="54">
          <cell r="A54" t="str">
            <v>TOTAL FUEL, PURCHASED POWER, AND OTHER</v>
          </cell>
          <cell r="B54">
            <v>577671076.14000022</v>
          </cell>
          <cell r="C54">
            <v>778470096.87000072</v>
          </cell>
          <cell r="D54">
            <v>200799020.7300005</v>
          </cell>
          <cell r="E54">
            <v>562167121.58494842</v>
          </cell>
          <cell r="F54">
            <v>-15503954.555051804</v>
          </cell>
        </row>
        <row r="55">
          <cell r="A55" t="str">
            <v xml:space="preserve">  5060001 - FOS MISC STEAM POWER EXP - RECOV</v>
          </cell>
          <cell r="B55">
            <v>3913.2500000000018</v>
          </cell>
          <cell r="C55">
            <v>333595.69000000018</v>
          </cell>
          <cell r="D55">
            <v>329682.44000000018</v>
          </cell>
          <cell r="E55">
            <v>-415.00000000000023</v>
          </cell>
          <cell r="F55">
            <v>-4328.2500000000018</v>
          </cell>
        </row>
        <row r="56">
          <cell r="A56" t="str">
            <v xml:space="preserve">  5240001 - NUC MISC POWER EXP - RECOV</v>
          </cell>
          <cell r="B56" t="str">
            <v xml:space="preserve"> - </v>
          </cell>
          <cell r="C56">
            <v>2079358.3100000008</v>
          </cell>
          <cell r="D56">
            <v>2079358.3100000008</v>
          </cell>
          <cell r="E56" t="str">
            <v xml:space="preserve"> - </v>
          </cell>
          <cell r="F56">
            <v>0</v>
          </cell>
        </row>
        <row r="57">
          <cell r="A57" t="str">
            <v xml:space="preserve">  5490001 - CT MISC POWER EXP - RECOV</v>
          </cell>
          <cell r="B57">
            <v>0</v>
          </cell>
          <cell r="C57">
            <v>39004.53</v>
          </cell>
          <cell r="D57">
            <v>39004.53</v>
          </cell>
          <cell r="E57">
            <v>-8.0000000000000071</v>
          </cell>
          <cell r="F57">
            <v>-8.0000000000000071</v>
          </cell>
        </row>
        <row r="58">
          <cell r="A58" t="str">
            <v>Non-Fuel Expenses - Recoverable</v>
          </cell>
          <cell r="B58">
            <v>3913.2500000000018</v>
          </cell>
          <cell r="C58">
            <v>2451958.5300000007</v>
          </cell>
          <cell r="D58">
            <v>2448045.2800000007</v>
          </cell>
          <cell r="E58">
            <v>-423.00000000000023</v>
          </cell>
          <cell r="F58">
            <v>-4336.2500000000018</v>
          </cell>
        </row>
        <row r="59">
          <cell r="A59" t="str">
            <v xml:space="preserve">  9080100 - CUSTOMER ASST EXP - CONERVATION PRG</v>
          </cell>
          <cell r="B59">
            <v>19179340.020000011</v>
          </cell>
          <cell r="C59">
            <v>19590185.830000013</v>
          </cell>
          <cell r="D59">
            <v>410845.81000000238</v>
          </cell>
          <cell r="E59">
            <v>18144914.000000015</v>
          </cell>
          <cell r="F59">
            <v>-1034426.0199999958</v>
          </cell>
        </row>
        <row r="60">
          <cell r="A60" t="str">
            <v xml:space="preserve">  9080110 - CONSERVATION DEFERRAL</v>
          </cell>
          <cell r="B60">
            <v>382090.42000000016</v>
          </cell>
          <cell r="C60">
            <v>-4060260.1800000016</v>
          </cell>
          <cell r="D60">
            <v>-4442350.6000000015</v>
          </cell>
          <cell r="E60">
            <v>-3352099.7616801118</v>
          </cell>
          <cell r="F60">
            <v>-3734190.1816801121</v>
          </cell>
        </row>
        <row r="61">
          <cell r="A61" t="str">
            <v xml:space="preserve">  9080120 - AMORT OF LOAD MGMNT SWITCHES</v>
          </cell>
          <cell r="B61">
            <v>889086.00000000047</v>
          </cell>
          <cell r="C61">
            <v>826362.00000000047</v>
          </cell>
          <cell r="D61">
            <v>-62724</v>
          </cell>
          <cell r="E61">
            <v>978612.0332102906</v>
          </cell>
          <cell r="F61">
            <v>89526.03321029013</v>
          </cell>
        </row>
        <row r="62">
          <cell r="A62" t="str">
            <v xml:space="preserve">  9090100 - INFO &amp; INSTRUC ADV-CONSERV PROG</v>
          </cell>
          <cell r="B62">
            <v>1749818.6200000006</v>
          </cell>
          <cell r="C62">
            <v>2059901.350000001</v>
          </cell>
          <cell r="D62">
            <v>310082.73000000045</v>
          </cell>
          <cell r="E62">
            <v>1883782.0000000009</v>
          </cell>
          <cell r="F62">
            <v>133963.38000000035</v>
          </cell>
        </row>
        <row r="63">
          <cell r="A63" t="str">
            <v xml:space="preserve">     Total ECCR - Recoverable</v>
          </cell>
          <cell r="B63">
            <v>22200335.060000014</v>
          </cell>
          <cell r="C63">
            <v>18416189.000000011</v>
          </cell>
          <cell r="D63">
            <v>-3784146.0600000024</v>
          </cell>
          <cell r="E63">
            <v>17655208.271530196</v>
          </cell>
          <cell r="F63">
            <v>-4545126.7884698175</v>
          </cell>
        </row>
        <row r="64">
          <cell r="A64" t="str">
            <v xml:space="preserve">  5000001 - FOS OPER SUPER AND ENGINEER - REC</v>
          </cell>
          <cell r="B64">
            <v>407680.52000000019</v>
          </cell>
          <cell r="C64" t="str">
            <v xml:space="preserve"> - </v>
          </cell>
          <cell r="D64">
            <v>-407680.52000000019</v>
          </cell>
          <cell r="E64">
            <v>2024554.0000000009</v>
          </cell>
          <cell r="F64">
            <v>1616873.4800000007</v>
          </cell>
        </row>
        <row r="65">
          <cell r="A65" t="str">
            <v xml:space="preserve">  5020003 - STEAM OPER - GYPSUM DISPOSAL/SLE</v>
          </cell>
          <cell r="B65">
            <v>393874.77000000025</v>
          </cell>
          <cell r="C65" t="str">
            <v xml:space="preserve"> - </v>
          </cell>
          <cell r="D65">
            <v>-393874.77000000025</v>
          </cell>
          <cell r="E65">
            <v>2407867.1050000014</v>
          </cell>
          <cell r="F65">
            <v>2013992.3350000011</v>
          </cell>
        </row>
        <row r="66">
          <cell r="A66" t="str">
            <v xml:space="preserve">  5020004 - FOS STEAM EXPENSES - REC</v>
          </cell>
          <cell r="B66">
            <v>1001150.6700000004</v>
          </cell>
          <cell r="C66">
            <v>367972.11000000022</v>
          </cell>
          <cell r="D66">
            <v>-633178.56000000017</v>
          </cell>
          <cell r="E66">
            <v>-699.00000000000045</v>
          </cell>
          <cell r="F66">
            <v>-1001849.6700000004</v>
          </cell>
        </row>
        <row r="67">
          <cell r="A67" t="str">
            <v xml:space="preserve">  5020011 - STEAM OPER-AMMONIA-FL</v>
          </cell>
          <cell r="B67">
            <v>982793.63000000082</v>
          </cell>
          <cell r="C67">
            <v>355613.39000000019</v>
          </cell>
          <cell r="D67">
            <v>-627180.24000000069</v>
          </cell>
          <cell r="E67">
            <v>1670922.0000000009</v>
          </cell>
          <cell r="F67">
            <v>688128.37000000011</v>
          </cell>
        </row>
        <row r="68">
          <cell r="A68" t="str">
            <v xml:space="preserve">  5020012 - STEAM OPER-LIMESTONE-FL</v>
          </cell>
          <cell r="B68">
            <v>978845.5700000003</v>
          </cell>
          <cell r="C68" t="str">
            <v xml:space="preserve"> - </v>
          </cell>
          <cell r="D68">
            <v>-978845.5700000003</v>
          </cell>
          <cell r="E68">
            <v>933001.00000000047</v>
          </cell>
          <cell r="F68">
            <v>-45844.569999999832</v>
          </cell>
        </row>
        <row r="69">
          <cell r="A69" t="str">
            <v xml:space="preserve">  5020013 - STEAM OPER - DIBASIC ACID - FL - REC</v>
          </cell>
          <cell r="B69">
            <v>6510.1300000000047</v>
          </cell>
          <cell r="C69" t="str">
            <v xml:space="preserve"> - </v>
          </cell>
          <cell r="D69">
            <v>-6510.1300000000047</v>
          </cell>
          <cell r="E69" t="str">
            <v xml:space="preserve"> - </v>
          </cell>
          <cell r="F69">
            <v>-6510.1300000000047</v>
          </cell>
        </row>
        <row r="70">
          <cell r="A70" t="str">
            <v xml:space="preserve">  5060002 - FOS MISC STEAM POWER EXPENSES - REC</v>
          </cell>
          <cell r="B70">
            <v>155718.30000000016</v>
          </cell>
          <cell r="C70">
            <v>20302.110000000015</v>
          </cell>
          <cell r="D70">
            <v>-135416.19000000015</v>
          </cell>
          <cell r="E70" t="str">
            <v xml:space="preserve"> - </v>
          </cell>
          <cell r="F70">
            <v>-155718.30000000016</v>
          </cell>
        </row>
        <row r="71">
          <cell r="A71" t="str">
            <v xml:space="preserve">  5090001 - SULFUR DIOXIDE ALLOW - RECOV</v>
          </cell>
          <cell r="B71">
            <v>271487.7100000002</v>
          </cell>
          <cell r="C71">
            <v>825684.5400000005</v>
          </cell>
          <cell r="D71">
            <v>554196.83000000031</v>
          </cell>
          <cell r="E71">
            <v>220648.00000000012</v>
          </cell>
          <cell r="F71">
            <v>-50839.710000000079</v>
          </cell>
        </row>
        <row r="72">
          <cell r="A72" t="str">
            <v xml:space="preserve">  5090003 - NOX EMISSION ALLOW-FL</v>
          </cell>
          <cell r="B72">
            <v>2033697.5300000003</v>
          </cell>
          <cell r="C72">
            <v>6869091.7300000004</v>
          </cell>
          <cell r="D72">
            <v>4835394.2</v>
          </cell>
          <cell r="E72">
            <v>1562132.0000000009</v>
          </cell>
          <cell r="F72">
            <v>-471565.52999999933</v>
          </cell>
        </row>
        <row r="73">
          <cell r="A73" t="str">
            <v xml:space="preserve">  5100001 - FOS MAINT SUPER AND ENGINEER - REC</v>
          </cell>
          <cell r="B73">
            <v>286230.30000000028</v>
          </cell>
          <cell r="C73">
            <v>131522.42000000013</v>
          </cell>
          <cell r="D73">
            <v>-154707.88000000015</v>
          </cell>
          <cell r="E73">
            <v>2748554.0000000019</v>
          </cell>
          <cell r="F73">
            <v>2462323.7000000016</v>
          </cell>
        </row>
        <row r="74">
          <cell r="A74" t="str">
            <v xml:space="preserve">  5120001 - FOS MAINT OF BOILER PLANT - REC</v>
          </cell>
          <cell r="B74">
            <v>696671.36000000034</v>
          </cell>
          <cell r="C74">
            <v>154819.65000000014</v>
          </cell>
          <cell r="D74">
            <v>-541851.7100000002</v>
          </cell>
          <cell r="E74">
            <v>-89.000000000000057</v>
          </cell>
          <cell r="F74">
            <v>-696760.36000000034</v>
          </cell>
        </row>
        <row r="75">
          <cell r="A75" t="str">
            <v xml:space="preserve">  5130001 - FOS MAINT OF ELECTRIC PLANT - REC</v>
          </cell>
          <cell r="B75">
            <v>236495.53000000003</v>
          </cell>
          <cell r="C75">
            <v>52506.270000000033</v>
          </cell>
          <cell r="D75">
            <v>-183989.26</v>
          </cell>
          <cell r="E75">
            <v>-166.00000000000011</v>
          </cell>
          <cell r="F75">
            <v>-236661.53000000003</v>
          </cell>
        </row>
        <row r="76">
          <cell r="A76" t="str">
            <v xml:space="preserve">  5140001 - FOS MAINT OF MISC STEAM PLANT - REC</v>
          </cell>
          <cell r="B76">
            <v>782391.92000000039</v>
          </cell>
          <cell r="C76">
            <v>372692.81000000029</v>
          </cell>
          <cell r="D76">
            <v>-409699.1100000001</v>
          </cell>
          <cell r="E76">
            <v>227505.00000000012</v>
          </cell>
          <cell r="F76">
            <v>-554886.92000000027</v>
          </cell>
        </row>
        <row r="77">
          <cell r="A77" t="str">
            <v xml:space="preserve">  5530001 - CT MAINT OF GEN AND PLANT - REC</v>
          </cell>
          <cell r="B77">
            <v>0</v>
          </cell>
          <cell r="C77">
            <v>8504.7500000000073</v>
          </cell>
          <cell r="D77">
            <v>8504.7500000000073</v>
          </cell>
          <cell r="E77" t="str">
            <v xml:space="preserve"> - </v>
          </cell>
          <cell r="F77">
            <v>0</v>
          </cell>
        </row>
        <row r="78">
          <cell r="A78" t="str">
            <v xml:space="preserve">  5730001 - TRANS MAINT OF MISC TRANS PLANT - REC</v>
          </cell>
          <cell r="B78">
            <v>1119977.6000000006</v>
          </cell>
          <cell r="C78">
            <v>569449.20000000042</v>
          </cell>
          <cell r="D78">
            <v>-550528.40000000014</v>
          </cell>
          <cell r="E78">
            <v>265592.00000000023</v>
          </cell>
          <cell r="F78">
            <v>-854385.60000000033</v>
          </cell>
        </row>
        <row r="79">
          <cell r="A79" t="str">
            <v xml:space="preserve">  5980001 - DIST MAINT OF MISC DISTRIB PLANT - REC</v>
          </cell>
          <cell r="B79">
            <v>3061314.1300000008</v>
          </cell>
          <cell r="C79">
            <v>2904141.5200000014</v>
          </cell>
          <cell r="D79">
            <v>-157172.6099999994</v>
          </cell>
          <cell r="E79">
            <v>671309.00000000047</v>
          </cell>
          <cell r="F79">
            <v>-2390005.1300000004</v>
          </cell>
        </row>
        <row r="80">
          <cell r="A80" t="str">
            <v xml:space="preserve">  9350003 - DEFERRED ENVIRONMENTAL COST</v>
          </cell>
          <cell r="B80" t="str">
            <v xml:space="preserve"> - </v>
          </cell>
          <cell r="C80">
            <v>0</v>
          </cell>
          <cell r="D80">
            <v>0</v>
          </cell>
          <cell r="E80">
            <v>400992.35831217119</v>
          </cell>
          <cell r="F80">
            <v>400992.35831217119</v>
          </cell>
        </row>
        <row r="81">
          <cell r="A81" t="str">
            <v xml:space="preserve">     Total ECRC (Environmental) - Recoverable</v>
          </cell>
          <cell r="B81">
            <v>12414839.670000004</v>
          </cell>
          <cell r="C81">
            <v>12632300.500000004</v>
          </cell>
          <cell r="D81">
            <v>217460.83000000007</v>
          </cell>
          <cell r="E81">
            <v>13132122.463312177</v>
          </cell>
          <cell r="F81">
            <v>717282.79331217334</v>
          </cell>
        </row>
        <row r="82">
          <cell r="A82" t="str">
            <v xml:space="preserve">  9240001 - RECOVERABLE STORM DAMAGE RES</v>
          </cell>
          <cell r="B82">
            <v>1636.9600000000009</v>
          </cell>
          <cell r="C82">
            <v>3536.2700000000023</v>
          </cell>
          <cell r="D82">
            <v>1899.3100000000013</v>
          </cell>
          <cell r="E82" t="str">
            <v xml:space="preserve"> - </v>
          </cell>
          <cell r="F82">
            <v>-1636.9600000000009</v>
          </cell>
        </row>
        <row r="83">
          <cell r="A83" t="str">
            <v xml:space="preserve">     Total Storm Cost - Recoverable</v>
          </cell>
          <cell r="B83">
            <v>1636.9600000000009</v>
          </cell>
          <cell r="C83">
            <v>3536.2700000000023</v>
          </cell>
          <cell r="D83">
            <v>1899.3100000000013</v>
          </cell>
          <cell r="E83">
            <v>0</v>
          </cell>
          <cell r="F83">
            <v>-1636.9600000000009</v>
          </cell>
        </row>
        <row r="84">
          <cell r="A84" t="str">
            <v xml:space="preserve">  5170REC - NUC OPER SUPER AND ENG - RECOVERABLE</v>
          </cell>
          <cell r="B84">
            <v>71423.270000000048</v>
          </cell>
          <cell r="C84">
            <v>260485.82000000012</v>
          </cell>
          <cell r="D84">
            <v>189062.55000000008</v>
          </cell>
          <cell r="E84">
            <v>192056.00000000012</v>
          </cell>
          <cell r="F84">
            <v>120632.73000000007</v>
          </cell>
        </row>
        <row r="85">
          <cell r="A85" t="str">
            <v xml:space="preserve">  5240REC - NUC MISC EXP - RECOVERABLE</v>
          </cell>
          <cell r="B85">
            <v>55266.340000000055</v>
          </cell>
          <cell r="C85">
            <v>687999.48000000045</v>
          </cell>
          <cell r="D85">
            <v>632733.14000000036</v>
          </cell>
          <cell r="E85">
            <v>283621.00000000023</v>
          </cell>
          <cell r="F85">
            <v>228354.66000000018</v>
          </cell>
        </row>
        <row r="86">
          <cell r="A86" t="str">
            <v xml:space="preserve">  5660REC - TRANS MIC EXP - PROJ SUPT NCR</v>
          </cell>
          <cell r="B86">
            <v>52290.260000000038</v>
          </cell>
          <cell r="C86">
            <v>165656.9800000001</v>
          </cell>
          <cell r="D86">
            <v>113366.72000000006</v>
          </cell>
          <cell r="E86">
            <v>41969.000000000029</v>
          </cell>
          <cell r="F86">
            <v>-10321.260000000009</v>
          </cell>
        </row>
        <row r="87">
          <cell r="A87" t="str">
            <v xml:space="preserve">  9120REC - DEMONTRATE &amp; SELL - PROJ SUPT NCR</v>
          </cell>
          <cell r="B87">
            <v>0</v>
          </cell>
          <cell r="C87">
            <v>3098.1400000000017</v>
          </cell>
          <cell r="D87">
            <v>3098.1400000000017</v>
          </cell>
          <cell r="E87">
            <v>-74.000000000000057</v>
          </cell>
          <cell r="F87">
            <v>-74.000000000000057</v>
          </cell>
        </row>
        <row r="88">
          <cell r="A88" t="str">
            <v xml:space="preserve">  9200REC - SALARIES &amp; WAGES-RECOVERABLE</v>
          </cell>
          <cell r="B88">
            <v>105940.73000000004</v>
          </cell>
          <cell r="C88">
            <v>210346.85000000009</v>
          </cell>
          <cell r="D88">
            <v>104406.12000000005</v>
          </cell>
          <cell r="E88">
            <v>217664.00000000012</v>
          </cell>
          <cell r="F88">
            <v>111723.27000000008</v>
          </cell>
        </row>
        <row r="89">
          <cell r="A89" t="str">
            <v xml:space="preserve">  9210REC - OFF SUPPLIES &amp; EXP-RECOVERABLE</v>
          </cell>
          <cell r="B89">
            <v>4736.0300000000025</v>
          </cell>
          <cell r="C89">
            <v>6068.5600000000086</v>
          </cell>
          <cell r="D89">
            <v>1332.5300000000061</v>
          </cell>
          <cell r="E89">
            <v>9411.0000000000073</v>
          </cell>
          <cell r="F89">
            <v>4674.9700000000048</v>
          </cell>
        </row>
        <row r="90">
          <cell r="A90" t="str">
            <v xml:space="preserve">  9230REC - OUTSIDE SVCS EMP-RECOVERABLE</v>
          </cell>
          <cell r="B90">
            <v>108869.95000000024</v>
          </cell>
          <cell r="C90">
            <v>167975.75000000012</v>
          </cell>
          <cell r="D90">
            <v>59105.799999999872</v>
          </cell>
          <cell r="E90">
            <v>330629.00000000023</v>
          </cell>
          <cell r="F90">
            <v>221759.05</v>
          </cell>
        </row>
        <row r="91">
          <cell r="A91" t="str">
            <v xml:space="preserve">  9260REC - A&amp;G EMPL PENS&amp;BEN-RECOVERABLE</v>
          </cell>
          <cell r="B91">
            <v>60136.590000000055</v>
          </cell>
          <cell r="C91">
            <v>243962.42000000013</v>
          </cell>
          <cell r="D91">
            <v>183825.83000000007</v>
          </cell>
          <cell r="E91">
            <v>120569.00000000006</v>
          </cell>
          <cell r="F91">
            <v>60432.41</v>
          </cell>
        </row>
        <row r="92">
          <cell r="A92" t="str">
            <v xml:space="preserve">  9350REC - MAINT OF GEN PLT-RECOVERABLE</v>
          </cell>
          <cell r="B92">
            <v>176.78000000000009</v>
          </cell>
          <cell r="C92">
            <v>372.00000000000023</v>
          </cell>
          <cell r="D92">
            <v>195.22000000000014</v>
          </cell>
          <cell r="E92" t="str">
            <v xml:space="preserve"> - </v>
          </cell>
          <cell r="F92">
            <v>-176.78000000000009</v>
          </cell>
        </row>
        <row r="93">
          <cell r="A93" t="str">
            <v xml:space="preserve"> 4081REC - PAYROLL TAX - RECOVERABLE</v>
          </cell>
          <cell r="B93">
            <v>14711.75</v>
          </cell>
          <cell r="C93">
            <v>41679.380000000019</v>
          </cell>
          <cell r="D93">
            <v>26967.630000000019</v>
          </cell>
          <cell r="E93">
            <v>26322.000000000015</v>
          </cell>
          <cell r="F93">
            <v>11610.250000000015</v>
          </cell>
        </row>
        <row r="94">
          <cell r="A94" t="str">
            <v xml:space="preserve">     Total Nuclear Cost - Recoverable</v>
          </cell>
          <cell r="B94">
            <v>473551.70000000054</v>
          </cell>
          <cell r="C94">
            <v>1787645.3800000013</v>
          </cell>
          <cell r="D94">
            <v>1314093.6800000006</v>
          </cell>
          <cell r="E94">
            <v>1222167.0000000007</v>
          </cell>
          <cell r="F94">
            <v>748615.30000000016</v>
          </cell>
        </row>
        <row r="95">
          <cell r="A95" t="str">
            <v xml:space="preserve">  5012000 - FOSSIL STEAM FUEL</v>
          </cell>
          <cell r="B95">
            <v>1031766.1400000006</v>
          </cell>
          <cell r="C95">
            <v>947260.17000000039</v>
          </cell>
          <cell r="D95">
            <v>-84505.970000000205</v>
          </cell>
          <cell r="E95">
            <v>1451345.040000001</v>
          </cell>
          <cell r="F95">
            <v>419578.90000000037</v>
          </cell>
        </row>
        <row r="96">
          <cell r="A96" t="str">
            <v xml:space="preserve">  5182300 - NUCLEAR FUEL - MISC &amp; LABOR</v>
          </cell>
          <cell r="B96">
            <v>432680.06000000029</v>
          </cell>
          <cell r="C96">
            <v>385290.88000000035</v>
          </cell>
          <cell r="D96">
            <v>-47389.179999999935</v>
          </cell>
          <cell r="E96">
            <v>422658.40232636034</v>
          </cell>
          <cell r="F96">
            <v>-10021.657673639944</v>
          </cell>
        </row>
        <row r="97">
          <cell r="A97" t="str">
            <v xml:space="preserve">  5472000 - CT FUEL NP</v>
          </cell>
          <cell r="B97">
            <v>363283.62000000023</v>
          </cell>
          <cell r="C97">
            <v>576285.01000000047</v>
          </cell>
          <cell r="D97">
            <v>213001.39000000025</v>
          </cell>
          <cell r="E97">
            <v>405564.77000000025</v>
          </cell>
          <cell r="F97">
            <v>42281.150000000023</v>
          </cell>
        </row>
        <row r="98">
          <cell r="A98" t="str">
            <v xml:space="preserve">     Total Base Fuel Handling Expense</v>
          </cell>
          <cell r="B98">
            <v>1827729.8200000012</v>
          </cell>
          <cell r="C98">
            <v>1908836.0600000012</v>
          </cell>
          <cell r="D98">
            <v>81106.239999999991</v>
          </cell>
          <cell r="E98">
            <v>2279568.2123263618</v>
          </cell>
          <cell r="F98">
            <v>451838.39232636057</v>
          </cell>
        </row>
        <row r="99">
          <cell r="A99" t="str">
            <v>OPERATING EXPENSES:</v>
          </cell>
        </row>
        <row r="100">
          <cell r="A100" t="str">
            <v xml:space="preserve">  5000000 - FOS OPER SUPER AND ENGINEER</v>
          </cell>
          <cell r="B100">
            <v>2470173.3800000027</v>
          </cell>
          <cell r="C100">
            <v>2641092.8600000031</v>
          </cell>
          <cell r="D100">
            <v>170919.48000000045</v>
          </cell>
          <cell r="E100">
            <v>1587868.1900000004</v>
          </cell>
          <cell r="F100">
            <v>-882305.19000000227</v>
          </cell>
        </row>
        <row r="101">
          <cell r="A101" t="str">
            <v xml:space="preserve">  5020000 - FOS STEAM EXPENSES</v>
          </cell>
          <cell r="B101">
            <v>1686765.2200000007</v>
          </cell>
          <cell r="C101">
            <v>1606477.7400000012</v>
          </cell>
          <cell r="D101">
            <v>-80287.479999999516</v>
          </cell>
          <cell r="E101">
            <v>2729805.8100000005</v>
          </cell>
          <cell r="F101">
            <v>1043040.5899999999</v>
          </cell>
        </row>
        <row r="102">
          <cell r="A102" t="str">
            <v xml:space="preserve">  5020002 - STEAM OPER - LIMESTONE</v>
          </cell>
          <cell r="B102" t="str">
            <v xml:space="preserve"> - </v>
          </cell>
          <cell r="C102">
            <v>64443.400000000031</v>
          </cell>
          <cell r="D102">
            <v>64443.400000000031</v>
          </cell>
          <cell r="E102" t="str">
            <v xml:space="preserve"> - </v>
          </cell>
          <cell r="F102">
            <v>0</v>
          </cell>
        </row>
        <row r="103">
          <cell r="A103" t="str">
            <v xml:space="preserve"> 5050000 FOS ELECTRIC EXPENSES</v>
          </cell>
          <cell r="B103">
            <v>-5785.1600000000035</v>
          </cell>
          <cell r="C103">
            <v>35.820000000000647</v>
          </cell>
          <cell r="D103">
            <v>5820.9800000000041</v>
          </cell>
          <cell r="E103">
            <v>-18.000000000000014</v>
          </cell>
          <cell r="F103">
            <v>5767.1600000000035</v>
          </cell>
        </row>
        <row r="104">
          <cell r="A104" t="str">
            <v>5060000 - FOS MISC STEAM POWER EXP</v>
          </cell>
          <cell r="B104">
            <v>3135239.6800000025</v>
          </cell>
          <cell r="C104">
            <v>3498372.3500000015</v>
          </cell>
          <cell r="D104">
            <v>363132.66999999899</v>
          </cell>
          <cell r="E104">
            <v>2344313.5000000019</v>
          </cell>
          <cell r="F104">
            <v>-790926.18000000063</v>
          </cell>
        </row>
        <row r="105">
          <cell r="A105" t="str">
            <v xml:space="preserve">     Total Steam (FOS) Operations</v>
          </cell>
          <cell r="B105">
            <v>7286393.1200000057</v>
          </cell>
          <cell r="C105">
            <v>7810422.1700000064</v>
          </cell>
          <cell r="D105">
            <v>524029.05000000075</v>
          </cell>
          <cell r="E105">
            <v>6661969.5000000028</v>
          </cell>
          <cell r="F105">
            <v>-624423.62000000291</v>
          </cell>
        </row>
        <row r="106">
          <cell r="A106" t="str">
            <v xml:space="preserve">  5170000 - NUC OPER SUPER AND ENGINEER</v>
          </cell>
          <cell r="B106">
            <v>600472.19000000041</v>
          </cell>
          <cell r="C106">
            <v>488437.16000000015</v>
          </cell>
          <cell r="D106">
            <v>-112035.03000000026</v>
          </cell>
          <cell r="E106">
            <v>603551.1879130404</v>
          </cell>
          <cell r="F106">
            <v>3078.9979130399879</v>
          </cell>
        </row>
        <row r="107">
          <cell r="A107" t="str">
            <v xml:space="preserve"> 5190000 NUC COOLANTS AND WATER</v>
          </cell>
          <cell r="B107">
            <v>1561438.6300000008</v>
          </cell>
          <cell r="C107">
            <v>1936766.2600000012</v>
          </cell>
          <cell r="D107">
            <v>375327.63000000035</v>
          </cell>
          <cell r="E107">
            <v>1024238.5208044406</v>
          </cell>
          <cell r="F107">
            <v>-537200.10919556022</v>
          </cell>
        </row>
        <row r="108">
          <cell r="A108" t="str">
            <v xml:space="preserve"> 5200000 NUC STEAM EXPENSES</v>
          </cell>
          <cell r="B108">
            <v>2415735.4700000007</v>
          </cell>
          <cell r="C108">
            <v>1540916.2400000012</v>
          </cell>
          <cell r="D108">
            <v>-874819.22999999952</v>
          </cell>
          <cell r="E108">
            <v>3462601.3740767017</v>
          </cell>
          <cell r="F108">
            <v>1046865.904076701</v>
          </cell>
        </row>
        <row r="109">
          <cell r="A109" t="str">
            <v xml:space="preserve"> 5230000 NUC ELECTRIC EXPENSES</v>
          </cell>
          <cell r="B109">
            <v>740379.48000000045</v>
          </cell>
          <cell r="C109">
            <v>4555.0000000000036</v>
          </cell>
          <cell r="D109">
            <v>-735824.48000000045</v>
          </cell>
          <cell r="E109">
            <v>2553.0000000000018</v>
          </cell>
          <cell r="F109">
            <v>-737826.48000000045</v>
          </cell>
        </row>
        <row r="110">
          <cell r="A110" t="str">
            <v>5240000 - NUC MISC NUCLEAR POWER EXP</v>
          </cell>
          <cell r="B110">
            <v>11719272.750000004</v>
          </cell>
          <cell r="C110">
            <v>8702990.3000000045</v>
          </cell>
          <cell r="D110">
            <v>-3016282.4499999993</v>
          </cell>
          <cell r="E110">
            <v>11113588.59172745</v>
          </cell>
          <cell r="F110">
            <v>-605684.15827255324</v>
          </cell>
        </row>
        <row r="111">
          <cell r="A111" t="str">
            <v xml:space="preserve">     Total Nuclear Operations</v>
          </cell>
          <cell r="B111">
            <v>17037298.520000007</v>
          </cell>
          <cell r="C111">
            <v>12673664.960000006</v>
          </cell>
          <cell r="D111">
            <v>-4363633.5600000005</v>
          </cell>
          <cell r="E111">
            <v>16206532.674521632</v>
          </cell>
          <cell r="F111">
            <v>-830765.84547837451</v>
          </cell>
        </row>
        <row r="112">
          <cell r="A112" t="str">
            <v xml:space="preserve"> 5460000 CT OPER SUPER  AND ENGINEER</v>
          </cell>
          <cell r="B112">
            <v>2737969.200000002</v>
          </cell>
          <cell r="C112">
            <v>2702030.4600000023</v>
          </cell>
          <cell r="D112">
            <v>-35938.739999999758</v>
          </cell>
          <cell r="E112">
            <v>3192529.2100000028</v>
          </cell>
          <cell r="F112">
            <v>454560.01000000071</v>
          </cell>
        </row>
        <row r="113">
          <cell r="A113" t="str">
            <v xml:space="preserve"> 5480000 CT GENERATION EXPENSES</v>
          </cell>
          <cell r="B113">
            <v>2724264.0100000016</v>
          </cell>
          <cell r="C113">
            <v>2695227.3900000025</v>
          </cell>
          <cell r="D113">
            <v>-29036.61999999918</v>
          </cell>
          <cell r="E113">
            <v>2516746.9799999911</v>
          </cell>
          <cell r="F113">
            <v>-207517.03000001051</v>
          </cell>
        </row>
        <row r="114">
          <cell r="A114" t="str">
            <v xml:space="preserve">  5490000 - CT MISC OTHER POWER GEN EX</v>
          </cell>
          <cell r="B114">
            <v>2175493.4900000021</v>
          </cell>
          <cell r="C114">
            <v>2992758.2200000025</v>
          </cell>
          <cell r="D114">
            <v>817264.73000000045</v>
          </cell>
          <cell r="E114">
            <v>1506537.6100000013</v>
          </cell>
          <cell r="F114">
            <v>-668955.88000000082</v>
          </cell>
        </row>
        <row r="115">
          <cell r="A115" t="str">
            <v xml:space="preserve"> 5500000 COMBUSTION TURBINE RENTS</v>
          </cell>
          <cell r="B115" t="str">
            <v xml:space="preserve"> - </v>
          </cell>
          <cell r="C115">
            <v>0</v>
          </cell>
          <cell r="D115">
            <v>0</v>
          </cell>
          <cell r="E115">
            <v>100032.63000000012</v>
          </cell>
          <cell r="F115">
            <v>100032.63000000012</v>
          </cell>
        </row>
        <row r="116">
          <cell r="A116" t="str">
            <v xml:space="preserve">     Total CT Operations</v>
          </cell>
          <cell r="B116">
            <v>7637726.7000000058</v>
          </cell>
          <cell r="C116">
            <v>8390016.0700000077</v>
          </cell>
          <cell r="D116">
            <v>752289.37000000197</v>
          </cell>
          <cell r="E116">
            <v>7315846.429999995</v>
          </cell>
          <cell r="F116">
            <v>-321880.27000001073</v>
          </cell>
        </row>
        <row r="117">
          <cell r="A117" t="str">
            <v xml:space="preserve"> 5560000 SYS CONTROL AND LOAD DISPATCH</v>
          </cell>
          <cell r="B117">
            <v>714016.90000000037</v>
          </cell>
          <cell r="C117">
            <v>755842.88000000059</v>
          </cell>
          <cell r="D117">
            <v>41825.980000000214</v>
          </cell>
          <cell r="E117">
            <v>540633.73000000068</v>
          </cell>
          <cell r="F117">
            <v>-173383.16999999969</v>
          </cell>
        </row>
        <row r="118">
          <cell r="A118" t="str">
            <v xml:space="preserve"> 5570001 OTHER POWER SUPPLY EXPENSES</v>
          </cell>
          <cell r="B118">
            <v>18324.410000000011</v>
          </cell>
          <cell r="C118">
            <v>24833.530000000006</v>
          </cell>
          <cell r="D118">
            <v>6509.1199999999953</v>
          </cell>
          <cell r="E118" t="str">
            <v xml:space="preserve"> - </v>
          </cell>
          <cell r="F118">
            <v>-18324.410000000011</v>
          </cell>
        </row>
        <row r="119">
          <cell r="A119" t="str">
            <v xml:space="preserve">     Total Other Power Supply Exp - Operations</v>
          </cell>
          <cell r="B119">
            <v>732341.31000000041</v>
          </cell>
          <cell r="C119">
            <v>780676.41000000061</v>
          </cell>
          <cell r="D119">
            <v>48335.10000000021</v>
          </cell>
          <cell r="E119">
            <v>540633.73000000068</v>
          </cell>
          <cell r="F119">
            <v>-191707.57999999973</v>
          </cell>
        </row>
        <row r="120">
          <cell r="A120" t="str">
            <v xml:space="preserve"> 5600000 TRANS OPER SUPER AND ENGINEER</v>
          </cell>
          <cell r="B120">
            <v>1503930.9300000011</v>
          </cell>
          <cell r="C120">
            <v>2465600.2000000016</v>
          </cell>
          <cell r="D120">
            <v>961669.27000000048</v>
          </cell>
          <cell r="E120">
            <v>1425464.2700000014</v>
          </cell>
          <cell r="F120">
            <v>-78466.659999999683</v>
          </cell>
        </row>
        <row r="121">
          <cell r="A121" t="str">
            <v xml:space="preserve"> 5610000 TRANS LOAD DISPATCHING</v>
          </cell>
          <cell r="B121">
            <v>11505.860000000008</v>
          </cell>
          <cell r="C121">
            <v>5835.7000000000007</v>
          </cell>
          <cell r="D121">
            <v>-5670.1600000000071</v>
          </cell>
          <cell r="E121">
            <v>1764.8400000000011</v>
          </cell>
          <cell r="F121">
            <v>-9741.0200000000077</v>
          </cell>
        </row>
        <row r="122">
          <cell r="A122" t="str">
            <v xml:space="preserve"> 5611000 LOAD DISPATCH - RELIABILITY</v>
          </cell>
          <cell r="B122">
            <v>318935.53000000026</v>
          </cell>
          <cell r="C122">
            <v>331169.65000000026</v>
          </cell>
          <cell r="D122">
            <v>12234.119999999995</v>
          </cell>
          <cell r="E122">
            <v>373129.30000000028</v>
          </cell>
          <cell r="F122">
            <v>54193.770000000019</v>
          </cell>
        </row>
        <row r="123">
          <cell r="A123" t="str">
            <v xml:space="preserve"> 5612000 LD DSPTCH-MONITOR &amp; OP TRNS SYS</v>
          </cell>
          <cell r="B123">
            <v>231836.19000000018</v>
          </cell>
          <cell r="C123">
            <v>221503.60000000009</v>
          </cell>
          <cell r="D123">
            <v>-10332.590000000084</v>
          </cell>
          <cell r="E123">
            <v>264186.69000000018</v>
          </cell>
          <cell r="F123">
            <v>32350.5</v>
          </cell>
        </row>
        <row r="124">
          <cell r="A124" t="str">
            <v xml:space="preserve"> 5613000 LD DISPATCH-TRNS SVC &amp; SCHED</v>
          </cell>
          <cell r="B124">
            <v>274993.94000000029</v>
          </cell>
          <cell r="C124">
            <v>305015.17000000016</v>
          </cell>
          <cell r="D124">
            <v>30021.229999999865</v>
          </cell>
          <cell r="E124">
            <v>622392.21000000054</v>
          </cell>
          <cell r="F124">
            <v>347398.27000000025</v>
          </cell>
        </row>
        <row r="125">
          <cell r="A125" t="str">
            <v xml:space="preserve"> 5615000 RELIABILITY, PLAN. &amp; STANDARDS</v>
          </cell>
          <cell r="B125">
            <v>161207.04000000015</v>
          </cell>
          <cell r="C125">
            <v>162200.03000000014</v>
          </cell>
          <cell r="D125">
            <v>992.98999999999069</v>
          </cell>
          <cell r="E125">
            <v>228675.30000000016</v>
          </cell>
          <cell r="F125">
            <v>67468.260000000009</v>
          </cell>
        </row>
        <row r="126">
          <cell r="A126" t="str">
            <v xml:space="preserve"> 5617000 GAS INTERCONNECTION STUDIES</v>
          </cell>
          <cell r="B126">
            <v>157706.37000000017</v>
          </cell>
          <cell r="C126">
            <v>165177.80000000016</v>
          </cell>
          <cell r="D126">
            <v>7471.429999999993</v>
          </cell>
          <cell r="E126">
            <v>207396.70000000019</v>
          </cell>
          <cell r="F126">
            <v>49690.330000000016</v>
          </cell>
        </row>
        <row r="127">
          <cell r="A127" t="str">
            <v xml:space="preserve"> 5620000 TRANS STATION EXPENSES</v>
          </cell>
          <cell r="B127">
            <v>26314.440000000017</v>
          </cell>
          <cell r="C127">
            <v>13567.510000000017</v>
          </cell>
          <cell r="D127">
            <v>-12746.93</v>
          </cell>
          <cell r="E127">
            <v>131275.30000000016</v>
          </cell>
          <cell r="F127">
            <v>104960.86000000015</v>
          </cell>
        </row>
        <row r="128">
          <cell r="A128" t="str">
            <v xml:space="preserve"> 5630000 TRANS OVERHEAD LINE EXPENSES</v>
          </cell>
          <cell r="B128">
            <v>284791.15000000026</v>
          </cell>
          <cell r="C128">
            <v>42130.340000000026</v>
          </cell>
          <cell r="D128">
            <v>-242660.81000000023</v>
          </cell>
          <cell r="E128">
            <v>250503.6100000001</v>
          </cell>
          <cell r="F128">
            <v>-34287.540000000154</v>
          </cell>
        </row>
        <row r="129">
          <cell r="A129" t="str">
            <v xml:space="preserve"> 5660000 - TRANS MISC EXPENSES</v>
          </cell>
          <cell r="B129">
            <v>1129869.7000000011</v>
          </cell>
          <cell r="C129">
            <v>1269994.7800000007</v>
          </cell>
          <cell r="D129">
            <v>140125.07999999961</v>
          </cell>
          <cell r="E129">
            <v>1103744.5300000012</v>
          </cell>
          <cell r="F129">
            <v>-26125.169999999925</v>
          </cell>
        </row>
        <row r="130">
          <cell r="A130" t="str">
            <v xml:space="preserve">     Total Transmission Operations</v>
          </cell>
          <cell r="B130">
            <v>4101091.1500000036</v>
          </cell>
          <cell r="C130">
            <v>4982194.7800000031</v>
          </cell>
          <cell r="D130">
            <v>881103.62999999942</v>
          </cell>
          <cell r="E130">
            <v>4608532.7500000047</v>
          </cell>
          <cell r="F130">
            <v>507441.60000000102</v>
          </cell>
        </row>
        <row r="131">
          <cell r="A131" t="str">
            <v xml:space="preserve"> 5800000 DIST OPER SUPER AND ENGINEER</v>
          </cell>
          <cell r="B131">
            <v>5034077.0800000057</v>
          </cell>
          <cell r="C131">
            <v>6008990.9400000032</v>
          </cell>
          <cell r="D131">
            <v>974913.85999999754</v>
          </cell>
          <cell r="E131">
            <v>6013194.370000001</v>
          </cell>
          <cell r="F131">
            <v>979117.28999999538</v>
          </cell>
        </row>
        <row r="132">
          <cell r="A132" t="str">
            <v xml:space="preserve"> 5810000 LOAD DISPATCHING</v>
          </cell>
          <cell r="B132">
            <v>995611.17000000039</v>
          </cell>
          <cell r="C132">
            <v>1111587.1800000006</v>
          </cell>
          <cell r="D132">
            <v>115976.01000000024</v>
          </cell>
          <cell r="E132">
            <v>1147503.3900000006</v>
          </cell>
          <cell r="F132">
            <v>151892.2200000002</v>
          </cell>
        </row>
        <row r="133">
          <cell r="A133" t="str">
            <v xml:space="preserve"> 5820000 DIST STATION EXPENSES</v>
          </cell>
          <cell r="B133">
            <v>15726.360000000008</v>
          </cell>
          <cell r="C133">
            <v>5983.3500000000022</v>
          </cell>
          <cell r="D133">
            <v>-9743.0100000000057</v>
          </cell>
          <cell r="E133">
            <v>196545.37000000011</v>
          </cell>
          <cell r="F133">
            <v>180819.0100000001</v>
          </cell>
        </row>
        <row r="134">
          <cell r="A134" t="str">
            <v xml:space="preserve"> 5830000 DIST OVERHEAD LINE EXPENSES</v>
          </cell>
          <cell r="B134">
            <v>1207594.100000001</v>
          </cell>
          <cell r="C134">
            <v>1159456.7000000007</v>
          </cell>
          <cell r="D134">
            <v>-48137.400000000373</v>
          </cell>
          <cell r="E134">
            <v>1012927.6699999999</v>
          </cell>
          <cell r="F134">
            <v>-194666.4300000011</v>
          </cell>
        </row>
        <row r="135">
          <cell r="A135" t="str">
            <v xml:space="preserve"> 5840000 DIST UNDER LINE EXPENSES</v>
          </cell>
          <cell r="B135">
            <v>1110658.4300000011</v>
          </cell>
          <cell r="C135">
            <v>411761.89000000036</v>
          </cell>
          <cell r="D135">
            <v>-698896.54000000074</v>
          </cell>
          <cell r="E135">
            <v>620901.33000000054</v>
          </cell>
          <cell r="F135">
            <v>-489757.10000000056</v>
          </cell>
        </row>
        <row r="136">
          <cell r="A136" t="str">
            <v xml:space="preserve"> 5850000 DIST STREET LIGHT AND SIGNAL SYS EXP</v>
          </cell>
          <cell r="B136">
            <v>1608358.8400000008</v>
          </cell>
          <cell r="C136">
            <v>1803175.2600000007</v>
          </cell>
          <cell r="D136">
            <v>194816.41999999993</v>
          </cell>
          <cell r="E136">
            <v>1394669.9400000013</v>
          </cell>
          <cell r="F136">
            <v>-213688.89999999944</v>
          </cell>
        </row>
        <row r="137">
          <cell r="A137" t="str">
            <v xml:space="preserve"> 5860000 DIST METER EXPENSES</v>
          </cell>
          <cell r="B137">
            <v>2190798.7600000016</v>
          </cell>
          <cell r="C137">
            <v>2481385.0000000019</v>
          </cell>
          <cell r="D137">
            <v>290586.24000000022</v>
          </cell>
          <cell r="E137">
            <v>2305175.9099999918</v>
          </cell>
          <cell r="F137">
            <v>114377.14999999013</v>
          </cell>
        </row>
        <row r="138">
          <cell r="A138" t="str">
            <v xml:space="preserve"> 5870000 DIST CUST INSTALL EXPENSES</v>
          </cell>
          <cell r="B138">
            <v>334834.33000000019</v>
          </cell>
          <cell r="C138">
            <v>343001.88000000035</v>
          </cell>
          <cell r="D138">
            <v>8167.550000000163</v>
          </cell>
          <cell r="E138">
            <v>289579.57000000007</v>
          </cell>
          <cell r="F138">
            <v>-45254.760000000126</v>
          </cell>
        </row>
        <row r="139">
          <cell r="A139" t="str">
            <v xml:space="preserve"> 5880000 DIST MISC EXP</v>
          </cell>
          <cell r="B139">
            <v>5659862.1900000032</v>
          </cell>
          <cell r="C139">
            <v>5003323.1300000027</v>
          </cell>
          <cell r="D139">
            <v>-656539.06000000052</v>
          </cell>
          <cell r="E139">
            <v>4886527.8000000026</v>
          </cell>
          <cell r="F139">
            <v>-773334.3900000006</v>
          </cell>
        </row>
        <row r="140">
          <cell r="A140" t="str">
            <v xml:space="preserve"> 5890000 DIST RENTS</v>
          </cell>
          <cell r="B140">
            <v>249063.30000000005</v>
          </cell>
          <cell r="C140">
            <v>147651.28000000009</v>
          </cell>
          <cell r="D140">
            <v>-101412.01999999996</v>
          </cell>
          <cell r="E140">
            <v>339251.00000000023</v>
          </cell>
          <cell r="F140">
            <v>90187.700000000186</v>
          </cell>
        </row>
        <row r="141">
          <cell r="A141" t="str">
            <v xml:space="preserve">     Total Distribution Operation</v>
          </cell>
          <cell r="B141">
            <v>18406584.560000014</v>
          </cell>
          <cell r="C141">
            <v>18476316.610000011</v>
          </cell>
          <cell r="D141">
            <v>69732.04999999702</v>
          </cell>
          <cell r="E141">
            <v>18206276.350000001</v>
          </cell>
          <cell r="F141">
            <v>-200308.21000001207</v>
          </cell>
        </row>
        <row r="142">
          <cell r="A142" t="str">
            <v xml:space="preserve"> 9010000 CUST. ACCOUNTS SUPER.</v>
          </cell>
          <cell r="B142">
            <v>600908.61000000057</v>
          </cell>
          <cell r="C142">
            <v>640347.20000000042</v>
          </cell>
          <cell r="D142">
            <v>39438.589999999851</v>
          </cell>
          <cell r="E142">
            <v>594592.05000000051</v>
          </cell>
          <cell r="F142">
            <v>-6316.5600000000559</v>
          </cell>
        </row>
        <row r="143">
          <cell r="A143" t="str">
            <v xml:space="preserve"> 9020000 CUST  ACCOUNTS METER READ EXP</v>
          </cell>
          <cell r="B143">
            <v>802457.13000000082</v>
          </cell>
          <cell r="C143">
            <v>711515.77000000048</v>
          </cell>
          <cell r="D143">
            <v>-90941.360000000335</v>
          </cell>
          <cell r="E143">
            <v>682309.06000000052</v>
          </cell>
          <cell r="F143">
            <v>-120148.0700000003</v>
          </cell>
        </row>
        <row r="144">
          <cell r="A144" t="str">
            <v xml:space="preserve"> 9030000 CUST  ACCOUNTS RECORDS AND COLLEC EX</v>
          </cell>
          <cell r="B144">
            <v>7330237.8900000043</v>
          </cell>
          <cell r="C144">
            <v>7886736.7100000046</v>
          </cell>
          <cell r="D144">
            <v>556498.8200000003</v>
          </cell>
          <cell r="E144">
            <v>8077354.2500000037</v>
          </cell>
          <cell r="F144">
            <v>747116.3599999994</v>
          </cell>
        </row>
        <row r="145">
          <cell r="A145" t="str">
            <v xml:space="preserve"> 9040000 CUST ACCOUNTS UNCOLLECTIBLE</v>
          </cell>
          <cell r="B145">
            <v>3948361.4300000016</v>
          </cell>
          <cell r="C145">
            <v>6257238.4600000046</v>
          </cell>
          <cell r="D145">
            <v>2308877.0300000031</v>
          </cell>
          <cell r="E145">
            <v>5449404.0000000037</v>
          </cell>
          <cell r="F145">
            <v>1501042.5700000022</v>
          </cell>
        </row>
        <row r="146">
          <cell r="A146" t="str">
            <v xml:space="preserve"> 9040010 CUST ACCTS UNCOLLECTIBLE-WHSL</v>
          </cell>
          <cell r="B146">
            <v>-385458.00000000023</v>
          </cell>
          <cell r="C146">
            <v>-200300.00000000012</v>
          </cell>
          <cell r="D146">
            <v>185158.00000000012</v>
          </cell>
          <cell r="E146" t="str">
            <v xml:space="preserve"> - </v>
          </cell>
          <cell r="F146">
            <v>385458.00000000023</v>
          </cell>
        </row>
        <row r="147">
          <cell r="A147" t="str">
            <v xml:space="preserve"> 9050000 CUST ACCOUNTS MISC EXP</v>
          </cell>
          <cell r="B147">
            <v>325130.25000000035</v>
          </cell>
          <cell r="C147">
            <v>354359.10000000009</v>
          </cell>
          <cell r="D147">
            <v>29228.849999999744</v>
          </cell>
          <cell r="E147">
            <v>344507.3200000003</v>
          </cell>
          <cell r="F147">
            <v>19377.069999999949</v>
          </cell>
        </row>
        <row r="148">
          <cell r="A148" t="str">
            <v xml:space="preserve">     Total Customer Accounts Expense</v>
          </cell>
          <cell r="B148">
            <v>12621637.310000008</v>
          </cell>
          <cell r="C148">
            <v>15649897.24000001</v>
          </cell>
          <cell r="D148">
            <v>3028259.9300000016</v>
          </cell>
          <cell r="E148">
            <v>15148166.680000009</v>
          </cell>
          <cell r="F148">
            <v>2526529.370000001</v>
          </cell>
        </row>
        <row r="149">
          <cell r="A149" t="str">
            <v xml:space="preserve"> 9080000 - CUSTOMER ASSIST EXPENSES</v>
          </cell>
          <cell r="B149">
            <v>480642.95000000019</v>
          </cell>
          <cell r="C149">
            <v>578089.3200000003</v>
          </cell>
          <cell r="D149">
            <v>97446.370000000112</v>
          </cell>
          <cell r="E149">
            <v>573861.60000000056</v>
          </cell>
          <cell r="F149">
            <v>93218.650000000373</v>
          </cell>
        </row>
        <row r="150">
          <cell r="A150" t="str">
            <v xml:space="preserve"> 9100000 MISC CUST SERVICE AND INFO EXP</v>
          </cell>
          <cell r="B150">
            <v>0</v>
          </cell>
          <cell r="C150">
            <v>0</v>
          </cell>
          <cell r="D150">
            <v>0</v>
          </cell>
          <cell r="E150">
            <v>-131.00000000000011</v>
          </cell>
          <cell r="F150">
            <v>-131.00000000000011</v>
          </cell>
        </row>
        <row r="151">
          <cell r="A151" t="str">
            <v xml:space="preserve"> 9120000 DEMONSTRATING AND SELLING</v>
          </cell>
          <cell r="B151">
            <v>339831.53000000014</v>
          </cell>
          <cell r="C151">
            <v>288867.13000000024</v>
          </cell>
          <cell r="D151">
            <v>-50964.399999999907</v>
          </cell>
          <cell r="E151">
            <v>346427.87000000034</v>
          </cell>
          <cell r="F151">
            <v>6596.3400000002002</v>
          </cell>
        </row>
        <row r="152">
          <cell r="A152" t="str">
            <v xml:space="preserve"> 9130000 ADVERTISING</v>
          </cell>
          <cell r="B152">
            <v>961.54999999999973</v>
          </cell>
          <cell r="C152">
            <v>2353.840000000002</v>
          </cell>
          <cell r="D152">
            <v>1392.2900000000022</v>
          </cell>
          <cell r="E152">
            <v>15341.890000000007</v>
          </cell>
          <cell r="F152">
            <v>14380.340000000007</v>
          </cell>
        </row>
        <row r="153">
          <cell r="A153" t="str">
            <v xml:space="preserve"> 9160000 MISCELLANEOUS SALES EXPENSES</v>
          </cell>
          <cell r="B153">
            <v>75652.710000000065</v>
          </cell>
          <cell r="C153">
            <v>18280.210000000014</v>
          </cell>
          <cell r="D153">
            <v>-57372.500000000051</v>
          </cell>
          <cell r="E153">
            <v>15927.220000000008</v>
          </cell>
          <cell r="F153">
            <v>-59725.490000000056</v>
          </cell>
        </row>
        <row r="154">
          <cell r="A154" t="str">
            <v xml:space="preserve">     Total Customer Service &amp; Sales Expense</v>
          </cell>
          <cell r="B154">
            <v>897088.74000000046</v>
          </cell>
          <cell r="C154">
            <v>887590.50000000047</v>
          </cell>
          <cell r="D154">
            <v>-9498.2399999999907</v>
          </cell>
          <cell r="E154">
            <v>951427.58000000089</v>
          </cell>
          <cell r="F154">
            <v>54338.840000000433</v>
          </cell>
        </row>
        <row r="155">
          <cell r="A155" t="str">
            <v xml:space="preserve"> 9200000 SALARIES AND WAGES</v>
          </cell>
          <cell r="B155">
            <v>20347785.690000013</v>
          </cell>
          <cell r="C155">
            <v>15644456.220000014</v>
          </cell>
          <cell r="D155">
            <v>-4703329.4699999988</v>
          </cell>
          <cell r="E155">
            <v>14118757.213182442</v>
          </cell>
          <cell r="F155">
            <v>-6229028.4768175706</v>
          </cell>
        </row>
        <row r="156">
          <cell r="A156" t="str">
            <v xml:space="preserve"> 9200026 A&amp;G EXP -RELOCATION EXPENSES</v>
          </cell>
          <cell r="B156">
            <v>-17600.000000000015</v>
          </cell>
          <cell r="C156" t="str">
            <v xml:space="preserve"> - </v>
          </cell>
          <cell r="D156">
            <v>17600.000000000015</v>
          </cell>
          <cell r="E156" t="str">
            <v xml:space="preserve"> - </v>
          </cell>
          <cell r="F156">
            <v>17600.000000000015</v>
          </cell>
        </row>
        <row r="157">
          <cell r="A157" t="str">
            <v xml:space="preserve"> 9210000 A&amp;G OFF SUPPLIES AND EXPENSES</v>
          </cell>
          <cell r="B157">
            <v>5726229.1900000051</v>
          </cell>
          <cell r="C157">
            <v>6358226.8000000045</v>
          </cell>
          <cell r="D157">
            <v>631997.6099999994</v>
          </cell>
          <cell r="E157">
            <v>7209656.2989516705</v>
          </cell>
          <cell r="F157">
            <v>1483427.1089516655</v>
          </cell>
        </row>
        <row r="158">
          <cell r="A158" t="str">
            <v xml:space="preserve"> 9230000 - A&amp;G OUTSIDE SERVICES EMP</v>
          </cell>
          <cell r="B158">
            <v>18112367.330000013</v>
          </cell>
          <cell r="C158">
            <v>10658113.690000009</v>
          </cell>
          <cell r="D158">
            <v>-7454253.6400000043</v>
          </cell>
          <cell r="E158">
            <v>7576990.1364956833</v>
          </cell>
          <cell r="F158">
            <v>-10535377.19350433</v>
          </cell>
        </row>
        <row r="159">
          <cell r="A159" t="str">
            <v xml:space="preserve"> 9240000 - A&amp;G PROPERTY INSURANCE</v>
          </cell>
          <cell r="B159">
            <v>1179280.3600000003</v>
          </cell>
          <cell r="C159">
            <v>3627581.6000000034</v>
          </cell>
          <cell r="D159">
            <v>2448301.240000003</v>
          </cell>
          <cell r="E159">
            <v>2179905.947958882</v>
          </cell>
          <cell r="F159">
            <v>1000625.5879588816</v>
          </cell>
        </row>
        <row r="160">
          <cell r="A160" t="str">
            <v xml:space="preserve"> 9250000 A&amp;G INJURIES AND DAMAGES</v>
          </cell>
          <cell r="B160">
            <v>3197972.6800000016</v>
          </cell>
          <cell r="C160">
            <v>3442822.9900000021</v>
          </cell>
          <cell r="D160">
            <v>244850.31000000052</v>
          </cell>
          <cell r="E160">
            <v>2401247.7893565111</v>
          </cell>
          <cell r="F160">
            <v>-796724.89064349048</v>
          </cell>
        </row>
        <row r="161">
          <cell r="A161" t="str">
            <v xml:space="preserve"> 9260001 A&amp;G EMPLOYEE PENS AND BEN</v>
          </cell>
          <cell r="B161">
            <v>38115311.900000021</v>
          </cell>
          <cell r="C161">
            <v>17903356.690000013</v>
          </cell>
          <cell r="D161">
            <v>-20211955.210000008</v>
          </cell>
          <cell r="E161">
            <v>27258796.685156241</v>
          </cell>
          <cell r="F161">
            <v>-10856515.21484378</v>
          </cell>
        </row>
        <row r="162">
          <cell r="A162" t="str">
            <v xml:space="preserve"> 9290000 DUPLICATE CHARGES - CR</v>
          </cell>
          <cell r="B162">
            <v>-835295.34000000055</v>
          </cell>
          <cell r="C162">
            <v>-433644.50000000023</v>
          </cell>
          <cell r="D162">
            <v>401650.84000000032</v>
          </cell>
          <cell r="E162">
            <v>-152095.94142159016</v>
          </cell>
          <cell r="F162">
            <v>683199.39857841039</v>
          </cell>
        </row>
        <row r="163">
          <cell r="A163" t="str">
            <v>.9301000  - GEN ADVERTISING EXP</v>
          </cell>
          <cell r="B163">
            <v>421805.34000000032</v>
          </cell>
          <cell r="C163">
            <v>311816.01000000024</v>
          </cell>
          <cell r="D163">
            <v>-109989.33000000007</v>
          </cell>
          <cell r="E163">
            <v>611586.09765703068</v>
          </cell>
          <cell r="F163">
            <v>189780.75765703036</v>
          </cell>
        </row>
        <row r="164">
          <cell r="A164" t="str">
            <v>.9302000  - MISC GENERAL EXPENSES</v>
          </cell>
          <cell r="B164">
            <v>2205837.2500000019</v>
          </cell>
          <cell r="C164">
            <v>2394964.870000002</v>
          </cell>
          <cell r="D164">
            <v>189127.62000000011</v>
          </cell>
          <cell r="E164">
            <v>1194261.8424886912</v>
          </cell>
          <cell r="F164">
            <v>-1011575.4075113107</v>
          </cell>
        </row>
        <row r="165">
          <cell r="A165" t="str">
            <v xml:space="preserve"> 9310000 - A&amp;G RENTS</v>
          </cell>
          <cell r="B165">
            <v>1774235.540000001</v>
          </cell>
          <cell r="C165">
            <v>1696815.040000001</v>
          </cell>
          <cell r="D165">
            <v>-77420.5</v>
          </cell>
          <cell r="E165">
            <v>1710541.6068866709</v>
          </cell>
          <cell r="F165">
            <v>-63693.933113330044</v>
          </cell>
        </row>
        <row r="166">
          <cell r="A166" t="str">
            <v xml:space="preserve">     Total A&amp;G Expense Operations</v>
          </cell>
          <cell r="B166">
            <v>90227929.940000057</v>
          </cell>
          <cell r="C166">
            <v>61604509.410000049</v>
          </cell>
          <cell r="D166">
            <v>-28623420.530000009</v>
          </cell>
          <cell r="E166">
            <v>64109647.67671223</v>
          </cell>
          <cell r="F166">
            <v>-26118282.263287827</v>
          </cell>
        </row>
        <row r="167">
          <cell r="A167" t="str">
            <v>Total Other Operating Expenses</v>
          </cell>
          <cell r="B167">
            <v>158948091.35000008</v>
          </cell>
          <cell r="C167">
            <v>131255288.1500001</v>
          </cell>
          <cell r="D167">
            <v>-27692803.199999988</v>
          </cell>
          <cell r="E167">
            <v>133749033.37123388</v>
          </cell>
          <cell r="F167">
            <v>-25199057.978766203</v>
          </cell>
        </row>
        <row r="168">
          <cell r="A168" t="str">
            <v>MAINTENANCE EXPENSES:</v>
          </cell>
        </row>
        <row r="169">
          <cell r="A169" t="str">
            <v xml:space="preserve"> 5100000 - FOS MAIN SUPER AND ENGINEER</v>
          </cell>
          <cell r="B169">
            <v>1157128.1900000009</v>
          </cell>
          <cell r="C169">
            <v>1841317.9400000013</v>
          </cell>
          <cell r="D169">
            <v>684189.75000000047</v>
          </cell>
          <cell r="E169">
            <v>2533151.8799999915</v>
          </cell>
          <cell r="F169">
            <v>1376023.6899999906</v>
          </cell>
        </row>
        <row r="170">
          <cell r="A170" t="str">
            <v xml:space="preserve"> 5110000 - FOS MAINT OF STRUCT</v>
          </cell>
          <cell r="B170">
            <v>88166.740000000049</v>
          </cell>
          <cell r="C170">
            <v>1394408.1600000011</v>
          </cell>
          <cell r="D170">
            <v>1306241.4200000011</v>
          </cell>
          <cell r="E170">
            <v>391358.82000000007</v>
          </cell>
          <cell r="F170">
            <v>303192.08</v>
          </cell>
        </row>
        <row r="171">
          <cell r="A171" t="str">
            <v xml:space="preserve"> 5120000 - FOS MAINT OF BOILER PLANT</v>
          </cell>
          <cell r="B171">
            <v>5900689.9900000021</v>
          </cell>
          <cell r="C171">
            <v>8297874.3100000024</v>
          </cell>
          <cell r="D171">
            <v>2397184.3200000003</v>
          </cell>
          <cell r="E171">
            <v>5671873.8399999961</v>
          </cell>
          <cell r="F171">
            <v>-228816.15000000596</v>
          </cell>
        </row>
        <row r="172">
          <cell r="A172" t="str">
            <v xml:space="preserve"> 5130000 - FOS MAINT OF ELECTRIC PLANT</v>
          </cell>
          <cell r="B172">
            <v>2465370.8200000022</v>
          </cell>
          <cell r="C172">
            <v>2042867.060000001</v>
          </cell>
          <cell r="D172">
            <v>-422503.76000000117</v>
          </cell>
          <cell r="E172">
            <v>3221901.0900000017</v>
          </cell>
          <cell r="F172">
            <v>756530.26999999955</v>
          </cell>
        </row>
        <row r="173">
          <cell r="A173" t="str">
            <v xml:space="preserve"> 5140000 - FOS MAINT OF MISC STEAM PLANT</v>
          </cell>
          <cell r="B173">
            <v>2192288.0700000012</v>
          </cell>
          <cell r="C173">
            <v>3284457.7600000035</v>
          </cell>
          <cell r="D173">
            <v>1092169.6900000023</v>
          </cell>
          <cell r="E173">
            <v>527508.19000000041</v>
          </cell>
          <cell r="F173">
            <v>-1664779.8800000008</v>
          </cell>
        </row>
        <row r="174">
          <cell r="A174" t="str">
            <v xml:space="preserve">     Total Steam (FOS) Maintenance</v>
          </cell>
          <cell r="B174">
            <v>11803643.810000006</v>
          </cell>
          <cell r="C174">
            <v>16860925.230000008</v>
          </cell>
          <cell r="D174">
            <v>5057281.4200000018</v>
          </cell>
          <cell r="E174">
            <v>12345793.819999989</v>
          </cell>
          <cell r="F174">
            <v>542150.00999998301</v>
          </cell>
        </row>
        <row r="175">
          <cell r="A175" t="str">
            <v xml:space="preserve"> 5280000 NUC MAINT SUPER AND ENGIN</v>
          </cell>
          <cell r="B175">
            <v>3522583.7500000019</v>
          </cell>
          <cell r="C175">
            <v>2920975.1200000029</v>
          </cell>
          <cell r="D175">
            <v>-601608.62999999896</v>
          </cell>
          <cell r="E175">
            <v>3134429.1679675225</v>
          </cell>
          <cell r="F175">
            <v>-388154.58203247935</v>
          </cell>
        </row>
        <row r="176">
          <cell r="A176" t="str">
            <v xml:space="preserve"> 5290000 NUC MAINT OF STRUCTURES</v>
          </cell>
          <cell r="B176">
            <v>1401013.0200000012</v>
          </cell>
          <cell r="C176">
            <v>965186.50000000047</v>
          </cell>
          <cell r="D176">
            <v>-435826.52000000072</v>
          </cell>
          <cell r="E176">
            <v>161998.29701206007</v>
          </cell>
          <cell r="F176">
            <v>-1239014.722987941</v>
          </cell>
        </row>
        <row r="177">
          <cell r="A177" t="str">
            <v xml:space="preserve"> 5300000 NUC MAINT OF REAC PLANT EQUIP</v>
          </cell>
          <cell r="B177">
            <v>2732961.7500000019</v>
          </cell>
          <cell r="C177">
            <v>7854874.4800000023</v>
          </cell>
          <cell r="D177">
            <v>5121912.7300000004</v>
          </cell>
          <cell r="E177">
            <v>2481663.5476903021</v>
          </cell>
          <cell r="F177">
            <v>-251298.20230969973</v>
          </cell>
        </row>
        <row r="178">
          <cell r="A178" t="str">
            <v xml:space="preserve"> 5310000 NUC MAINT OF ELECTRIC PLANT</v>
          </cell>
          <cell r="B178">
            <v>2461724.4700000016</v>
          </cell>
          <cell r="C178">
            <v>2622343.5900000022</v>
          </cell>
          <cell r="D178">
            <v>160619.12000000058</v>
          </cell>
          <cell r="E178">
            <v>1760610.1702059014</v>
          </cell>
          <cell r="F178">
            <v>-701114.29979410022</v>
          </cell>
        </row>
        <row r="179">
          <cell r="A179" t="str">
            <v xml:space="preserve"> 5320000 - NUC MAINT OF MISC NUC PLANT</v>
          </cell>
          <cell r="B179">
            <v>1393686.0000000009</v>
          </cell>
          <cell r="C179">
            <v>2127662.5900000022</v>
          </cell>
          <cell r="D179">
            <v>733976.59000000125</v>
          </cell>
          <cell r="E179">
            <v>729434.06143592065</v>
          </cell>
          <cell r="F179">
            <v>-664251.93856408028</v>
          </cell>
        </row>
        <row r="180">
          <cell r="A180" t="str">
            <v xml:space="preserve">     Total Nuclear Maintenance</v>
          </cell>
          <cell r="B180">
            <v>11511968.990000006</v>
          </cell>
          <cell r="C180">
            <v>16491042.280000009</v>
          </cell>
          <cell r="D180">
            <v>4979073.2900000028</v>
          </cell>
          <cell r="E180">
            <v>8268135.2443117071</v>
          </cell>
          <cell r="F180">
            <v>-3243833.7456882987</v>
          </cell>
        </row>
        <row r="181">
          <cell r="A181" t="str">
            <v xml:space="preserve"> 5510000 CT MAINT SUPER AND ENGINEER</v>
          </cell>
          <cell r="B181">
            <v>336006.36000000022</v>
          </cell>
          <cell r="C181">
            <v>365096.86000000022</v>
          </cell>
          <cell r="D181">
            <v>29090.5</v>
          </cell>
          <cell r="E181">
            <v>1066966.0700000003</v>
          </cell>
          <cell r="F181">
            <v>730959.71000000008</v>
          </cell>
        </row>
        <row r="182">
          <cell r="A182" t="str">
            <v xml:space="preserve"> 5520000 CT MAINT OF STRUCTURES</v>
          </cell>
          <cell r="B182">
            <v>340043.70000000019</v>
          </cell>
          <cell r="C182">
            <v>121569.12000000005</v>
          </cell>
          <cell r="D182">
            <v>-218474.58000000013</v>
          </cell>
          <cell r="E182">
            <v>37245.179999999964</v>
          </cell>
          <cell r="F182">
            <v>-302798.52000000025</v>
          </cell>
        </row>
        <row r="183">
          <cell r="A183" t="str">
            <v xml:space="preserve"> 5530000 - CT MAINT OF GEN AND ELEC PLANT</v>
          </cell>
          <cell r="B183">
            <v>9268137.3600000069</v>
          </cell>
          <cell r="C183">
            <v>8943989.7000000086</v>
          </cell>
          <cell r="D183">
            <v>-324147.65999999829</v>
          </cell>
          <cell r="E183">
            <v>7025488.6599999815</v>
          </cell>
          <cell r="F183">
            <v>-2242648.7000000253</v>
          </cell>
        </row>
        <row r="184">
          <cell r="A184" t="str">
            <v xml:space="preserve"> 5540000 CT MAINT OF MISC OTH POWER GEN PL</v>
          </cell>
          <cell r="B184">
            <v>4727581.1800000034</v>
          </cell>
          <cell r="C184">
            <v>3344676.9600000037</v>
          </cell>
          <cell r="D184">
            <v>-1382904.2199999997</v>
          </cell>
          <cell r="E184">
            <v>113788.0500000001</v>
          </cell>
          <cell r="F184">
            <v>-4613793.1300000036</v>
          </cell>
        </row>
        <row r="185">
          <cell r="A185" t="str">
            <v xml:space="preserve">     Total CT Maintenance</v>
          </cell>
          <cell r="B185">
            <v>14671768.600000011</v>
          </cell>
          <cell r="C185">
            <v>12775332.640000012</v>
          </cell>
          <cell r="D185">
            <v>-1896435.959999999</v>
          </cell>
          <cell r="E185">
            <v>8243487.9599999813</v>
          </cell>
          <cell r="F185">
            <v>-6428280.6400000295</v>
          </cell>
        </row>
        <row r="186">
          <cell r="A186" t="str">
            <v xml:space="preserve"> 5680000 TRANS MAINT SUPER AND ENGINEER</v>
          </cell>
          <cell r="B186">
            <v>259427.54000000015</v>
          </cell>
          <cell r="C186">
            <v>353508.28000000026</v>
          </cell>
          <cell r="D186">
            <v>94080.740000000107</v>
          </cell>
          <cell r="E186">
            <v>384616.78000000026</v>
          </cell>
          <cell r="F186">
            <v>125189.24000000011</v>
          </cell>
        </row>
        <row r="187">
          <cell r="A187" t="str">
            <v xml:space="preserve"> 5691000 MAINT OF COMPUTER HARDWARE</v>
          </cell>
          <cell r="B187">
            <v>12447.170000000013</v>
          </cell>
          <cell r="C187">
            <v>12433.310000000012</v>
          </cell>
          <cell r="D187">
            <v>-13.860000000000582</v>
          </cell>
          <cell r="E187">
            <v>31646.770000000004</v>
          </cell>
          <cell r="F187">
            <v>19199.599999999991</v>
          </cell>
        </row>
        <row r="188">
          <cell r="A188" t="str">
            <v xml:space="preserve"> 5692000 MAINT OF COMPUTER SOFTWARE</v>
          </cell>
          <cell r="B188">
            <v>35649.500000000029</v>
          </cell>
          <cell r="C188">
            <v>27524.74000000002</v>
          </cell>
          <cell r="D188">
            <v>-8124.7600000000093</v>
          </cell>
          <cell r="E188">
            <v>35913.180000000022</v>
          </cell>
          <cell r="F188">
            <v>263.67999999999302</v>
          </cell>
        </row>
        <row r="189">
          <cell r="A189" t="str">
            <v xml:space="preserve"> 5693000 MAINT OF COMMUNICATION EQUIP</v>
          </cell>
          <cell r="B189">
            <v>17418.380000000019</v>
          </cell>
          <cell r="C189">
            <v>17964.800000000017</v>
          </cell>
          <cell r="D189">
            <v>546.41999999999825</v>
          </cell>
          <cell r="E189">
            <v>17803.710000000014</v>
          </cell>
          <cell r="F189">
            <v>385.32999999999447</v>
          </cell>
        </row>
        <row r="190">
          <cell r="A190" t="str">
            <v xml:space="preserve"> 5700000 TRANS MAINT OF STATION EQUIP</v>
          </cell>
          <cell r="B190">
            <v>1275880.3000000017</v>
          </cell>
          <cell r="C190">
            <v>1696764.8900000006</v>
          </cell>
          <cell r="D190">
            <v>420884.58999999892</v>
          </cell>
          <cell r="E190">
            <v>1126072.350000001</v>
          </cell>
          <cell r="F190">
            <v>-149807.95000000065</v>
          </cell>
        </row>
        <row r="191">
          <cell r="A191" t="str">
            <v xml:space="preserve"> 5710000 TRANS MAINT OF OVERHEAD LINES</v>
          </cell>
          <cell r="B191">
            <v>2391583.0300000021</v>
          </cell>
          <cell r="C191">
            <v>2772834.7200000016</v>
          </cell>
          <cell r="D191">
            <v>381251.68999999948</v>
          </cell>
          <cell r="E191">
            <v>2337063.3400000017</v>
          </cell>
          <cell r="F191">
            <v>-54519.69000000041</v>
          </cell>
        </row>
        <row r="192">
          <cell r="A192" t="str">
            <v xml:space="preserve"> 5730000 - TRANS MAINT OF MISC EQPT</v>
          </cell>
          <cell r="B192">
            <v>553795.57000000053</v>
          </cell>
          <cell r="C192">
            <v>213047.85000000009</v>
          </cell>
          <cell r="D192">
            <v>-340747.72000000044</v>
          </cell>
          <cell r="E192">
            <v>223129.75000000012</v>
          </cell>
          <cell r="F192">
            <v>-330665.82000000041</v>
          </cell>
        </row>
        <row r="193">
          <cell r="A193" t="str">
            <v xml:space="preserve">     Total Transmission Maintenance</v>
          </cell>
          <cell r="B193">
            <v>4546201.4900000049</v>
          </cell>
          <cell r="C193">
            <v>5094078.5900000017</v>
          </cell>
          <cell r="D193">
            <v>547877.09999999683</v>
          </cell>
          <cell r="E193">
            <v>4156245.8800000031</v>
          </cell>
          <cell r="F193">
            <v>-389955.61000000173</v>
          </cell>
        </row>
        <row r="194">
          <cell r="A194" t="str">
            <v xml:space="preserve"> 5900000 DIST MAINT SUPER AND ENGINEER</v>
          </cell>
          <cell r="B194">
            <v>756265.12000000058</v>
          </cell>
          <cell r="C194">
            <v>893674.70000000065</v>
          </cell>
          <cell r="D194">
            <v>137409.58000000007</v>
          </cell>
          <cell r="E194">
            <v>540676.5400000005</v>
          </cell>
          <cell r="F194">
            <v>-215588.58000000007</v>
          </cell>
        </row>
        <row r="195">
          <cell r="A195" t="str">
            <v xml:space="preserve"> 5910000 DIST MAINT OF STRUCTURES</v>
          </cell>
          <cell r="B195">
            <v>795.69000000000096</v>
          </cell>
          <cell r="C195">
            <v>3765.3600000000024</v>
          </cell>
          <cell r="D195">
            <v>2969.6700000000014</v>
          </cell>
          <cell r="E195">
            <v>-19.000000000000014</v>
          </cell>
          <cell r="F195">
            <v>-814.69000000000096</v>
          </cell>
        </row>
        <row r="196">
          <cell r="A196" t="str">
            <v xml:space="preserve"> 5920000 DIST MAINT OF STATION EQUIP</v>
          </cell>
          <cell r="B196">
            <v>948109.85000000056</v>
          </cell>
          <cell r="C196">
            <v>935508.84000000078</v>
          </cell>
          <cell r="D196">
            <v>-12601.009999999776</v>
          </cell>
          <cell r="E196">
            <v>1640783.7100000018</v>
          </cell>
          <cell r="F196">
            <v>692673.86000000127</v>
          </cell>
        </row>
        <row r="197">
          <cell r="A197" t="str">
            <v xml:space="preserve"> 5930000 DIST MAINT OF OVERHEAD LINES</v>
          </cell>
          <cell r="B197">
            <v>16195639.81000001</v>
          </cell>
          <cell r="C197">
            <v>8559934.9500000067</v>
          </cell>
          <cell r="D197">
            <v>-7635704.8600000031</v>
          </cell>
          <cell r="E197">
            <v>8201627.8800000064</v>
          </cell>
          <cell r="F197">
            <v>-7994011.9300000034</v>
          </cell>
        </row>
        <row r="198">
          <cell r="A198" t="str">
            <v xml:space="preserve"> 5940000 DIST MAINT OF UNDER LINES</v>
          </cell>
          <cell r="B198">
            <v>2304088.9600000018</v>
          </cell>
          <cell r="C198">
            <v>2072750.4900000012</v>
          </cell>
          <cell r="D198">
            <v>-231338.47000000067</v>
          </cell>
          <cell r="E198">
            <v>1962332.4500000002</v>
          </cell>
          <cell r="F198">
            <v>-341756.51000000164</v>
          </cell>
        </row>
        <row r="199">
          <cell r="A199" t="str">
            <v xml:space="preserve"> 5950000 DIST MAINT OF LINE TRANSFORMERS</v>
          </cell>
          <cell r="B199">
            <v>1842127.6700000009</v>
          </cell>
          <cell r="C199">
            <v>755997.08000000054</v>
          </cell>
          <cell r="D199">
            <v>-1086130.5900000003</v>
          </cell>
          <cell r="E199">
            <v>772182.03000000073</v>
          </cell>
          <cell r="F199">
            <v>-1069945.6400000001</v>
          </cell>
        </row>
        <row r="200">
          <cell r="A200" t="str">
            <v xml:space="preserve"> 5960000 DIST MAINT OF STR LIGHT AND SIGN SY</v>
          </cell>
          <cell r="B200">
            <v>131435.25000000015</v>
          </cell>
          <cell r="C200">
            <v>69073.96000000005</v>
          </cell>
          <cell r="D200">
            <v>-62361.290000000095</v>
          </cell>
          <cell r="E200">
            <v>109296.70000000004</v>
          </cell>
          <cell r="F200">
            <v>-22138.550000000105</v>
          </cell>
        </row>
        <row r="201">
          <cell r="A201" t="str">
            <v xml:space="preserve"> 5970000 DIST MAINT OF METERS</v>
          </cell>
          <cell r="B201">
            <v>220488.47000000009</v>
          </cell>
          <cell r="C201">
            <v>220747.2300000001</v>
          </cell>
          <cell r="D201">
            <v>258.76000000000931</v>
          </cell>
          <cell r="E201">
            <v>344687.57000000018</v>
          </cell>
          <cell r="F201">
            <v>124199.10000000009</v>
          </cell>
        </row>
        <row r="202">
          <cell r="A202" t="str">
            <v xml:space="preserve">  5980000 - MAINT OF MISC DISTRIB PLANT</v>
          </cell>
          <cell r="B202">
            <v>458419.01</v>
          </cell>
          <cell r="C202">
            <v>325910.83000000007</v>
          </cell>
          <cell r="D202">
            <v>-132508.17999999993</v>
          </cell>
          <cell r="E202">
            <v>69566.320000000065</v>
          </cell>
          <cell r="F202">
            <v>-388852.68999999994</v>
          </cell>
        </row>
        <row r="203">
          <cell r="A203" t="str">
            <v xml:space="preserve">     Total Distribution Maintenance</v>
          </cell>
          <cell r="B203">
            <v>22857369.830000013</v>
          </cell>
          <cell r="C203">
            <v>13837363.440000013</v>
          </cell>
          <cell r="D203">
            <v>-9020006.3900000006</v>
          </cell>
          <cell r="E203">
            <v>13641134.20000001</v>
          </cell>
          <cell r="F203">
            <v>-9216235.6300000027</v>
          </cell>
        </row>
        <row r="204">
          <cell r="A204" t="str">
            <v xml:space="preserve"> 9350000 - MAINT OF GENERAL PLANT</v>
          </cell>
          <cell r="B204">
            <v>650830.48000000045</v>
          </cell>
          <cell r="C204">
            <v>769657.78000000073</v>
          </cell>
          <cell r="D204">
            <v>118827.30000000028</v>
          </cell>
          <cell r="E204">
            <v>653644.94000000088</v>
          </cell>
          <cell r="F204">
            <v>2814.4600000004284</v>
          </cell>
        </row>
        <row r="205">
          <cell r="A205" t="str">
            <v xml:space="preserve">     Total A&amp;G Expense Maintenance</v>
          </cell>
          <cell r="B205">
            <v>650830.48000000045</v>
          </cell>
          <cell r="C205">
            <v>769657.78000000073</v>
          </cell>
          <cell r="D205">
            <v>118827.30000000028</v>
          </cell>
          <cell r="E205">
            <v>653644.94000000088</v>
          </cell>
          <cell r="F205">
            <v>2814.4600000004284</v>
          </cell>
        </row>
        <row r="206">
          <cell r="A206" t="str">
            <v>Total Maintenance Expense</v>
          </cell>
          <cell r="B206">
            <v>66041783.200000033</v>
          </cell>
          <cell r="C206">
            <v>65828399.960000046</v>
          </cell>
          <cell r="D206">
            <v>-213383.23999998719</v>
          </cell>
          <cell r="E206">
            <v>47308442.044311687</v>
          </cell>
          <cell r="F206">
            <v>-18733341.155688345</v>
          </cell>
        </row>
        <row r="207">
          <cell r="A207" t="str">
            <v>TOTAL BASE OPERATION &amp; MAINTENANCE</v>
          </cell>
          <cell r="B207">
            <v>226817604.37000012</v>
          </cell>
          <cell r="C207">
            <v>198992524.17000014</v>
          </cell>
          <cell r="D207">
            <v>-27825080.199999988</v>
          </cell>
          <cell r="E207">
            <v>183337043.62787193</v>
          </cell>
          <cell r="F207">
            <v>-43480560.742128193</v>
          </cell>
        </row>
        <row r="208">
          <cell r="A208" t="str">
            <v>TOTAL O&amp;M (BASE + NON-FUEL OTHER, ECCR &amp; ECRC)</v>
          </cell>
          <cell r="B208">
            <v>261911881.01000014</v>
          </cell>
          <cell r="C208">
            <v>234284153.85000014</v>
          </cell>
          <cell r="D208">
            <v>-27627727.159999996</v>
          </cell>
          <cell r="E208">
            <v>215346118.36271429</v>
          </cell>
          <cell r="F208">
            <v>-46565762.647285849</v>
          </cell>
        </row>
        <row r="209">
          <cell r="A209" t="str">
            <v>OTHER OPERATING EXPENSES</v>
          </cell>
        </row>
        <row r="210">
          <cell r="A210" t="str">
            <v xml:space="preserve"> 4030050 CONTRA DEPR - OATT</v>
          </cell>
          <cell r="B210">
            <v>-8403.0000000000073</v>
          </cell>
          <cell r="C210">
            <v>-4401.0000000000036</v>
          </cell>
          <cell r="D210">
            <v>4002.0000000000036</v>
          </cell>
          <cell r="E210" t="str">
            <v xml:space="preserve"> - </v>
          </cell>
          <cell r="F210">
            <v>8403.0000000000073</v>
          </cell>
        </row>
        <row r="211">
          <cell r="A211" t="str">
            <v xml:space="preserve"> 4030100 DEPRECIATION EXPENSES</v>
          </cell>
          <cell r="B211">
            <v>78694878.150000066</v>
          </cell>
          <cell r="C211">
            <v>88398853.650000066</v>
          </cell>
          <cell r="D211">
            <v>9703975.5</v>
          </cell>
          <cell r="E211">
            <v>85775226.513053566</v>
          </cell>
          <cell r="F211">
            <v>7080348.3630535007</v>
          </cell>
        </row>
        <row r="212">
          <cell r="A212" t="str">
            <v xml:space="preserve"> 4031001 FAS 143 - DEPR EXPENSE</v>
          </cell>
          <cell r="B212">
            <v>162588.89000000025</v>
          </cell>
          <cell r="C212">
            <v>410933.54000000027</v>
          </cell>
          <cell r="D212">
            <v>248344.65000000002</v>
          </cell>
          <cell r="E212" t="str">
            <v xml:space="preserve"> - </v>
          </cell>
          <cell r="F212">
            <v>-162588.89000000025</v>
          </cell>
        </row>
        <row r="213">
          <cell r="A213" t="str">
            <v xml:space="preserve">     Depreciation</v>
          </cell>
          <cell r="B213">
            <v>78849064.040000066</v>
          </cell>
          <cell r="C213">
            <v>88805386.190000072</v>
          </cell>
          <cell r="D213">
            <v>9956322.150000006</v>
          </cell>
          <cell r="E213">
            <v>85775226.513053566</v>
          </cell>
          <cell r="F213">
            <v>6926162.4730535001</v>
          </cell>
        </row>
        <row r="214">
          <cell r="A214" t="str">
            <v xml:space="preserve"> 4044001 - AMORT OF LTD PLANT-FL</v>
          </cell>
          <cell r="B214">
            <v>744149.44000000041</v>
          </cell>
          <cell r="C214">
            <v>539604.51000000047</v>
          </cell>
          <cell r="D214">
            <v>-204544.92999999993</v>
          </cell>
          <cell r="E214">
            <v>744014.82549956068</v>
          </cell>
          <cell r="F214">
            <v>-134.61450043972582</v>
          </cell>
        </row>
        <row r="215">
          <cell r="A215" t="str">
            <v xml:space="preserve">     Amortization of Limited Term Electric Plant</v>
          </cell>
          <cell r="B215">
            <v>744149.44000000041</v>
          </cell>
          <cell r="C215">
            <v>539604.51000000047</v>
          </cell>
          <cell r="D215">
            <v>-204544.92999999993</v>
          </cell>
          <cell r="E215">
            <v>744014.82549956068</v>
          </cell>
          <cell r="F215">
            <v>-134.61450043972582</v>
          </cell>
        </row>
        <row r="216">
          <cell r="A216" t="str">
            <v xml:space="preserve"> 4060001 AMORT OF ACQUISITION ADJ</v>
          </cell>
          <cell r="B216">
            <v>-82748.280000000057</v>
          </cell>
          <cell r="C216">
            <v>-102774.15000000002</v>
          </cell>
          <cell r="D216">
            <v>-20025.869999999966</v>
          </cell>
          <cell r="E216">
            <v>-102774.15175824007</v>
          </cell>
          <cell r="F216">
            <v>-20025.871758240013</v>
          </cell>
        </row>
        <row r="217">
          <cell r="A217" t="str">
            <v xml:space="preserve">     Amortization of Acq Adjust</v>
          </cell>
          <cell r="B217">
            <v>-82748.280000000057</v>
          </cell>
          <cell r="C217">
            <v>-102774.15000000002</v>
          </cell>
          <cell r="D217">
            <v>-20025.869999999966</v>
          </cell>
          <cell r="E217">
            <v>-102774.15175824007</v>
          </cell>
          <cell r="F217">
            <v>-20025.871758240013</v>
          </cell>
        </row>
        <row r="218">
          <cell r="A218" t="str">
            <v xml:space="preserve"> 4073002 - SFAS 143 - REG.DEBIT</v>
          </cell>
          <cell r="B218">
            <v>-4546031.1900000032</v>
          </cell>
          <cell r="C218">
            <v>-3991625.34</v>
          </cell>
          <cell r="D218">
            <v>554405.85000000335</v>
          </cell>
          <cell r="E218">
            <v>-4809160.8780998755</v>
          </cell>
          <cell r="F218">
            <v>-263129.68809987232</v>
          </cell>
        </row>
        <row r="219">
          <cell r="A219" t="str">
            <v xml:space="preserve"> 4073100 - REG DEBIT - FUEL</v>
          </cell>
          <cell r="B219">
            <v>-360118.93000000023</v>
          </cell>
          <cell r="C219">
            <v>0</v>
          </cell>
          <cell r="D219">
            <v>360118.93000000023</v>
          </cell>
          <cell r="E219" t="str">
            <v xml:space="preserve"> - </v>
          </cell>
          <cell r="F219">
            <v>360118.93000000023</v>
          </cell>
        </row>
        <row r="220">
          <cell r="A220" t="str">
            <v xml:space="preserve"> 4073701 AMORTIZATION - STORM EXP-WHSLE</v>
          </cell>
          <cell r="B220">
            <v>1208057.540000001</v>
          </cell>
          <cell r="C220">
            <v>1248630.2500000007</v>
          </cell>
          <cell r="D220">
            <v>40572.70999999973</v>
          </cell>
          <cell r="E220">
            <v>1301250.0000000009</v>
          </cell>
          <cell r="F220">
            <v>93192.459999999963</v>
          </cell>
        </row>
        <row r="221">
          <cell r="A221" t="str">
            <v xml:space="preserve"> 4074002 - SFAS 143 - REG. CREDIT</v>
          </cell>
          <cell r="B221">
            <v>-533289.40000000084</v>
          </cell>
          <cell r="C221">
            <v>-885456.16000000015</v>
          </cell>
          <cell r="D221">
            <v>-352166.75999999931</v>
          </cell>
          <cell r="E221" t="str">
            <v xml:space="preserve"> - </v>
          </cell>
          <cell r="F221">
            <v>533289.40000000084</v>
          </cell>
        </row>
        <row r="222">
          <cell r="A222" t="str">
            <v xml:space="preserve"> 4073702 - AMORTIZATION RATE CASE EXP</v>
          </cell>
          <cell r="B222">
            <v>162483.54000000015</v>
          </cell>
          <cell r="C222" t="str">
            <v xml:space="preserve"> - </v>
          </cell>
          <cell r="D222">
            <v>-162483.54000000015</v>
          </cell>
          <cell r="E222" t="str">
            <v xml:space="preserve"> - </v>
          </cell>
          <cell r="F222">
            <v>-162483.54000000015</v>
          </cell>
        </row>
        <row r="223">
          <cell r="A223" t="str">
            <v xml:space="preserve">     Total Other Amortization</v>
          </cell>
          <cell r="B223">
            <v>-4068898.4400000041</v>
          </cell>
          <cell r="C223">
            <v>-3628451.2499999991</v>
          </cell>
          <cell r="D223">
            <v>440447.19000000507</v>
          </cell>
          <cell r="E223">
            <v>-3507910.8780998746</v>
          </cell>
          <cell r="F223">
            <v>560987.56190012954</v>
          </cell>
        </row>
        <row r="224">
          <cell r="A224" t="str">
            <v xml:space="preserve"> 4250100 - MISC AMORTIZATION - ACQUIS</v>
          </cell>
          <cell r="B224">
            <v>194676.8400000002</v>
          </cell>
          <cell r="C224">
            <v>205545.24000000011</v>
          </cell>
          <cell r="D224">
            <v>10868.399999999907</v>
          </cell>
          <cell r="E224">
            <v>205545.23527890001</v>
          </cell>
          <cell r="F224">
            <v>10868.395278899814</v>
          </cell>
        </row>
        <row r="225">
          <cell r="A225" t="str">
            <v xml:space="preserve">     Total Miscellaneous Other Amortization</v>
          </cell>
          <cell r="B225">
            <v>194676.8400000002</v>
          </cell>
          <cell r="C225">
            <v>205545.24000000011</v>
          </cell>
          <cell r="D225">
            <v>10868.399999999907</v>
          </cell>
          <cell r="E225">
            <v>205545.23527890001</v>
          </cell>
          <cell r="F225">
            <v>10868.395278899814</v>
          </cell>
        </row>
        <row r="226">
          <cell r="A226" t="str">
            <v xml:space="preserve">     Total Nonrecoverable Depreciation and Amort Exp</v>
          </cell>
          <cell r="B226">
            <v>75636243.600000069</v>
          </cell>
          <cell r="C226">
            <v>85819310.540000066</v>
          </cell>
          <cell r="D226">
            <v>10183066.939999998</v>
          </cell>
          <cell r="E226">
            <v>83114101.543973923</v>
          </cell>
          <cell r="F226">
            <v>7477857.9439738542</v>
          </cell>
        </row>
        <row r="227">
          <cell r="A227" t="str">
            <v xml:space="preserve"> 4044000 - AMORT OF ECCR PLANT</v>
          </cell>
          <cell r="B227">
            <v>75462.770000000077</v>
          </cell>
          <cell r="C227">
            <v>68269.060000000056</v>
          </cell>
          <cell r="D227">
            <v>-7193.710000000021</v>
          </cell>
          <cell r="E227">
            <v>90650.680213550077</v>
          </cell>
          <cell r="F227">
            <v>15187.91021355</v>
          </cell>
        </row>
        <row r="228">
          <cell r="A228" t="str">
            <v xml:space="preserve"> 4073005 - REG DEBIT - NUCL COST RECOVERY</v>
          </cell>
          <cell r="B228">
            <v>37911074.00000003</v>
          </cell>
          <cell r="C228">
            <v>171140647.00000012</v>
          </cell>
          <cell r="D228">
            <v>133229573.00000009</v>
          </cell>
          <cell r="E228">
            <v>35419517.128206939</v>
          </cell>
          <cell r="F228">
            <v>-2491556.8717930913</v>
          </cell>
        </row>
        <row r="229">
          <cell r="A229" t="str">
            <v xml:space="preserve"> 4073006 - REG DEBIT - ECRC O&amp;M DEF</v>
          </cell>
          <cell r="B229">
            <v>52456047.00000003</v>
          </cell>
          <cell r="C229">
            <v>32021312.000000015</v>
          </cell>
          <cell r="D229">
            <v>-20434735.000000015</v>
          </cell>
          <cell r="E229" t="str">
            <v xml:space="preserve"> - </v>
          </cell>
          <cell r="F229">
            <v>-52456047.00000003</v>
          </cell>
        </row>
        <row r="230">
          <cell r="A230" t="str">
            <v xml:space="preserve"> 4074004 - FL EMISS AUC PROC AMORT</v>
          </cell>
          <cell r="B230">
            <v>-53404.890000000014</v>
          </cell>
          <cell r="C230">
            <v>-70333.590000000055</v>
          </cell>
          <cell r="D230">
            <v>-16928.700000000041</v>
          </cell>
          <cell r="E230">
            <v>-53294.910000000033</v>
          </cell>
          <cell r="F230">
            <v>109.97999999998137</v>
          </cell>
        </row>
        <row r="231">
          <cell r="A231" t="str">
            <v xml:space="preserve"> 4074005 - REG CREDIT - NUCL COST RECOVERY</v>
          </cell>
          <cell r="B231">
            <v>-485083.00000000023</v>
          </cell>
          <cell r="C231">
            <v>-275791185.00000024</v>
          </cell>
          <cell r="D231">
            <v>-275306102.00000024</v>
          </cell>
          <cell r="E231" t="str">
            <v xml:space="preserve"> - </v>
          </cell>
          <cell r="F231">
            <v>485083.00000000023</v>
          </cell>
        </row>
        <row r="232">
          <cell r="A232" t="str">
            <v xml:space="preserve"> 4074017 - REG CREDIT - ECRC O&amp;M DEF</v>
          </cell>
          <cell r="B232">
            <v>-53557139.00000003</v>
          </cell>
          <cell r="C232">
            <v>-26685119.000000015</v>
          </cell>
          <cell r="D232">
            <v>26872020.000000015</v>
          </cell>
          <cell r="E232" t="str">
            <v xml:space="preserve"> - </v>
          </cell>
          <cell r="F232">
            <v>53557139.00000003</v>
          </cell>
        </row>
        <row r="233">
          <cell r="A233" t="str">
            <v xml:space="preserve">     Total Recoverable Amortization Exp</v>
          </cell>
          <cell r="B233">
            <v>36346956.88000004</v>
          </cell>
          <cell r="C233">
            <v>-99316409.530000135</v>
          </cell>
          <cell r="D233">
            <v>-135663366.41000018</v>
          </cell>
          <cell r="E233">
            <v>35456872.89842049</v>
          </cell>
          <cell r="F233">
            <v>-890083.98157954961</v>
          </cell>
        </row>
        <row r="234">
          <cell r="A234" t="str">
            <v>Total Depreciation and Amortization Exp</v>
          </cell>
          <cell r="B234">
            <v>111983200.48000011</v>
          </cell>
          <cell r="C234">
            <v>-13497098.990000069</v>
          </cell>
          <cell r="D234">
            <v>-125480299.47000018</v>
          </cell>
          <cell r="E234">
            <v>118570974.44239441</v>
          </cell>
          <cell r="F234">
            <v>6587773.9623942971</v>
          </cell>
        </row>
        <row r="235">
          <cell r="A235" t="str">
            <v xml:space="preserve"> 4081101 - PAYROLL TAX</v>
          </cell>
          <cell r="B235">
            <v>4761292.0000000056</v>
          </cell>
          <cell r="C235">
            <v>4686102.3200000059</v>
          </cell>
          <cell r="D235">
            <v>-75189.679999999702</v>
          </cell>
          <cell r="E235">
            <v>5093255.3500000052</v>
          </cell>
          <cell r="F235">
            <v>331963.34999999963</v>
          </cell>
        </row>
        <row r="236">
          <cell r="A236" t="str">
            <v xml:space="preserve"> 408123J - FL PROPERTY TAX</v>
          </cell>
          <cell r="B236">
            <v>26011052.510000005</v>
          </cell>
          <cell r="C236">
            <v>22594468.940000013</v>
          </cell>
          <cell r="D236">
            <v>-3416583.5699999928</v>
          </cell>
          <cell r="E236">
            <v>30257330.581699818</v>
          </cell>
          <cell r="F236">
            <v>4246278.071699813</v>
          </cell>
        </row>
        <row r="237">
          <cell r="A237" t="str">
            <v xml:space="preserve"> 408126J - FL KWH ELECTRIC POWER TAX</v>
          </cell>
          <cell r="B237">
            <v>76710.320000000051</v>
          </cell>
          <cell r="C237">
            <v>124732.24000000005</v>
          </cell>
          <cell r="D237">
            <v>48021.919999999998</v>
          </cell>
          <cell r="E237" t="str">
            <v xml:space="preserve"> - </v>
          </cell>
          <cell r="F237">
            <v>-76710.320000000051</v>
          </cell>
        </row>
        <row r="238">
          <cell r="A238" t="str">
            <v xml:space="preserve"> 408130F - HIGHWAY USE</v>
          </cell>
          <cell r="B238">
            <v>-275.95999999999935</v>
          </cell>
          <cell r="C238">
            <v>682.67000000000598</v>
          </cell>
          <cell r="D238">
            <v>958.63000000000534</v>
          </cell>
          <cell r="E238" t="str">
            <v xml:space="preserve"> - </v>
          </cell>
          <cell r="F238">
            <v>275.95999999999935</v>
          </cell>
        </row>
        <row r="239">
          <cell r="A239" t="str">
            <v xml:space="preserve">     408.1: Nonrecoverable Taxes (Other Than Income)</v>
          </cell>
          <cell r="B239">
            <v>30848778.870000012</v>
          </cell>
          <cell r="C239">
            <v>27405986.17000002</v>
          </cell>
          <cell r="D239">
            <v>-3442792.6999999918</v>
          </cell>
          <cell r="E239">
            <v>35350585.931699827</v>
          </cell>
          <cell r="F239">
            <v>4501807.0616998151</v>
          </cell>
        </row>
        <row r="240">
          <cell r="A240" t="str">
            <v xml:space="preserve"> 408113J - FL REGULATORY ASSESSMENT FEE</v>
          </cell>
          <cell r="B240">
            <v>773990.90000000037</v>
          </cell>
          <cell r="C240">
            <v>807961.20000000065</v>
          </cell>
          <cell r="D240">
            <v>33970.300000000279</v>
          </cell>
          <cell r="E240">
            <v>733737.51010483038</v>
          </cell>
          <cell r="F240">
            <v>-40253.389895169996</v>
          </cell>
        </row>
        <row r="241">
          <cell r="A241" t="str">
            <v xml:space="preserve"> 408125J - FL GROSS RECEIPTS</v>
          </cell>
          <cell r="B241">
            <v>26715768.420000017</v>
          </cell>
          <cell r="C241">
            <v>27904038.050000012</v>
          </cell>
          <cell r="D241">
            <v>1188269.6299999952</v>
          </cell>
          <cell r="E241">
            <v>24243393.132314324</v>
          </cell>
          <cell r="F241">
            <v>-2472375.2876856923</v>
          </cell>
        </row>
        <row r="242">
          <cell r="A242" t="str">
            <v xml:space="preserve"> 408131J - FRANCHISE TAX</v>
          </cell>
          <cell r="B242">
            <v>25770397.080000013</v>
          </cell>
          <cell r="C242">
            <v>26771838.140000015</v>
          </cell>
          <cell r="D242">
            <v>1001441.0600000024</v>
          </cell>
          <cell r="E242">
            <v>24523367.509706765</v>
          </cell>
          <cell r="F242">
            <v>-1247029.5702932477</v>
          </cell>
        </row>
        <row r="243">
          <cell r="A243" t="str">
            <v xml:space="preserve">     408.1: Pass-Through Taxes (Other Than Income)</v>
          </cell>
          <cell r="B243">
            <v>53260156.400000028</v>
          </cell>
          <cell r="C243">
            <v>55483837.39000003</v>
          </cell>
          <cell r="D243">
            <v>2223680.9900000021</v>
          </cell>
          <cell r="E243">
            <v>49500498.152125925</v>
          </cell>
          <cell r="F243">
            <v>-3759658.2478741035</v>
          </cell>
        </row>
        <row r="244">
          <cell r="A244" t="str">
            <v>408.1: Total Taxes (Other Than Income)</v>
          </cell>
          <cell r="B244">
            <v>84108935.270000041</v>
          </cell>
          <cell r="C244">
            <v>82889823.560000047</v>
          </cell>
          <cell r="D244">
            <v>-1219111.7099999934</v>
          </cell>
          <cell r="E244">
            <v>84851084.083825752</v>
          </cell>
          <cell r="F244">
            <v>742148.81382571161</v>
          </cell>
        </row>
        <row r="245">
          <cell r="A245" t="str">
            <v xml:space="preserve"> 4110101 FAS 143 - ACCRETION EXPENSE</v>
          </cell>
          <cell r="B245">
            <v>4917898.7500000037</v>
          </cell>
          <cell r="C245">
            <v>4495685.5600000042</v>
          </cell>
          <cell r="D245">
            <v>-422213.18999999948</v>
          </cell>
          <cell r="E245">
            <v>4926318.4636116456</v>
          </cell>
          <cell r="F245">
            <v>8419.7136116418988</v>
          </cell>
        </row>
        <row r="246">
          <cell r="A246" t="str">
            <v>411.10 Accretion Expense</v>
          </cell>
          <cell r="B246">
            <v>4917898.7500000037</v>
          </cell>
          <cell r="C246">
            <v>4495685.5600000042</v>
          </cell>
          <cell r="D246">
            <v>-422213.18999999948</v>
          </cell>
          <cell r="E246">
            <v>4926318.4636116456</v>
          </cell>
          <cell r="F246">
            <v>8419.7136116418988</v>
          </cell>
        </row>
        <row r="247">
          <cell r="A247" t="str">
            <v>Total Other Operating Expenses</v>
          </cell>
          <cell r="B247">
            <v>201010034.50000015</v>
          </cell>
          <cell r="C247">
            <v>73888410.12999998</v>
          </cell>
          <cell r="D247">
            <v>-127121624.37000017</v>
          </cell>
          <cell r="E247">
            <v>208348376.98983178</v>
          </cell>
          <cell r="F247">
            <v>7338342.4898316264</v>
          </cell>
        </row>
        <row r="248">
          <cell r="A248" t="str">
            <v>TOTAL OPERATING EXPENSE - BEFORE INCOME TAXES</v>
          </cell>
          <cell r="B248">
            <v>1040592991.6500005</v>
          </cell>
          <cell r="C248">
            <v>1086642660.8500009</v>
          </cell>
          <cell r="D248">
            <v>46049669.200000405</v>
          </cell>
          <cell r="E248">
            <v>985861616.93749452</v>
          </cell>
          <cell r="F248">
            <v>-54731374.712505937</v>
          </cell>
        </row>
        <row r="249">
          <cell r="A249" t="str">
            <v xml:space="preserve">          OPERATING INCOME BEFORE INCOME TAXES</v>
          </cell>
          <cell r="B249">
            <v>148027938.01000035</v>
          </cell>
          <cell r="C249">
            <v>151604493.39000058</v>
          </cell>
          <cell r="D249">
            <v>-3576555.3800002337</v>
          </cell>
          <cell r="E249">
            <v>161946672.88993621</v>
          </cell>
          <cell r="F249">
            <v>-13918734.879935861</v>
          </cell>
        </row>
        <row r="250">
          <cell r="A250" t="str">
            <v>INCOME TAXES ON OPERATING INCOME:</v>
          </cell>
        </row>
        <row r="251">
          <cell r="A251" t="str">
            <v xml:space="preserve">  409120F - INCOME TAXES, OPERATING - FED</v>
          </cell>
          <cell r="B251">
            <v>-69120027.00000006</v>
          </cell>
          <cell r="C251">
            <v>-11108720.000000007</v>
          </cell>
          <cell r="D251">
            <v>58011307.000000052</v>
          </cell>
          <cell r="E251">
            <v>11092296.987371422</v>
          </cell>
          <cell r="F251">
            <v>80212323.987371475</v>
          </cell>
        </row>
        <row r="252">
          <cell r="A252" t="str">
            <v xml:space="preserve">     409.1 Current Federal</v>
          </cell>
          <cell r="B252">
            <v>-69120027.00000006</v>
          </cell>
          <cell r="C252">
            <v>-11108720.000000007</v>
          </cell>
          <cell r="D252">
            <v>58011307.000000052</v>
          </cell>
          <cell r="E252">
            <v>11092296.987371422</v>
          </cell>
          <cell r="F252">
            <v>80212323.987371475</v>
          </cell>
        </row>
        <row r="253">
          <cell r="A253" t="str">
            <v xml:space="preserve"> 4114001 ITC ADJ, UTILITY OPERATIONS</v>
          </cell>
          <cell r="B253">
            <v>-386499.00000000023</v>
          </cell>
          <cell r="C253">
            <v>-1136499.0000000009</v>
          </cell>
          <cell r="D253">
            <v>-750000.0000000007</v>
          </cell>
          <cell r="E253">
            <v>-438735.50000001024</v>
          </cell>
          <cell r="F253">
            <v>-52236.500000010012</v>
          </cell>
        </row>
        <row r="254">
          <cell r="A254" t="str">
            <v xml:space="preserve">     411.4 Investment Tax Credit - Net</v>
          </cell>
          <cell r="B254">
            <v>-386499.00000000023</v>
          </cell>
          <cell r="C254">
            <v>-1136499.0000000009</v>
          </cell>
          <cell r="D254">
            <v>-750000.0000000007</v>
          </cell>
          <cell r="E254">
            <v>-438735.50000001024</v>
          </cell>
          <cell r="F254">
            <v>-52236.500000010012</v>
          </cell>
        </row>
        <row r="255">
          <cell r="A255" t="str">
            <v xml:space="preserve">  410100F - PROV DIT-OPER INC FED</v>
          </cell>
          <cell r="B255">
            <v>63708030.00000003</v>
          </cell>
          <cell r="C255">
            <v>9812044.0000000075</v>
          </cell>
          <cell r="D255">
            <v>-53895986.000000022</v>
          </cell>
          <cell r="E255" t="str">
            <v xml:space="preserve"> - </v>
          </cell>
          <cell r="F255">
            <v>-63708030.00000003</v>
          </cell>
        </row>
        <row r="256">
          <cell r="A256" t="str">
            <v xml:space="preserve">  411100F - PROV DIT-CR- OPER INC FED</v>
          </cell>
          <cell r="B256">
            <v>36094141.00000003</v>
          </cell>
          <cell r="C256">
            <v>32622608.000000015</v>
          </cell>
          <cell r="D256">
            <v>-3471533.0000000149</v>
          </cell>
          <cell r="E256">
            <v>18916652.629283112</v>
          </cell>
          <cell r="F256">
            <v>-17177488.370716918</v>
          </cell>
        </row>
        <row r="257">
          <cell r="A257" t="str">
            <v xml:space="preserve">     410.1-411.1 Deferred Federal - Net</v>
          </cell>
          <cell r="B257">
            <v>99802171.00000006</v>
          </cell>
          <cell r="C257">
            <v>42434652.000000022</v>
          </cell>
          <cell r="D257">
            <v>-57367519.000000037</v>
          </cell>
          <cell r="E257">
            <v>18916652.629283112</v>
          </cell>
          <cell r="F257">
            <v>-80885518.370716944</v>
          </cell>
        </row>
        <row r="258">
          <cell r="A258" t="str">
            <v xml:space="preserve">  409120J - INCOME TAXES, OPERATING-FL</v>
          </cell>
          <cell r="B258">
            <v>-14818787.000000007</v>
          </cell>
          <cell r="C258">
            <v>-740450.00000000047</v>
          </cell>
          <cell r="D258">
            <v>14078337.000000007</v>
          </cell>
          <cell r="E258">
            <v>1633070.6570080714</v>
          </cell>
          <cell r="F258">
            <v>16451857.657008078</v>
          </cell>
        </row>
        <row r="259">
          <cell r="A259" t="str">
            <v xml:space="preserve">     409.1 Current State</v>
          </cell>
          <cell r="B259">
            <v>-14818787.000000007</v>
          </cell>
          <cell r="C259">
            <v>-740450.00000000047</v>
          </cell>
          <cell r="D259">
            <v>14078337.000000007</v>
          </cell>
          <cell r="E259">
            <v>1633070.6570080714</v>
          </cell>
          <cell r="F259">
            <v>16451857.657008078</v>
          </cell>
        </row>
        <row r="260">
          <cell r="A260" t="str">
            <v xml:space="preserve">  410100J - PROV DIT-OPER INC FL</v>
          </cell>
          <cell r="B260">
            <v>15435709.000000007</v>
          </cell>
          <cell r="C260">
            <v>679634.00000000047</v>
          </cell>
          <cell r="D260">
            <v>-14756075.000000007</v>
          </cell>
          <cell r="E260" t="str">
            <v xml:space="preserve"> - </v>
          </cell>
          <cell r="F260">
            <v>-15435709.000000007</v>
          </cell>
        </row>
        <row r="261">
          <cell r="A261" t="str">
            <v xml:space="preserve">  411100J - PROV DIT-CR-OPER INC FL</v>
          </cell>
          <cell r="B261">
            <v>4592925.0000000037</v>
          </cell>
          <cell r="C261">
            <v>5431978.0000000037</v>
          </cell>
          <cell r="D261">
            <v>839053</v>
          </cell>
          <cell r="E261">
            <v>4028417.5634484515</v>
          </cell>
          <cell r="F261">
            <v>-564507.43655155227</v>
          </cell>
        </row>
        <row r="262">
          <cell r="A262" t="str">
            <v xml:space="preserve">     410.1-411.1 Deferred State</v>
          </cell>
          <cell r="B262">
            <v>20028634.000000011</v>
          </cell>
          <cell r="C262">
            <v>6111612.0000000037</v>
          </cell>
          <cell r="D262">
            <v>-13917022.000000007</v>
          </cell>
          <cell r="E262">
            <v>4028417.5634484515</v>
          </cell>
          <cell r="F262">
            <v>-16000216.43655156</v>
          </cell>
        </row>
        <row r="263">
          <cell r="A263" t="str">
            <v>TOTAL INCOME TAXES ON OPERATING INCOME</v>
          </cell>
          <cell r="B263">
            <v>35505492</v>
          </cell>
          <cell r="C263">
            <v>35560595.000000015</v>
          </cell>
          <cell r="D263">
            <v>55103.000000014901</v>
          </cell>
          <cell r="E263">
            <v>35231702.337111041</v>
          </cell>
          <cell r="F263">
            <v>-273789.66288895905</v>
          </cell>
        </row>
        <row r="264">
          <cell r="A264" t="str">
            <v xml:space="preserve">          OPERATING INCOME AFTER INCOME TAXES</v>
          </cell>
          <cell r="B264">
            <v>112522446.01000035</v>
          </cell>
          <cell r="C264">
            <v>116043898.39000057</v>
          </cell>
          <cell r="D264">
            <v>-3521452.3800002187</v>
          </cell>
          <cell r="E264">
            <v>126714970.55282517</v>
          </cell>
          <cell r="F264">
            <v>-14192524.54282482</v>
          </cell>
        </row>
        <row r="265">
          <cell r="A265" t="str">
            <v>OTHER INCOME/(EXPENSE):</v>
          </cell>
        </row>
        <row r="266">
          <cell r="A266" t="str">
            <v xml:space="preserve"> 4191200 ALLOW FOR OTHER FUNDS USED DURING CONSTR</v>
          </cell>
          <cell r="B266">
            <v>5117837.6400000043</v>
          </cell>
          <cell r="C266">
            <v>18828295.520000011</v>
          </cell>
          <cell r="D266">
            <v>-13710457.880000006</v>
          </cell>
          <cell r="E266">
            <v>2792372.9062097017</v>
          </cell>
          <cell r="F266">
            <v>2325464.7337903026</v>
          </cell>
        </row>
        <row r="267">
          <cell r="A267" t="str">
            <v xml:space="preserve"> 4191400 CONTRA AFUDC EQUITY - OATT</v>
          </cell>
          <cell r="B267">
            <v>0</v>
          </cell>
          <cell r="C267">
            <v>-45337.76999999999</v>
          </cell>
          <cell r="D267">
            <v>45337.76999999999</v>
          </cell>
          <cell r="E267" t="str">
            <v xml:space="preserve"> - </v>
          </cell>
          <cell r="F267">
            <v>0</v>
          </cell>
        </row>
        <row r="268">
          <cell r="A268" t="str">
            <v xml:space="preserve">     419.1 Allowance for Other Funds Used During Construction</v>
          </cell>
          <cell r="B268">
            <v>5117837.6400000043</v>
          </cell>
          <cell r="C268">
            <v>18782957.750000011</v>
          </cell>
          <cell r="D268">
            <v>-13665120.110000007</v>
          </cell>
          <cell r="E268">
            <v>2792372.9062097017</v>
          </cell>
          <cell r="F268">
            <v>2325464.7337903026</v>
          </cell>
        </row>
        <row r="269">
          <cell r="A269" t="str">
            <v xml:space="preserve"> 4190100 MISC INT/DIV</v>
          </cell>
          <cell r="B269">
            <v>2278641.3900000025</v>
          </cell>
          <cell r="C269">
            <v>1776236.79</v>
          </cell>
          <cell r="D269">
            <v>502404.60000000242</v>
          </cell>
          <cell r="E269">
            <v>187806.61044130014</v>
          </cell>
          <cell r="F269">
            <v>2090834.7795587024</v>
          </cell>
        </row>
        <row r="270">
          <cell r="A270" t="str">
            <v xml:space="preserve"> 4190200 INT/TEMP INV</v>
          </cell>
          <cell r="B270">
            <v>53675.270000000019</v>
          </cell>
          <cell r="C270" t="str">
            <v xml:space="preserve"> - </v>
          </cell>
          <cell r="D270">
            <v>53675.270000000019</v>
          </cell>
          <cell r="E270" t="str">
            <v xml:space="preserve"> - </v>
          </cell>
          <cell r="F270">
            <v>53675.270000000019</v>
          </cell>
        </row>
        <row r="271">
          <cell r="A271" t="str">
            <v xml:space="preserve"> 4190300 CONTRA -DEC TRST</v>
          </cell>
          <cell r="B271">
            <v>-2189561.5200000014</v>
          </cell>
          <cell r="C271">
            <v>-1711961.7100000018</v>
          </cell>
          <cell r="D271">
            <v>-477599.80999999959</v>
          </cell>
          <cell r="E271" t="str">
            <v xml:space="preserve"> - </v>
          </cell>
          <cell r="F271">
            <v>-2189561.5200000014</v>
          </cell>
        </row>
        <row r="272">
          <cell r="A272" t="str">
            <v xml:space="preserve">     419 Interest and Dividend Income</v>
          </cell>
          <cell r="B272">
            <v>142755.14000000106</v>
          </cell>
          <cell r="C272">
            <v>64275.079999998212</v>
          </cell>
          <cell r="D272">
            <v>78480.06000000285</v>
          </cell>
          <cell r="E272">
            <v>187806.61044130014</v>
          </cell>
          <cell r="F272">
            <v>-45051.470441299083</v>
          </cell>
        </row>
        <row r="273">
          <cell r="A273" t="str">
            <v xml:space="preserve"> 4171001 EXPENSES OF NONUTILITY OPER</v>
          </cell>
          <cell r="B273">
            <v>3305859.2100000018</v>
          </cell>
          <cell r="C273">
            <v>2897894.7500000019</v>
          </cell>
          <cell r="D273">
            <v>-407964.45999999996</v>
          </cell>
          <cell r="E273">
            <v>3057314.5500000026</v>
          </cell>
          <cell r="F273">
            <v>-248544.65999999922</v>
          </cell>
        </row>
        <row r="274">
          <cell r="A274" t="str">
            <v xml:space="preserve">     VARIOUS Miscellaneous Other Expense</v>
          </cell>
          <cell r="B274">
            <v>3305859.2100000018</v>
          </cell>
          <cell r="C274">
            <v>2897894.7500000019</v>
          </cell>
          <cell r="D274">
            <v>-407964.45999999996</v>
          </cell>
          <cell r="E274">
            <v>3057314.5500000026</v>
          </cell>
          <cell r="F274">
            <v>-248544.65999999922</v>
          </cell>
        </row>
        <row r="275">
          <cell r="A275" t="str">
            <v xml:space="preserve"> 4170001 REV NUTIL</v>
          </cell>
          <cell r="B275">
            <v>6185362.6200000048</v>
          </cell>
          <cell r="C275">
            <v>5669245.9400000032</v>
          </cell>
          <cell r="D275">
            <v>516116.68000000156</v>
          </cell>
          <cell r="E275">
            <v>5924175.7400000058</v>
          </cell>
          <cell r="F275">
            <v>261186.87999999896</v>
          </cell>
        </row>
        <row r="276">
          <cell r="A276" t="str">
            <v xml:space="preserve"> 4180001 NONOPERATING RENTAL INCOME</v>
          </cell>
          <cell r="B276">
            <v>-183605.35000000009</v>
          </cell>
          <cell r="C276">
            <v>-176746.3000000001</v>
          </cell>
          <cell r="D276">
            <v>-6859.0499999999884</v>
          </cell>
          <cell r="E276">
            <v>-159173.5500000004</v>
          </cell>
          <cell r="F276">
            <v>-24431.799999999697</v>
          </cell>
        </row>
        <row r="277">
          <cell r="A277" t="str">
            <v xml:space="preserve"> 418020N NONOPERATING RENTAL INCOME NC</v>
          </cell>
          <cell r="B277">
            <v>2909.3900000000021</v>
          </cell>
          <cell r="C277">
            <v>-404.33000000000015</v>
          </cell>
          <cell r="D277">
            <v>3313.7200000000021</v>
          </cell>
          <cell r="E277">
            <v>24842.850000000006</v>
          </cell>
          <cell r="F277">
            <v>-21933.460000000003</v>
          </cell>
        </row>
        <row r="278">
          <cell r="A278" t="str">
            <v xml:space="preserve"> 4210001 MISC. NONOP INCOME</v>
          </cell>
          <cell r="B278">
            <v>200797.51000000013</v>
          </cell>
          <cell r="C278">
            <v>9114.3600000000079</v>
          </cell>
          <cell r="D278">
            <v>191683.15000000011</v>
          </cell>
          <cell r="E278" t="str">
            <v xml:space="preserve"> - </v>
          </cell>
          <cell r="F278">
            <v>200797.51000000013</v>
          </cell>
        </row>
        <row r="279">
          <cell r="A279" t="str">
            <v xml:space="preserve"> 4210016 DERIV INSTR GAIN - FLEET</v>
          </cell>
          <cell r="B279">
            <v>0</v>
          </cell>
          <cell r="C279">
            <v>10613.800000000003</v>
          </cell>
          <cell r="D279">
            <v>-10613.800000000003</v>
          </cell>
          <cell r="E279" t="str">
            <v xml:space="preserve"> - </v>
          </cell>
          <cell r="F279">
            <v>0</v>
          </cell>
        </row>
        <row r="280">
          <cell r="A280" t="str">
            <v xml:space="preserve"> 4210017 MISC NONOP INCOME - NUCLEAR</v>
          </cell>
          <cell r="B280">
            <v>-534342.00000000047</v>
          </cell>
          <cell r="C280">
            <v>87887.000000000058</v>
          </cell>
          <cell r="D280">
            <v>-622229.00000000047</v>
          </cell>
          <cell r="E280">
            <v>-498740.67572394019</v>
          </cell>
          <cell r="F280">
            <v>-35601.324276060273</v>
          </cell>
        </row>
        <row r="281">
          <cell r="A281" t="str">
            <v xml:space="preserve"> 4210121 EQUITY EARNINGS - NUSTART</v>
          </cell>
          <cell r="B281">
            <v>3682.3200000000015</v>
          </cell>
          <cell r="C281">
            <v>0.65000000000873159</v>
          </cell>
          <cell r="D281">
            <v>3681.6699999999928</v>
          </cell>
          <cell r="E281">
            <v>0</v>
          </cell>
          <cell r="F281">
            <v>3682.3200000000015</v>
          </cell>
        </row>
        <row r="282">
          <cell r="A282" t="str">
            <v xml:space="preserve"> 4210701 MNI-OTHER ENERGY SERVICES-MISC</v>
          </cell>
          <cell r="B282">
            <v>-18233.240000000013</v>
          </cell>
          <cell r="C282">
            <v>-10313.060000000009</v>
          </cell>
          <cell r="D282">
            <v>-7920.1800000000039</v>
          </cell>
          <cell r="E282">
            <v>-16134.530000000006</v>
          </cell>
          <cell r="F282">
            <v>-2098.7100000000064</v>
          </cell>
        </row>
        <row r="283">
          <cell r="A283" t="str">
            <v xml:space="preserve"> 4210703 MNI REVENUE</v>
          </cell>
          <cell r="B283">
            <v>-34129.72</v>
          </cell>
          <cell r="C283">
            <v>117586.02000000005</v>
          </cell>
          <cell r="D283">
            <v>-151715.74000000005</v>
          </cell>
          <cell r="E283" t="str">
            <v xml:space="preserve"> - </v>
          </cell>
          <cell r="F283">
            <v>-34129.72</v>
          </cell>
        </row>
        <row r="284">
          <cell r="A284" t="str">
            <v xml:space="preserve"> 4210708 PT HOLDINGS INVOICES</v>
          </cell>
          <cell r="B284">
            <v>0</v>
          </cell>
          <cell r="C284">
            <v>216646.34000000014</v>
          </cell>
          <cell r="D284">
            <v>-216646.34000000014</v>
          </cell>
          <cell r="E284">
            <v>53160.72</v>
          </cell>
          <cell r="F284">
            <v>-53160.72</v>
          </cell>
        </row>
        <row r="285">
          <cell r="A285" t="str">
            <v xml:space="preserve"> 4211001 GAIN ON DISPOSITION OF PROPERTY</v>
          </cell>
          <cell r="B285">
            <v>647433.18000000017</v>
          </cell>
          <cell r="C285">
            <v>721493.55000000051</v>
          </cell>
          <cell r="D285">
            <v>-74060.370000000345</v>
          </cell>
          <cell r="E285" t="str">
            <v xml:space="preserve"> - </v>
          </cell>
          <cell r="F285">
            <v>647433.18000000017</v>
          </cell>
        </row>
        <row r="286">
          <cell r="A286" t="str">
            <v xml:space="preserve"> 4212001 LOSS ON DISPOSITION OF PROPERTY</v>
          </cell>
          <cell r="B286">
            <v>-7272.1600000000035</v>
          </cell>
          <cell r="C286" t="str">
            <v xml:space="preserve"> - </v>
          </cell>
          <cell r="D286">
            <v>-7272.1600000000035</v>
          </cell>
          <cell r="E286" t="str">
            <v xml:space="preserve"> - </v>
          </cell>
          <cell r="F286">
            <v>-7272.1600000000035</v>
          </cell>
        </row>
        <row r="287">
          <cell r="A287" t="str">
            <v>4581000 - SERV REND NONASSOC-DIRECT</v>
          </cell>
          <cell r="B287" t="str">
            <v xml:space="preserve"> - </v>
          </cell>
          <cell r="C287" t="str">
            <v xml:space="preserve"> - </v>
          </cell>
          <cell r="D287">
            <v>0</v>
          </cell>
          <cell r="E287" t="str">
            <v xml:space="preserve"> - </v>
          </cell>
          <cell r="F287">
            <v>0</v>
          </cell>
        </row>
        <row r="288">
          <cell r="A288" t="str">
            <v xml:space="preserve">     VARIOUS Miscellaneous Other Income</v>
          </cell>
          <cell r="B288">
            <v>6262602.5500000045</v>
          </cell>
          <cell r="C288">
            <v>6645123.9700000044</v>
          </cell>
          <cell r="D288">
            <v>-382521.41999999993</v>
          </cell>
          <cell r="E288">
            <v>5328130.5542760659</v>
          </cell>
          <cell r="F288">
            <v>934471.99572393857</v>
          </cell>
        </row>
        <row r="289">
          <cell r="A289" t="str">
            <v xml:space="preserve"> 408223J FL PROPERTY TAX NONUTILITY</v>
          </cell>
          <cell r="B289">
            <v>12314.220000000008</v>
          </cell>
          <cell r="C289">
            <v>12821.080000000009</v>
          </cell>
          <cell r="D289">
            <v>506.86000000000058</v>
          </cell>
          <cell r="E289">
            <v>17669.418300000012</v>
          </cell>
          <cell r="F289">
            <v>5355.1983000000037</v>
          </cell>
        </row>
        <row r="290">
          <cell r="A290" t="str">
            <v xml:space="preserve">     408.2 Taxes (Other Than Income)</v>
          </cell>
          <cell r="B290">
            <v>12314.220000000008</v>
          </cell>
          <cell r="C290">
            <v>12821.080000000009</v>
          </cell>
          <cell r="D290">
            <v>506.86000000000058</v>
          </cell>
          <cell r="E290">
            <v>17669.418300000012</v>
          </cell>
          <cell r="F290">
            <v>5355.1983000000037</v>
          </cell>
        </row>
        <row r="291">
          <cell r="A291" t="str">
            <v xml:space="preserve"> 426100F CONTRIBUTION - CIVIC &amp; COMMUNITY</v>
          </cell>
          <cell r="B291">
            <v>433207.70000000019</v>
          </cell>
          <cell r="C291">
            <v>331072.99000000022</v>
          </cell>
          <cell r="D291">
            <v>-102134.70999999996</v>
          </cell>
          <cell r="E291">
            <v>251195.96670000011</v>
          </cell>
          <cell r="F291">
            <v>-182011.73330000008</v>
          </cell>
        </row>
        <row r="292">
          <cell r="A292" t="str">
            <v xml:space="preserve"> 4261013 DONATIONS - UNITED WAY</v>
          </cell>
          <cell r="B292">
            <v>0</v>
          </cell>
          <cell r="C292">
            <v>220.00000000000011</v>
          </cell>
          <cell r="D292">
            <v>220.00000000000011</v>
          </cell>
          <cell r="E292" t="str">
            <v xml:space="preserve"> - </v>
          </cell>
          <cell r="F292">
            <v>0</v>
          </cell>
        </row>
        <row r="293">
          <cell r="A293" t="str">
            <v xml:space="preserve"> 4261014 DONATIONS-CIVIC &amp;COMMUNITY</v>
          </cell>
          <cell r="B293">
            <v>2939062.4300000016</v>
          </cell>
          <cell r="C293">
            <v>4928362.1400000034</v>
          </cell>
          <cell r="D293">
            <v>1989299.7100000018</v>
          </cell>
          <cell r="E293">
            <v>20104.509999999995</v>
          </cell>
          <cell r="F293">
            <v>-2918957.9200000018</v>
          </cell>
        </row>
        <row r="294">
          <cell r="A294" t="str">
            <v xml:space="preserve"> 426180T OTHER DONATIONS</v>
          </cell>
          <cell r="B294">
            <v>106620.18000000008</v>
          </cell>
          <cell r="C294">
            <v>60852.310000000027</v>
          </cell>
          <cell r="D294">
            <v>-45767.870000000054</v>
          </cell>
          <cell r="E294">
            <v>1500.0000000000009</v>
          </cell>
          <cell r="F294">
            <v>-105120.18000000008</v>
          </cell>
        </row>
        <row r="295">
          <cell r="A295" t="str">
            <v xml:space="preserve"> 4262016 LIFE INSUR 92 DEFERRED COMP</v>
          </cell>
          <cell r="B295">
            <v>-1948211.8400000008</v>
          </cell>
          <cell r="C295">
            <v>-1221511.4200000009</v>
          </cell>
          <cell r="D295">
            <v>726700.41999999993</v>
          </cell>
          <cell r="E295">
            <v>-101679.00000000006</v>
          </cell>
          <cell r="F295">
            <v>1846532.8400000008</v>
          </cell>
        </row>
        <row r="296">
          <cell r="A296" t="str">
            <v xml:space="preserve"> 4262041 LIFE INSURANCE SPLIT DOLLAR</v>
          </cell>
          <cell r="B296" t="str">
            <v xml:space="preserve"> - </v>
          </cell>
          <cell r="C296">
            <v>253.75000000000011</v>
          </cell>
          <cell r="D296">
            <v>253.75000000000011</v>
          </cell>
          <cell r="E296" t="str">
            <v xml:space="preserve"> - </v>
          </cell>
          <cell r="F296">
            <v>0</v>
          </cell>
        </row>
        <row r="297">
          <cell r="A297" t="str">
            <v xml:space="preserve"> 4264200 POL&amp;RELATED ACTIVITIES/EXP CIV/POL&amp;REL ACT OTH FEES</v>
          </cell>
          <cell r="B297">
            <v>908241.27000000048</v>
          </cell>
          <cell r="C297">
            <v>793447.91000000061</v>
          </cell>
          <cell r="D297">
            <v>-114793.35999999987</v>
          </cell>
          <cell r="E297">
            <v>642416.83000000054</v>
          </cell>
          <cell r="F297">
            <v>-265824.43999999994</v>
          </cell>
        </row>
        <row r="298">
          <cell r="A298" t="str">
            <v xml:space="preserve"> 4265001 OTH DEDU OTHER DEDUCTIONS</v>
          </cell>
          <cell r="B298">
            <v>589880.40000000061</v>
          </cell>
          <cell r="C298">
            <v>344773.12000000023</v>
          </cell>
          <cell r="D298">
            <v>-245107.28000000038</v>
          </cell>
          <cell r="E298">
            <v>120183.96238624008</v>
          </cell>
          <cell r="F298">
            <v>-469696.43761376053</v>
          </cell>
        </row>
        <row r="299">
          <cell r="A299" t="str">
            <v xml:space="preserve"> 4265007 DERIV INSTR LOSS - FLEET</v>
          </cell>
          <cell r="B299">
            <v>0</v>
          </cell>
          <cell r="C299">
            <v>1049.9900000000007</v>
          </cell>
          <cell r="D299">
            <v>1049.9900000000007</v>
          </cell>
          <cell r="E299" t="str">
            <v xml:space="preserve"> - </v>
          </cell>
          <cell r="F299">
            <v>0</v>
          </cell>
        </row>
        <row r="300">
          <cell r="A300" t="str">
            <v xml:space="preserve">     426 Other Income Deductions (Income)/Expense</v>
          </cell>
          <cell r="B300">
            <v>3028800.1400000025</v>
          </cell>
          <cell r="C300">
            <v>5238520.7900000038</v>
          </cell>
          <cell r="D300">
            <v>2209720.6500000013</v>
          </cell>
          <cell r="E300">
            <v>933722.26908624056</v>
          </cell>
          <cell r="F300">
            <v>-2095077.8709137619</v>
          </cell>
        </row>
        <row r="301">
          <cell r="A301" t="str">
            <v>OTHER INCOME/(EXPENSE) - BEFORE INCOME TAXES</v>
          </cell>
          <cell r="B301">
            <v>5176221.7600000054</v>
          </cell>
          <cell r="C301">
            <v>17343120.180000011</v>
          </cell>
          <cell r="D301">
            <v>-12166898.420000006</v>
          </cell>
          <cell r="E301">
            <v>4299603.8335408242</v>
          </cell>
          <cell r="F301">
            <v>876617.92645918112</v>
          </cell>
        </row>
        <row r="302">
          <cell r="A302" t="str">
            <v xml:space="preserve"> 4213000 - INTEREST INCOME-RECOVERY CLAUSE</v>
          </cell>
          <cell r="B302">
            <v>166044.50000000017</v>
          </cell>
          <cell r="C302">
            <v>2510743.5700000022</v>
          </cell>
          <cell r="D302">
            <v>-2344699.0700000022</v>
          </cell>
          <cell r="E302">
            <v>82483.648708590074</v>
          </cell>
          <cell r="F302">
            <v>83560.851291410101</v>
          </cell>
        </row>
        <row r="303">
          <cell r="A303" t="str">
            <v xml:space="preserve">     Interest Income - Recoverable</v>
          </cell>
          <cell r="B303">
            <v>166044.50000000017</v>
          </cell>
          <cell r="C303">
            <v>2510743.5700000022</v>
          </cell>
          <cell r="D303">
            <v>-2344699.0700000022</v>
          </cell>
          <cell r="E303">
            <v>82483.648708590074</v>
          </cell>
          <cell r="F303">
            <v>83560.851291410101</v>
          </cell>
        </row>
        <row r="304">
          <cell r="A304" t="str">
            <v>INCOME TAXES ON OTHER INCOME:</v>
          </cell>
        </row>
        <row r="305">
          <cell r="A305" t="str">
            <v xml:space="preserve">  409220F - INCOME TAXES, NONOPERATING FED</v>
          </cell>
          <cell r="B305">
            <v>627133.00000000047</v>
          </cell>
          <cell r="C305">
            <v>-23987428.000000015</v>
          </cell>
          <cell r="D305">
            <v>-24614561.000000015</v>
          </cell>
          <cell r="E305">
            <v>498516.62921476038</v>
          </cell>
          <cell r="F305">
            <v>-128616.37078524008</v>
          </cell>
        </row>
        <row r="306">
          <cell r="A306" t="str">
            <v xml:space="preserve">  40922EL - INCTAX NOP - FED - ETR LEVEL</v>
          </cell>
          <cell r="B306">
            <v>1500000.0000000009</v>
          </cell>
          <cell r="C306">
            <v>1500000.0000000009</v>
          </cell>
          <cell r="D306">
            <v>0</v>
          </cell>
          <cell r="E306" t="str">
            <v xml:space="preserve"> - </v>
          </cell>
          <cell r="F306">
            <v>-1500000.0000000009</v>
          </cell>
        </row>
        <row r="307">
          <cell r="A307" t="str">
            <v xml:space="preserve">     409.2 Current Federal</v>
          </cell>
          <cell r="B307">
            <v>2127133.0000000014</v>
          </cell>
          <cell r="C307">
            <v>-22487428.000000015</v>
          </cell>
          <cell r="D307">
            <v>-24614561.000000015</v>
          </cell>
          <cell r="E307">
            <v>498516.62921476038</v>
          </cell>
          <cell r="F307">
            <v>-1628616.370785241</v>
          </cell>
        </row>
        <row r="308">
          <cell r="A308" t="str">
            <v xml:space="preserve">  410200F - PROV DIT-NONOPER INC FED</v>
          </cell>
          <cell r="B308">
            <v>2755759.0000000019</v>
          </cell>
          <cell r="C308">
            <v>34382266.00000003</v>
          </cell>
          <cell r="D308">
            <v>31626507.00000003</v>
          </cell>
          <cell r="E308" t="str">
            <v xml:space="preserve"> - </v>
          </cell>
          <cell r="F308">
            <v>-2755759.0000000019</v>
          </cell>
        </row>
        <row r="309">
          <cell r="A309" t="str">
            <v xml:space="preserve">  411200F - PROV DIT-CR- OPER INC FED</v>
          </cell>
          <cell r="B309">
            <v>-3856783.0000000019</v>
          </cell>
          <cell r="C309">
            <v>-10113900.000000007</v>
          </cell>
          <cell r="D309">
            <v>-6257117.0000000056</v>
          </cell>
          <cell r="E309" t="str">
            <v xml:space="preserve"> - </v>
          </cell>
          <cell r="F309">
            <v>3856783.0000000019</v>
          </cell>
        </row>
        <row r="310">
          <cell r="A310" t="str">
            <v xml:space="preserve">     410.2-411.2 Deferred Federal - Net</v>
          </cell>
          <cell r="B310">
            <v>-1101024</v>
          </cell>
          <cell r="C310">
            <v>24268366.000000022</v>
          </cell>
          <cell r="D310">
            <v>25369390.000000022</v>
          </cell>
          <cell r="E310">
            <v>0</v>
          </cell>
          <cell r="F310">
            <v>1101024</v>
          </cell>
        </row>
        <row r="311">
          <cell r="A311" t="str">
            <v xml:space="preserve">  409220J - INCOME TAXES, NONOPERATING FL</v>
          </cell>
          <cell r="B311">
            <v>5104285.0000000037</v>
          </cell>
          <cell r="C311">
            <v>-4988839.0000000037</v>
          </cell>
          <cell r="D311">
            <v>-10093124.000000007</v>
          </cell>
          <cell r="E311">
            <v>82897.701003210052</v>
          </cell>
          <cell r="F311">
            <v>-5021387.298996794</v>
          </cell>
        </row>
        <row r="312">
          <cell r="A312" t="str">
            <v xml:space="preserve">     409.2 Current State</v>
          </cell>
          <cell r="B312">
            <v>5104285.0000000037</v>
          </cell>
          <cell r="C312">
            <v>-4988839.0000000037</v>
          </cell>
          <cell r="D312">
            <v>-10093124.000000007</v>
          </cell>
          <cell r="E312">
            <v>82897.701003210052</v>
          </cell>
          <cell r="F312">
            <v>-5021387.298996794</v>
          </cell>
        </row>
        <row r="313">
          <cell r="A313" t="str">
            <v xml:space="preserve">  410200J - PROV DIT-NONOPER INC FL</v>
          </cell>
          <cell r="B313">
            <v>458252.00000000023</v>
          </cell>
          <cell r="C313">
            <v>5717384.0000000037</v>
          </cell>
          <cell r="D313">
            <v>5259132.0000000037</v>
          </cell>
          <cell r="E313" t="str">
            <v xml:space="preserve"> - </v>
          </cell>
          <cell r="F313">
            <v>-458252.00000000023</v>
          </cell>
        </row>
        <row r="314">
          <cell r="A314" t="str">
            <v xml:space="preserve">  411200J - PROV DIT-CR-OPER INC FL</v>
          </cell>
          <cell r="B314">
            <v>-5932345.0000000037</v>
          </cell>
          <cell r="C314">
            <v>-1681828.0000000009</v>
          </cell>
          <cell r="D314">
            <v>4250517.0000000028</v>
          </cell>
          <cell r="E314" t="str">
            <v xml:space="preserve"> - </v>
          </cell>
          <cell r="F314">
            <v>5932345.0000000037</v>
          </cell>
        </row>
        <row r="315">
          <cell r="A315" t="str">
            <v xml:space="preserve">     410.2-411.2 Deferred State</v>
          </cell>
          <cell r="B315">
            <v>-5474093.0000000037</v>
          </cell>
          <cell r="C315">
            <v>4035556.0000000028</v>
          </cell>
          <cell r="D315">
            <v>9509649.0000000075</v>
          </cell>
          <cell r="E315">
            <v>0</v>
          </cell>
          <cell r="F315">
            <v>5474093.0000000037</v>
          </cell>
        </row>
        <row r="316">
          <cell r="A316" t="str">
            <v>TOTAL INCOME TAXES ON OTHER INCOME</v>
          </cell>
          <cell r="B316">
            <v>656301.00000000186</v>
          </cell>
          <cell r="C316">
            <v>827655.00000000652</v>
          </cell>
          <cell r="D316">
            <v>171354.00000000466</v>
          </cell>
          <cell r="E316">
            <v>581414.33021797042</v>
          </cell>
          <cell r="F316">
            <v>-74886.669782031444</v>
          </cell>
        </row>
        <row r="317">
          <cell r="A317" t="str">
            <v xml:space="preserve">          OTHER INCOME/(EXPENSE) AFTER INCOME TAXES</v>
          </cell>
          <cell r="B317">
            <v>4685965.2600000035</v>
          </cell>
          <cell r="C317">
            <v>19026208.750000007</v>
          </cell>
          <cell r="D317">
            <v>-14340243.490000004</v>
          </cell>
          <cell r="E317">
            <v>3800673.152031444</v>
          </cell>
          <cell r="F317">
            <v>885292.10796855949</v>
          </cell>
        </row>
        <row r="318">
          <cell r="A318" t="str">
            <v xml:space="preserve">               INCOME BEFORE INTEREST EXPENSE</v>
          </cell>
          <cell r="B318">
            <v>117208411.27000035</v>
          </cell>
          <cell r="C318">
            <v>135070107.14000058</v>
          </cell>
          <cell r="D318">
            <v>-17861695.870000228</v>
          </cell>
          <cell r="E318">
            <v>130515643.7048566</v>
          </cell>
          <cell r="F318">
            <v>-13307232.434856251</v>
          </cell>
        </row>
        <row r="319">
          <cell r="A319" t="str">
            <v>INTEREST EXPENSE:</v>
          </cell>
        </row>
        <row r="320">
          <cell r="A320" t="str">
            <v xml:space="preserve"> 4271003 INT-COMMERCIAL PAPER</v>
          </cell>
          <cell r="B320" t="str">
            <v xml:space="preserve"> - </v>
          </cell>
          <cell r="C320">
            <v>5277.7800000000025</v>
          </cell>
          <cell r="D320">
            <v>5277.7800000000025</v>
          </cell>
          <cell r="E320">
            <v>65610.257603060047</v>
          </cell>
          <cell r="F320">
            <v>65610.257603060047</v>
          </cell>
        </row>
        <row r="321">
          <cell r="A321" t="str">
            <v xml:space="preserve"> 4271014 INT-6.75% DUE 02/01/28</v>
          </cell>
          <cell r="B321">
            <v>2531250.0000000019</v>
          </cell>
          <cell r="C321">
            <v>2531250.0000000019</v>
          </cell>
          <cell r="D321">
            <v>0</v>
          </cell>
          <cell r="E321">
            <v>2531250.0000000019</v>
          </cell>
          <cell r="F321">
            <v>0</v>
          </cell>
        </row>
        <row r="322">
          <cell r="A322" t="str">
            <v xml:space="preserve"> 4271025 INT-6.65% DUE 07/15/11</v>
          </cell>
          <cell r="B322">
            <v>4987500.0000000037</v>
          </cell>
          <cell r="C322">
            <v>4987500.0000000037</v>
          </cell>
          <cell r="D322">
            <v>0</v>
          </cell>
          <cell r="E322">
            <v>4987500.0000000037</v>
          </cell>
          <cell r="F322">
            <v>0</v>
          </cell>
        </row>
        <row r="323">
          <cell r="A323" t="str">
            <v xml:space="preserve"> 4271026 INT-CITRUS PC 2002A 01/01/27</v>
          </cell>
          <cell r="B323">
            <v>140418.46000000014</v>
          </cell>
          <cell r="C323">
            <v>132542.56000000017</v>
          </cell>
          <cell r="D323">
            <v>-7875.8999999999651</v>
          </cell>
          <cell r="E323">
            <v>632303.75000001048</v>
          </cell>
          <cell r="F323">
            <v>491885.29000001034</v>
          </cell>
        </row>
        <row r="324">
          <cell r="A324" t="str">
            <v xml:space="preserve"> 4271027 INT-CITRUS PC 2002B 01/01/22</v>
          </cell>
          <cell r="B324">
            <v>131726.30000000016</v>
          </cell>
          <cell r="C324">
            <v>122220.93000000011</v>
          </cell>
          <cell r="D324">
            <v>-9505.3700000000536</v>
          </cell>
          <cell r="E324">
            <v>583169.87499999045</v>
          </cell>
          <cell r="F324">
            <v>451443.57499999029</v>
          </cell>
        </row>
        <row r="325">
          <cell r="A325" t="str">
            <v xml:space="preserve"> 4271028 INT-CITRUS PC 2002C 01/01/18</v>
          </cell>
          <cell r="B325">
            <v>41726.74000000002</v>
          </cell>
          <cell r="C325">
            <v>39618.520000000019</v>
          </cell>
          <cell r="D325">
            <v>-2108.2200000000012</v>
          </cell>
          <cell r="E325">
            <v>187565.00000001013</v>
          </cell>
          <cell r="F325">
            <v>145838.26000001011</v>
          </cell>
        </row>
        <row r="326">
          <cell r="A326" t="str">
            <v xml:space="preserve"> 4271031 INT - 4.8% DUE 03/01/13</v>
          </cell>
          <cell r="B326">
            <v>5100000.0000000037</v>
          </cell>
          <cell r="C326">
            <v>5100000.0000000037</v>
          </cell>
          <cell r="D326">
            <v>0</v>
          </cell>
          <cell r="E326">
            <v>5100000.0000000037</v>
          </cell>
          <cell r="F326">
            <v>0</v>
          </cell>
        </row>
        <row r="327">
          <cell r="A327" t="str">
            <v xml:space="preserve"> 4271032 INT - 5.9% DUE 03/01/33</v>
          </cell>
          <cell r="B327">
            <v>3318750.0000000019</v>
          </cell>
          <cell r="C327">
            <v>3318750.0000000019</v>
          </cell>
          <cell r="D327">
            <v>0</v>
          </cell>
          <cell r="E327">
            <v>3318750.0000000019</v>
          </cell>
          <cell r="F327">
            <v>0</v>
          </cell>
        </row>
        <row r="328">
          <cell r="A328" t="str">
            <v xml:space="preserve"> 4271033 INT - 1ST MORT LOCK</v>
          </cell>
          <cell r="B328">
            <v>3508.83</v>
          </cell>
          <cell r="C328">
            <v>8135.0400000000045</v>
          </cell>
          <cell r="D328">
            <v>4626.2100000000046</v>
          </cell>
          <cell r="E328" t="str">
            <v xml:space="preserve"> - </v>
          </cell>
          <cell r="F328">
            <v>-3508.83</v>
          </cell>
        </row>
        <row r="329">
          <cell r="A329" t="str">
            <v xml:space="preserve"> 4271034 INT - 5.1% DUE 12/1/15</v>
          </cell>
          <cell r="B329">
            <v>3825000.0000000019</v>
          </cell>
          <cell r="C329">
            <v>3825000.0000000019</v>
          </cell>
          <cell r="D329">
            <v>0</v>
          </cell>
          <cell r="E329">
            <v>3825000.0000000019</v>
          </cell>
          <cell r="F329">
            <v>0</v>
          </cell>
        </row>
        <row r="330">
          <cell r="A330" t="str">
            <v xml:space="preserve"> 4271035 INT - 4.5% DUE 06/01/10</v>
          </cell>
          <cell r="B330">
            <v>0</v>
          </cell>
          <cell r="C330">
            <v>3375000.0000000019</v>
          </cell>
          <cell r="D330">
            <v>3375000.0000000019</v>
          </cell>
          <cell r="E330">
            <v>0</v>
          </cell>
          <cell r="F330">
            <v>0</v>
          </cell>
        </row>
        <row r="331">
          <cell r="A331" t="str">
            <v xml:space="preserve"> 4271038 INT 6.35% DUE 09/15/2037</v>
          </cell>
          <cell r="B331">
            <v>8017157.2200000025</v>
          </cell>
          <cell r="C331">
            <v>8017157.2200000025</v>
          </cell>
          <cell r="D331">
            <v>0</v>
          </cell>
          <cell r="E331">
            <v>7937499.9999999888</v>
          </cell>
          <cell r="F331">
            <v>-79657.220000013709</v>
          </cell>
        </row>
        <row r="332">
          <cell r="A332" t="str">
            <v xml:space="preserve"> 4271039 INT 5.80% DUE 09/15/2017</v>
          </cell>
          <cell r="B332">
            <v>3728922.3300000019</v>
          </cell>
          <cell r="C332">
            <v>3728922.3300000019</v>
          </cell>
          <cell r="D332">
            <v>0</v>
          </cell>
          <cell r="E332">
            <v>3624999.9999999925</v>
          </cell>
          <cell r="F332">
            <v>-103922.33000000939</v>
          </cell>
        </row>
        <row r="333">
          <cell r="A333" t="str">
            <v xml:space="preserve"> 4271040 INT - 5.65% DUE 06/15/18</v>
          </cell>
          <cell r="B333">
            <v>6950323.1700000018</v>
          </cell>
          <cell r="C333">
            <v>6950323.1700000018</v>
          </cell>
          <cell r="D333">
            <v>0</v>
          </cell>
          <cell r="E333">
            <v>7062499.9999999851</v>
          </cell>
          <cell r="F333">
            <v>112176.82999998331</v>
          </cell>
        </row>
        <row r="334">
          <cell r="A334" t="str">
            <v xml:space="preserve"> 4271041 INT - 6.40% DUE 06/15/38</v>
          </cell>
          <cell r="B334">
            <v>15927486.540000007</v>
          </cell>
          <cell r="C334">
            <v>15927486.540000007</v>
          </cell>
          <cell r="D334">
            <v>0</v>
          </cell>
          <cell r="E334">
            <v>15999999.999999993</v>
          </cell>
          <cell r="F334">
            <v>72513.459999985993</v>
          </cell>
        </row>
        <row r="335">
          <cell r="A335" t="str">
            <v xml:space="preserve"> 4271042 INT - 4.55% DUE 04/01/20</v>
          </cell>
          <cell r="B335">
            <v>2859905.3100000024</v>
          </cell>
          <cell r="C335" t="str">
            <v xml:space="preserve"> - </v>
          </cell>
          <cell r="D335">
            <v>-2859905.3100000024</v>
          </cell>
          <cell r="E335">
            <v>8520000.0000000075</v>
          </cell>
          <cell r="F335">
            <v>5660094.6900000051</v>
          </cell>
        </row>
        <row r="336">
          <cell r="A336" t="str">
            <v xml:space="preserve"> 4271043 INT - 5.65% DUE 04/01/40</v>
          </cell>
          <cell r="B336">
            <v>4943750.0100000035</v>
          </cell>
          <cell r="C336" t="str">
            <v xml:space="preserve"> - </v>
          </cell>
          <cell r="D336">
            <v>-4943750.0100000035</v>
          </cell>
          <cell r="E336" t="str">
            <v xml:space="preserve"> - </v>
          </cell>
          <cell r="F336">
            <v>-4943750.0100000035</v>
          </cell>
        </row>
        <row r="337">
          <cell r="A337" t="str">
            <v xml:space="preserve">     Interest on Long Term Debt - Nonrecoverable</v>
          </cell>
          <cell r="B337">
            <v>62507424.910000034</v>
          </cell>
          <cell r="C337">
            <v>58069184.090000026</v>
          </cell>
          <cell r="D337">
            <v>-4438240.8200000077</v>
          </cell>
          <cell r="E337">
            <v>64376148.882603049</v>
          </cell>
          <cell r="F337">
            <v>1868723.9726030156</v>
          </cell>
        </row>
        <row r="338">
          <cell r="A338" t="str">
            <v xml:space="preserve">     Total Interest on Long Term Debt</v>
          </cell>
          <cell r="B338">
            <v>62507424.910000034</v>
          </cell>
          <cell r="C338">
            <v>58069184.090000026</v>
          </cell>
          <cell r="D338">
            <v>-4438240.8200000077</v>
          </cell>
          <cell r="E338">
            <v>64376148.882603049</v>
          </cell>
          <cell r="F338">
            <v>1868723.9726030156</v>
          </cell>
        </row>
        <row r="339">
          <cell r="A339" t="str">
            <v xml:space="preserve"> 4280001 AMORTIZATION OF DEBT DISCOUNT AND EXPENS</v>
          </cell>
          <cell r="B339">
            <v>1483243.5800000015</v>
          </cell>
          <cell r="C339">
            <v>1234784.3200000008</v>
          </cell>
          <cell r="D339">
            <v>-248459.26000000071</v>
          </cell>
          <cell r="E339">
            <v>1173013.3337644506</v>
          </cell>
          <cell r="F339">
            <v>-310230.24623555085</v>
          </cell>
        </row>
        <row r="340">
          <cell r="A340" t="str">
            <v xml:space="preserve"> 4281001 AMORTIZATION OF REACQUIRED DEBT</v>
          </cell>
          <cell r="B340">
            <v>340777.23000000021</v>
          </cell>
          <cell r="C340">
            <v>340777.23000000021</v>
          </cell>
          <cell r="D340">
            <v>0</v>
          </cell>
          <cell r="E340">
            <v>340463.38545239996</v>
          </cell>
          <cell r="F340">
            <v>-313.84454760025255</v>
          </cell>
        </row>
        <row r="341">
          <cell r="A341" t="str">
            <v xml:space="preserve">     428-429 Amortization of Premiums and Discounts - Net</v>
          </cell>
          <cell r="B341">
            <v>1824020.8100000017</v>
          </cell>
          <cell r="C341">
            <v>1575561.550000001</v>
          </cell>
          <cell r="D341">
            <v>-248459.26000000071</v>
          </cell>
          <cell r="E341">
            <v>1513476.7192168506</v>
          </cell>
          <cell r="F341">
            <v>-310544.0907831511</v>
          </cell>
        </row>
        <row r="342">
          <cell r="A342" t="str">
            <v xml:space="preserve"> 4301010 INT EXP - MONEY POOL</v>
          </cell>
          <cell r="B342">
            <v>10189.760000000017</v>
          </cell>
          <cell r="C342">
            <v>85722.770000000077</v>
          </cell>
          <cell r="D342">
            <v>75533.010000000068</v>
          </cell>
          <cell r="E342" t="str">
            <v xml:space="preserve"> - </v>
          </cell>
          <cell r="F342">
            <v>-10189.760000000017</v>
          </cell>
        </row>
        <row r="343">
          <cell r="A343" t="str">
            <v xml:space="preserve"> 4310001 - OTHER INTEREST EXPENSE</v>
          </cell>
          <cell r="B343">
            <v>-36312.060000000027</v>
          </cell>
          <cell r="C343">
            <v>-103292.25000000006</v>
          </cell>
          <cell r="D343">
            <v>-66980.190000000031</v>
          </cell>
          <cell r="E343" t="str">
            <v xml:space="preserve"> - </v>
          </cell>
          <cell r="F343">
            <v>36312.060000000027</v>
          </cell>
        </row>
        <row r="344">
          <cell r="A344" t="str">
            <v xml:space="preserve"> 4310010 - OTH INT EXP-COMMITMENT FEES</v>
          </cell>
          <cell r="B344">
            <v>400732.02000000019</v>
          </cell>
          <cell r="C344">
            <v>81475.72000000003</v>
          </cell>
          <cell r="D344">
            <v>-319256.30000000016</v>
          </cell>
          <cell r="E344">
            <v>78750.000000000058</v>
          </cell>
          <cell r="F344">
            <v>-321982.02000000014</v>
          </cell>
        </row>
        <row r="345">
          <cell r="A345" t="str">
            <v xml:space="preserve"> 4310011 - OTHER INT EXP-MISC</v>
          </cell>
          <cell r="B345">
            <v>52652.210000000021</v>
          </cell>
          <cell r="C345">
            <v>85306.46000000005</v>
          </cell>
          <cell r="D345">
            <v>32654.250000000029</v>
          </cell>
          <cell r="E345" t="str">
            <v xml:space="preserve"> - </v>
          </cell>
          <cell r="F345">
            <v>-52652.210000000021</v>
          </cell>
        </row>
        <row r="346">
          <cell r="A346" t="str">
            <v xml:space="preserve"> 4310012 - OTH INT EXP-CUST DEPOSIT</v>
          </cell>
          <cell r="B346">
            <v>3315813.4800000023</v>
          </cell>
          <cell r="C346">
            <v>3067415.7000000011</v>
          </cell>
          <cell r="D346">
            <v>-248397.78000000119</v>
          </cell>
          <cell r="E346">
            <v>3064517.9630503729</v>
          </cell>
          <cell r="F346">
            <v>-251295.51694962941</v>
          </cell>
        </row>
        <row r="347">
          <cell r="A347" t="str">
            <v xml:space="preserve"> 4310024 - OTH INT EXP-TAX DEFIC-FIT</v>
          </cell>
          <cell r="B347">
            <v>604956.16000000038</v>
          </cell>
          <cell r="C347">
            <v>247465.58000000013</v>
          </cell>
          <cell r="D347">
            <v>-357490.58000000025</v>
          </cell>
          <cell r="E347">
            <v>641893.17000000062</v>
          </cell>
          <cell r="F347">
            <v>36937.010000000242</v>
          </cell>
        </row>
        <row r="348">
          <cell r="A348" t="str">
            <v xml:space="preserve">     430-431 Interest on Assoc. Companies &amp; Other Interest Exp.</v>
          </cell>
          <cell r="B348">
            <v>4348031.5700000031</v>
          </cell>
          <cell r="C348">
            <v>3464093.9800000014</v>
          </cell>
          <cell r="D348">
            <v>-883937.59000000171</v>
          </cell>
          <cell r="E348">
            <v>3785161.1330503738</v>
          </cell>
          <cell r="F348">
            <v>-562870.43694962934</v>
          </cell>
        </row>
        <row r="349">
          <cell r="A349" t="str">
            <v>LESS: AFUDC DEBT</v>
          </cell>
        </row>
        <row r="350">
          <cell r="A350" t="str">
            <v xml:space="preserve"> 4321200 ALLOW FOR BORROWED FUNDS DURING CONSTR-C</v>
          </cell>
          <cell r="B350">
            <v>3223128.5900000036</v>
          </cell>
          <cell r="C350">
            <v>5603004.2700000033</v>
          </cell>
          <cell r="D350">
            <v>-2379875.6799999997</v>
          </cell>
          <cell r="E350">
            <v>1151512.3881309396</v>
          </cell>
          <cell r="F350">
            <v>2071616.201869064</v>
          </cell>
        </row>
        <row r="351">
          <cell r="A351" t="str">
            <v xml:space="preserve"> 4321201 CONTRA AFUDC DEBT - OATT</v>
          </cell>
          <cell r="B351">
            <v>0</v>
          </cell>
          <cell r="C351">
            <v>-13492.070000000014</v>
          </cell>
          <cell r="D351">
            <v>13492.070000000014</v>
          </cell>
          <cell r="E351" t="str">
            <v xml:space="preserve"> - </v>
          </cell>
          <cell r="F351">
            <v>0</v>
          </cell>
        </row>
        <row r="352">
          <cell r="A352" t="str">
            <v xml:space="preserve">     432 Allowance for Borrowed Funds Used During Const.</v>
          </cell>
          <cell r="B352">
            <v>3223128.5900000036</v>
          </cell>
          <cell r="C352">
            <v>5589512.200000003</v>
          </cell>
          <cell r="D352">
            <v>-2366383.6099999994</v>
          </cell>
          <cell r="E352">
            <v>1151512.3881309396</v>
          </cell>
          <cell r="F352">
            <v>2071616.201869064</v>
          </cell>
        </row>
        <row r="353">
          <cell r="A353" t="str">
            <v>NET INTEREST EXPENSE - NONRECOVERABLE</v>
          </cell>
          <cell r="B353">
            <v>65456348.700000033</v>
          </cell>
          <cell r="C353">
            <v>57519327.420000032</v>
          </cell>
          <cell r="D353">
            <v>-7937021.2800000012</v>
          </cell>
          <cell r="E353">
            <v>68523274.346739337</v>
          </cell>
          <cell r="F353">
            <v>3066925.6467393041</v>
          </cell>
        </row>
        <row r="354">
          <cell r="A354" t="str">
            <v xml:space="preserve"> 4310003 - OTHER INT EXP - NUCLEAR</v>
          </cell>
          <cell r="B354">
            <v>97921.000000000058</v>
          </cell>
          <cell r="C354">
            <v>-16065.000000000007</v>
          </cell>
          <cell r="D354">
            <v>-113986.00000000006</v>
          </cell>
          <cell r="E354">
            <v>97997.788153090049</v>
          </cell>
          <cell r="F354">
            <v>76.788153089990374</v>
          </cell>
        </row>
        <row r="355">
          <cell r="A355" t="str">
            <v xml:space="preserve"> 4313000 - INTEREST EXPENSE - RECOVERY CLAUSE</v>
          </cell>
          <cell r="B355">
            <v>30874.040000000023</v>
          </cell>
          <cell r="C355">
            <v>102817.06000000011</v>
          </cell>
          <cell r="D355">
            <v>71943.020000000091</v>
          </cell>
          <cell r="E355" t="str">
            <v xml:space="preserve"> - </v>
          </cell>
          <cell r="F355">
            <v>-30874.040000000023</v>
          </cell>
        </row>
        <row r="356">
          <cell r="A356" t="str">
            <v>NET INTEREST EXPENSE - RECOVERABLE</v>
          </cell>
          <cell r="B356">
            <v>128795.04000000008</v>
          </cell>
          <cell r="C356">
            <v>86752.060000000114</v>
          </cell>
          <cell r="D356">
            <v>-42042.979999999967</v>
          </cell>
          <cell r="E356">
            <v>97997.788153090049</v>
          </cell>
          <cell r="F356">
            <v>-30797.251846910032</v>
          </cell>
        </row>
        <row r="357">
          <cell r="A357" t="str">
            <v>NET INTEREST EXPENSE - INCLUDING RECOVERABLE</v>
          </cell>
          <cell r="B357">
            <v>65585143.740000032</v>
          </cell>
          <cell r="C357">
            <v>57606079.480000034</v>
          </cell>
          <cell r="D357">
            <v>-7979064.2599999979</v>
          </cell>
          <cell r="E357">
            <v>68621272.134892434</v>
          </cell>
          <cell r="F357">
            <v>3036128.394892402</v>
          </cell>
        </row>
        <row r="358">
          <cell r="A358" t="str">
            <v>INCOME BEFORE EXTRAORDINARY ITEMS</v>
          </cell>
          <cell r="B358">
            <v>51623267.530000322</v>
          </cell>
          <cell r="C358">
            <v>77464027.660000548</v>
          </cell>
          <cell r="D358">
            <v>-25840760.130000226</v>
          </cell>
          <cell r="E358">
            <v>61894371.56996417</v>
          </cell>
          <cell r="F358">
            <v>-10271104.039963849</v>
          </cell>
        </row>
        <row r="359">
          <cell r="A359" t="str">
            <v xml:space="preserve">          NET INCOME</v>
          </cell>
          <cell r="B359">
            <v>51623267.530000322</v>
          </cell>
          <cell r="C359">
            <v>77464027.660000548</v>
          </cell>
          <cell r="D359">
            <v>-25840760.130000226</v>
          </cell>
          <cell r="E359">
            <v>61894371.56996417</v>
          </cell>
          <cell r="F359">
            <v>-10271104.039963849</v>
          </cell>
        </row>
        <row r="360">
          <cell r="A360" t="str">
            <v xml:space="preserve"> 4371001 PREFERRED STOCK - 4.00% SERIES</v>
          </cell>
          <cell r="B360">
            <v>39979.830000000031</v>
          </cell>
          <cell r="C360">
            <v>39979.830000000031</v>
          </cell>
          <cell r="D360">
            <v>0</v>
          </cell>
          <cell r="E360">
            <v>39980.000000010026</v>
          </cell>
          <cell r="F360">
            <v>0.17000000999541953</v>
          </cell>
        </row>
        <row r="361">
          <cell r="A361" t="str">
            <v xml:space="preserve"> 4371002 PREFERRED STOCK - 4.60% SERIES</v>
          </cell>
          <cell r="B361">
            <v>45996.420000000013</v>
          </cell>
          <cell r="C361">
            <v>45996.420000000013</v>
          </cell>
          <cell r="D361">
            <v>0</v>
          </cell>
          <cell r="E361">
            <v>45996.549999990035</v>
          </cell>
          <cell r="F361">
            <v>0.12999999002204277</v>
          </cell>
        </row>
        <row r="362">
          <cell r="A362" t="str">
            <v xml:space="preserve"> 4371003 PREFERRED STOCK - 4.75% SERIES</v>
          </cell>
          <cell r="B362">
            <v>94999.680000000051</v>
          </cell>
          <cell r="C362">
            <v>94999.680000000051</v>
          </cell>
          <cell r="D362">
            <v>0</v>
          </cell>
          <cell r="E362">
            <v>95000.00000001007</v>
          </cell>
          <cell r="F362">
            <v>0.3200000100187026</v>
          </cell>
        </row>
        <row r="363">
          <cell r="A363" t="str">
            <v xml:space="preserve"> 4371004 PREFERRED STOCK - 4.40% SERIES</v>
          </cell>
          <cell r="B363">
            <v>82500.390000000043</v>
          </cell>
          <cell r="C363">
            <v>82500.390000000043</v>
          </cell>
          <cell r="D363">
            <v>0</v>
          </cell>
          <cell r="E363">
            <v>82500.000000000058</v>
          </cell>
          <cell r="F363">
            <v>-0.38999999998486601</v>
          </cell>
        </row>
        <row r="364">
          <cell r="A364" t="str">
            <v xml:space="preserve"> 4371005 PREFERRED STOCK - 4.58% SERIES</v>
          </cell>
          <cell r="B364">
            <v>114488.79000000004</v>
          </cell>
          <cell r="C364">
            <v>114488.79000000004</v>
          </cell>
          <cell r="D364">
            <v>0</v>
          </cell>
          <cell r="E364">
            <v>114488.54999999999</v>
          </cell>
          <cell r="F364">
            <v>-0.24000000004889444</v>
          </cell>
        </row>
        <row r="365">
          <cell r="A365" t="str">
            <v xml:space="preserve">     437 Preferred Stock Dividends</v>
          </cell>
          <cell r="B365">
            <v>377965.11000000022</v>
          </cell>
          <cell r="C365">
            <v>377965.11000000022</v>
          </cell>
          <cell r="D365">
            <v>0</v>
          </cell>
          <cell r="E365">
            <v>377965.10000001016</v>
          </cell>
          <cell r="F365">
            <v>-9.9999900558032095E-3</v>
          </cell>
        </row>
        <row r="366">
          <cell r="A366" t="str">
            <v xml:space="preserve">          EARNINGS APPLICABLE TO COMMON STOCK</v>
          </cell>
          <cell r="B366">
            <v>51245302.420000322</v>
          </cell>
          <cell r="C366">
            <v>77086062.550000548</v>
          </cell>
          <cell r="D366">
            <v>-25840760.130000226</v>
          </cell>
          <cell r="E366">
            <v>61516406.469964162</v>
          </cell>
          <cell r="F366">
            <v>-10271104.049963839</v>
          </cell>
        </row>
        <row r="368">
          <cell r="A368" t="str">
            <v xml:space="preserve"> FERC ELECTRIC MARGIN</v>
          </cell>
          <cell r="B368">
            <v>486285713.06000042</v>
          </cell>
          <cell r="C368">
            <v>470741991.34000087</v>
          </cell>
          <cell r="D368">
            <v>15543721.719999552</v>
          </cell>
          <cell r="E368">
            <v>468659208.31764907</v>
          </cell>
          <cell r="F368">
            <v>17626504.742351353</v>
          </cell>
        </row>
      </sheetData>
      <sheetData sheetId="4">
        <row r="1">
          <cell r="A1" t="str">
            <v>12/3/2010</v>
          </cell>
          <cell r="B1" t="str">
            <v>Current Month
Actual
DEC 10</v>
          </cell>
          <cell r="C1" t="str">
            <v>Current Month
Prior Year
DEC 09</v>
          </cell>
          <cell r="D1" t="str">
            <v>Current Month
Variance
fav / (unfav)</v>
          </cell>
          <cell r="E1" t="str">
            <v>YTD
Actual
DEC 10</v>
          </cell>
          <cell r="F1" t="str">
            <v>YTD
Prior Year
DEC 09</v>
          </cell>
          <cell r="G1" t="str">
            <v>YTD
Variance
fav / (unfav)</v>
          </cell>
        </row>
        <row r="2">
          <cell r="A2" t="str">
            <v>OPERATING REVENUES</v>
          </cell>
        </row>
        <row r="3">
          <cell r="A3" t="str">
            <v xml:space="preserve"> 4401000 RESIDENTIAL SALES</v>
          </cell>
          <cell r="B3">
            <v>207057113.42999995</v>
          </cell>
          <cell r="C3">
            <v>169308361.28000033</v>
          </cell>
          <cell r="D3">
            <v>37748752.149999619</v>
          </cell>
          <cell r="E3">
            <v>2785111186.7500019</v>
          </cell>
          <cell r="F3">
            <v>2662663874.0100021</v>
          </cell>
          <cell r="G3">
            <v>122447312.73999977</v>
          </cell>
        </row>
        <row r="4">
          <cell r="A4" t="str">
            <v xml:space="preserve"> 4421000 COMMERCIAL SALES</v>
          </cell>
          <cell r="B4">
            <v>93539050.119999945</v>
          </cell>
          <cell r="C4">
            <v>94061893.050000012</v>
          </cell>
          <cell r="D4">
            <v>-522842.93000006676</v>
          </cell>
          <cell r="E4">
            <v>1252328091.8700008</v>
          </cell>
          <cell r="F4">
            <v>1314070181.440001</v>
          </cell>
          <cell r="G4">
            <v>-61742089.570000172</v>
          </cell>
        </row>
        <row r="5">
          <cell r="A5" t="str">
            <v xml:space="preserve"> 4431000 INDUSTRIAL SALES</v>
          </cell>
          <cell r="B5">
            <v>21830650.360000029</v>
          </cell>
          <cell r="C5">
            <v>23966795.100000039</v>
          </cell>
          <cell r="D5">
            <v>-2136144.7400000095</v>
          </cell>
          <cell r="E5">
            <v>300257973.95000023</v>
          </cell>
          <cell r="F5">
            <v>325100343.92000026</v>
          </cell>
          <cell r="G5">
            <v>-24842369.970000029</v>
          </cell>
        </row>
        <row r="6">
          <cell r="A6" t="str">
            <v xml:space="preserve"> 4441000 HIGHWAY LIGHTING/PUBLIC STREET/HIGHWAY LIGHTING</v>
          </cell>
          <cell r="B6">
            <v>166506.58000000019</v>
          </cell>
          <cell r="C6">
            <v>-45296.820000000327</v>
          </cell>
          <cell r="D6">
            <v>211803.40000000052</v>
          </cell>
          <cell r="E6">
            <v>1983892.820000001</v>
          </cell>
          <cell r="F6">
            <v>2189287.8800000018</v>
          </cell>
          <cell r="G6">
            <v>-205395.06000000075</v>
          </cell>
        </row>
        <row r="7">
          <cell r="A7" t="str">
            <v xml:space="preserve"> 4451000 SALES TO PUBLIC AUTHORITIES</v>
          </cell>
          <cell r="B7">
            <v>25689494.160000041</v>
          </cell>
          <cell r="C7">
            <v>24499171.38000001</v>
          </cell>
          <cell r="D7">
            <v>1190322.780000031</v>
          </cell>
          <cell r="E7">
            <v>329958446.79000026</v>
          </cell>
          <cell r="F7">
            <v>343810185.63000023</v>
          </cell>
          <cell r="G7">
            <v>-13851738.839999974</v>
          </cell>
        </row>
        <row r="8">
          <cell r="A8" t="str">
            <v xml:space="preserve">     Total Sales to Ultimate Customers</v>
          </cell>
          <cell r="B8">
            <v>348282814.64999992</v>
          </cell>
          <cell r="C8">
            <v>311790923.99000037</v>
          </cell>
          <cell r="D8">
            <v>36491890.659999549</v>
          </cell>
          <cell r="E8">
            <v>4669639592.1800022</v>
          </cell>
          <cell r="F8">
            <v>4647833872.8800039</v>
          </cell>
          <cell r="G8">
            <v>21805719.299998283</v>
          </cell>
        </row>
        <row r="9">
          <cell r="A9" t="str">
            <v xml:space="preserve"> 447100E INTERCHANGE SALES - ENERGY/DEMAND</v>
          </cell>
          <cell r="B9">
            <v>77326.460000000021</v>
          </cell>
          <cell r="C9">
            <v>964043.97000000114</v>
          </cell>
          <cell r="D9">
            <v>-886717.51000000117</v>
          </cell>
          <cell r="E9">
            <v>8352903.780000004</v>
          </cell>
          <cell r="F9">
            <v>13312001.150000008</v>
          </cell>
          <cell r="G9">
            <v>-4959097.3700000038</v>
          </cell>
        </row>
        <row r="10">
          <cell r="A10" t="str">
            <v xml:space="preserve"> 4477000 REVENUE - OTHER</v>
          </cell>
          <cell r="B10">
            <v>15884304.170000024</v>
          </cell>
          <cell r="C10">
            <v>22338605.299999967</v>
          </cell>
          <cell r="D10">
            <v>-6454301.1299999431</v>
          </cell>
          <cell r="E10">
            <v>340248404.06000024</v>
          </cell>
          <cell r="F10">
            <v>396851454.84000021</v>
          </cell>
          <cell r="G10">
            <v>-56603050.779999971</v>
          </cell>
        </row>
        <row r="11">
          <cell r="A11" t="str">
            <v xml:space="preserve">     Total Sales for Resale</v>
          </cell>
          <cell r="B11">
            <v>15961630.630000025</v>
          </cell>
          <cell r="C11">
            <v>23302649.26999997</v>
          </cell>
          <cell r="D11">
            <v>-7341018.6399999447</v>
          </cell>
          <cell r="E11">
            <v>348601307.84000027</v>
          </cell>
          <cell r="F11">
            <v>410163455.99000025</v>
          </cell>
          <cell r="G11">
            <v>-61562148.149999976</v>
          </cell>
        </row>
        <row r="12">
          <cell r="A12" t="str">
            <v xml:space="preserve"> 4491470 PROV FOR RATE REFUND-RESALE</v>
          </cell>
          <cell r="B12">
            <v>-8855.9500000000189</v>
          </cell>
          <cell r="C12">
            <v>-15196.660000000011</v>
          </cell>
          <cell r="D12">
            <v>6340.7099999999919</v>
          </cell>
          <cell r="E12">
            <v>-188822.95000000013</v>
          </cell>
          <cell r="F12">
            <v>-68668.940000000162</v>
          </cell>
          <cell r="G12">
            <v>-120154.00999999997</v>
          </cell>
        </row>
        <row r="13">
          <cell r="A13" t="str">
            <v xml:space="preserve">     Total Prov for Rate Refunds</v>
          </cell>
          <cell r="B13">
            <v>-8855.9500000000189</v>
          </cell>
          <cell r="C13">
            <v>-15196.660000000011</v>
          </cell>
          <cell r="D13">
            <v>6340.7099999999919</v>
          </cell>
          <cell r="E13">
            <v>-188822.95000000013</v>
          </cell>
          <cell r="F13">
            <v>-68668.940000000162</v>
          </cell>
          <cell r="G13">
            <v>-120154.00999999997</v>
          </cell>
        </row>
        <row r="14">
          <cell r="A14" t="str">
            <v>Total Sales of Electric Energy</v>
          </cell>
          <cell r="B14">
            <v>364235589.32999998</v>
          </cell>
          <cell r="C14">
            <v>335078376.60000032</v>
          </cell>
          <cell r="D14">
            <v>29157212.729999661</v>
          </cell>
          <cell r="E14">
            <v>5018052077.0700026</v>
          </cell>
          <cell r="F14">
            <v>5057928659.9300051</v>
          </cell>
          <cell r="G14">
            <v>-39876582.860002518</v>
          </cell>
        </row>
        <row r="15">
          <cell r="A15" t="str">
            <v>OTHER OPERATING REVENUES</v>
          </cell>
        </row>
        <row r="16">
          <cell r="A16" t="str">
            <v xml:space="preserve"> 4500001 LATE PAYMENT CHARGE - RETAIL</v>
          </cell>
          <cell r="B16">
            <v>1947317.0599999996</v>
          </cell>
          <cell r="C16">
            <v>2106055.6500000004</v>
          </cell>
          <cell r="D16">
            <v>-158738.59000000078</v>
          </cell>
          <cell r="E16">
            <v>23587818.660000015</v>
          </cell>
          <cell r="F16">
            <v>23572818.810000014</v>
          </cell>
          <cell r="G16">
            <v>14999.85000000149</v>
          </cell>
        </row>
        <row r="17">
          <cell r="A17" t="str">
            <v xml:space="preserve"> 4510001 MISCELLANEOUS SERVICE REVENUES</v>
          </cell>
          <cell r="B17">
            <v>1585549.1000000024</v>
          </cell>
          <cell r="C17">
            <v>1862376.9599999981</v>
          </cell>
          <cell r="D17">
            <v>-276827.85999999568</v>
          </cell>
          <cell r="E17">
            <v>23201167.340000015</v>
          </cell>
          <cell r="F17">
            <v>23536571.130000014</v>
          </cell>
          <cell r="G17">
            <v>-335403.78999999911</v>
          </cell>
        </row>
        <row r="18">
          <cell r="A18" t="str">
            <v xml:space="preserve"> 4540001 RENT FROM ELECTRIC PROPERTY</v>
          </cell>
          <cell r="B18">
            <v>113689.41999999998</v>
          </cell>
          <cell r="C18">
            <v>58734.560000000085</v>
          </cell>
          <cell r="D18">
            <v>54954.859999999899</v>
          </cell>
          <cell r="E18">
            <v>1461415.4800000009</v>
          </cell>
          <cell r="F18">
            <v>2011095.790000001</v>
          </cell>
          <cell r="G18">
            <v>-549680.31000000006</v>
          </cell>
        </row>
        <row r="19">
          <cell r="A19" t="str">
            <v xml:space="preserve"> 4540002 RENT FROM ELEC PROP-NUCLEAR</v>
          </cell>
          <cell r="B19">
            <v>83428.22000000003</v>
          </cell>
          <cell r="C19">
            <v>83918.270000000077</v>
          </cell>
          <cell r="D19">
            <v>-490.05000000004657</v>
          </cell>
          <cell r="E19">
            <v>1004344.2700000005</v>
          </cell>
          <cell r="F19">
            <v>1015535.0600000005</v>
          </cell>
          <cell r="G19">
            <v>-11190.790000000037</v>
          </cell>
        </row>
        <row r="20">
          <cell r="A20" t="str">
            <v xml:space="preserve"> 4540004 PT HOLDINGS IRU/REVENUE SHARING</v>
          </cell>
          <cell r="B20">
            <v>185763.00000000012</v>
          </cell>
          <cell r="C20">
            <v>150074.00000000012</v>
          </cell>
          <cell r="D20">
            <v>35689</v>
          </cell>
          <cell r="E20">
            <v>1684456.0000000009</v>
          </cell>
          <cell r="F20">
            <v>1524458.0000000009</v>
          </cell>
          <cell r="G20">
            <v>159998</v>
          </cell>
        </row>
        <row r="21">
          <cell r="A21" t="str">
            <v xml:space="preserve"> 4540005 RENT - LIGHTING EQUIP</v>
          </cell>
          <cell r="B21">
            <v>5044610.1000000052</v>
          </cell>
          <cell r="C21">
            <v>7785928.9900000058</v>
          </cell>
          <cell r="D21">
            <v>-2741318.8900000006</v>
          </cell>
          <cell r="E21">
            <v>65747605.150000028</v>
          </cell>
          <cell r="F21">
            <v>62876565.57000003</v>
          </cell>
          <cell r="G21">
            <v>2871039.5799999982</v>
          </cell>
        </row>
        <row r="22">
          <cell r="A22" t="str">
            <v xml:space="preserve"> 4540006 RENT - NON LIGHTING EQUIP</v>
          </cell>
          <cell r="B22">
            <v>558997.11999999965</v>
          </cell>
          <cell r="C22">
            <v>561027.44000000088</v>
          </cell>
          <cell r="D22">
            <v>-2030.3200000012293</v>
          </cell>
          <cell r="E22">
            <v>6785720.6000000034</v>
          </cell>
          <cell r="F22">
            <v>6931993.3300000038</v>
          </cell>
          <cell r="G22">
            <v>-146272.73000000045</v>
          </cell>
        </row>
        <row r="23">
          <cell r="A23" t="str">
            <v xml:space="preserve"> 4540007 RENT - JOINT USE</v>
          </cell>
          <cell r="B23">
            <v>534380.39000000106</v>
          </cell>
          <cell r="C23">
            <v>839237.80999999912</v>
          </cell>
          <cell r="D23">
            <v>-304857.41999999806</v>
          </cell>
          <cell r="E23">
            <v>9833376.3000000082</v>
          </cell>
          <cell r="F23">
            <v>11104645.610000007</v>
          </cell>
          <cell r="G23">
            <v>-1271269.3099999987</v>
          </cell>
        </row>
        <row r="24">
          <cell r="A24" t="str">
            <v xml:space="preserve"> 4540008 RENT - TRANSMISSION</v>
          </cell>
          <cell r="B24">
            <v>22834.41999999994</v>
          </cell>
          <cell r="C24">
            <v>75446.940000000061</v>
          </cell>
          <cell r="D24">
            <v>-52612.52000000012</v>
          </cell>
          <cell r="E24">
            <v>7906280.5600000033</v>
          </cell>
          <cell r="F24">
            <v>340067.55000000022</v>
          </cell>
          <cell r="G24">
            <v>7566213.0100000035</v>
          </cell>
        </row>
        <row r="25">
          <cell r="A25" t="str">
            <v xml:space="preserve"> 4560001 OTHER ELECTRIC REVENUES</v>
          </cell>
          <cell r="B25">
            <v>74115.300000000105</v>
          </cell>
          <cell r="C25">
            <v>66364.97000000003</v>
          </cell>
          <cell r="D25">
            <v>7750.3300000000745</v>
          </cell>
          <cell r="E25">
            <v>991562.28000000049</v>
          </cell>
          <cell r="F25">
            <v>821271.26000000047</v>
          </cell>
          <cell r="G25">
            <v>170291.02000000002</v>
          </cell>
        </row>
        <row r="26">
          <cell r="A26" t="str">
            <v xml:space="preserve"> 456000T WHEELING - TRANSMISSION</v>
          </cell>
          <cell r="B26">
            <v>6465987.0299999975</v>
          </cell>
          <cell r="C26">
            <v>225573.44999999565</v>
          </cell>
          <cell r="D26">
            <v>6240413.5800000019</v>
          </cell>
          <cell r="E26">
            <v>67174238.600000054</v>
          </cell>
          <cell r="F26">
            <v>51614236.800000027</v>
          </cell>
          <cell r="G26">
            <v>15560001.800000027</v>
          </cell>
        </row>
        <row r="27">
          <cell r="A27" t="str">
            <v xml:space="preserve"> 4560020 STATE SALES TX COLL COMMISSION COLLECTED</v>
          </cell>
          <cell r="B27">
            <v>881.43000000000075</v>
          </cell>
          <cell r="C27">
            <v>906.36000000000104</v>
          </cell>
          <cell r="D27">
            <v>-24.930000000000291</v>
          </cell>
          <cell r="E27">
            <v>10656.010000000007</v>
          </cell>
          <cell r="F27">
            <v>10718.990000000007</v>
          </cell>
          <cell r="G27">
            <v>-62.979999999999563</v>
          </cell>
        </row>
        <row r="28">
          <cell r="A28" t="str">
            <v xml:space="preserve"> 4560021 OTH ELEC REV INTERCHANGE SALES</v>
          </cell>
          <cell r="B28">
            <v>0</v>
          </cell>
          <cell r="C28">
            <v>3749.9800000000123</v>
          </cell>
          <cell r="D28">
            <v>-3749.9800000000123</v>
          </cell>
          <cell r="E28">
            <v>20257.230000000014</v>
          </cell>
          <cell r="F28">
            <v>135044.35000000012</v>
          </cell>
          <cell r="G28">
            <v>-114787.12000000011</v>
          </cell>
        </row>
        <row r="29">
          <cell r="A29" t="str">
            <v xml:space="preserve"> 4560022 MUNI COUNTY TAX COLL - COMMISSIONS</v>
          </cell>
          <cell r="B29">
            <v>17092.439999999988</v>
          </cell>
          <cell r="C29">
            <v>17666.219999999987</v>
          </cell>
          <cell r="D29">
            <v>-573.77999999999884</v>
          </cell>
          <cell r="E29">
            <v>227705.8300000001</v>
          </cell>
          <cell r="F29">
            <v>201886.6100000001</v>
          </cell>
          <cell r="G29">
            <v>25819.22</v>
          </cell>
        </row>
        <row r="30">
          <cell r="A30" t="str">
            <v xml:space="preserve"> 4560030 RETAIL UNBILLED REVENUE</v>
          </cell>
          <cell r="B30">
            <v>17352060.000000015</v>
          </cell>
          <cell r="C30">
            <v>5642117.0000000037</v>
          </cell>
          <cell r="D30">
            <v>11709943.000000011</v>
          </cell>
          <cell r="E30">
            <v>16655842.000000007</v>
          </cell>
          <cell r="F30">
            <v>9255091.0000000075</v>
          </cell>
          <cell r="G30">
            <v>7400751</v>
          </cell>
        </row>
        <row r="31">
          <cell r="A31" t="str">
            <v xml:space="preserve"> 4560033 WHOLESALE UNBILLED REVENUE</v>
          </cell>
          <cell r="B31">
            <v>5366452.0000000037</v>
          </cell>
          <cell r="C31">
            <v>133673.00000000012</v>
          </cell>
          <cell r="D31">
            <v>5232779.0000000037</v>
          </cell>
          <cell r="E31">
            <v>3251945.0000000019</v>
          </cell>
          <cell r="F31">
            <v>-3713552.0000000019</v>
          </cell>
          <cell r="G31">
            <v>6965497.0000000037</v>
          </cell>
        </row>
        <row r="32">
          <cell r="A32" t="str">
            <v xml:space="preserve"> 4560096 GEN PERF INCENTIVE FACTOR</v>
          </cell>
          <cell r="B32">
            <v>44262.500000000029</v>
          </cell>
          <cell r="C32">
            <v>-180661.12000000023</v>
          </cell>
          <cell r="D32">
            <v>224923.62000000026</v>
          </cell>
          <cell r="E32">
            <v>-2478146.0000000019</v>
          </cell>
          <cell r="F32">
            <v>-2699083.0000000019</v>
          </cell>
          <cell r="G32">
            <v>220937</v>
          </cell>
        </row>
        <row r="33">
          <cell r="A33" t="str">
            <v xml:space="preserve"> 45600TP WHEELING PROD ANCILL SERV REV - TARIFF</v>
          </cell>
          <cell r="B33">
            <v>647893.10000000102</v>
          </cell>
          <cell r="C33">
            <v>703454.00000000047</v>
          </cell>
          <cell r="D33">
            <v>-55560.899999999441</v>
          </cell>
          <cell r="E33">
            <v>8635126.9100000076</v>
          </cell>
          <cell r="F33">
            <v>3665151.140000002</v>
          </cell>
          <cell r="G33">
            <v>4969975.7700000051</v>
          </cell>
        </row>
        <row r="34">
          <cell r="A34" t="str">
            <v xml:space="preserve"> 45600TR WHEELING TARIFF RETAIL CCR</v>
          </cell>
          <cell r="B34">
            <v>3458.1500000000251</v>
          </cell>
          <cell r="C34">
            <v>126616.76000000007</v>
          </cell>
          <cell r="D34">
            <v>-123158.61000000004</v>
          </cell>
          <cell r="E34">
            <v>228550.23000000013</v>
          </cell>
          <cell r="F34">
            <v>488537.33000000025</v>
          </cell>
          <cell r="G34">
            <v>-259987.10000000012</v>
          </cell>
        </row>
        <row r="35">
          <cell r="A35" t="str">
            <v xml:space="preserve">     Total Other Electric Revenues</v>
          </cell>
          <cell r="B35">
            <v>40048770.780000024</v>
          </cell>
          <cell r="C35">
            <v>20262261.240000002</v>
          </cell>
          <cell r="D35">
            <v>19786509.540000021</v>
          </cell>
          <cell r="E35">
            <v>235929922.45000017</v>
          </cell>
          <cell r="F35">
            <v>192693053.3300001</v>
          </cell>
          <cell r="G35">
            <v>43236869.120000064</v>
          </cell>
        </row>
        <row r="36">
          <cell r="A36" t="str">
            <v>TOTAL OPERATING REVENUES</v>
          </cell>
          <cell r="B36">
            <v>404284360.11000001</v>
          </cell>
          <cell r="C36">
            <v>355340637.84000033</v>
          </cell>
          <cell r="D36">
            <v>48943722.269999683</v>
          </cell>
          <cell r="E36">
            <v>5253981999.5200024</v>
          </cell>
          <cell r="F36">
            <v>5250621713.260005</v>
          </cell>
          <cell r="G36">
            <v>3360286.2599973679</v>
          </cell>
        </row>
        <row r="37">
          <cell r="A37" t="str">
            <v>FUEL EXPENSES AND PURCHASED POWER:</v>
          </cell>
        </row>
        <row r="38">
          <cell r="A38" t="str">
            <v xml:space="preserve">  5013000 - FOSSIL STEAM FUEL FMS</v>
          </cell>
          <cell r="B38">
            <v>60506849.810000092</v>
          </cell>
          <cell r="C38">
            <v>64071191.919999987</v>
          </cell>
          <cell r="D38">
            <v>3564342.1099998951</v>
          </cell>
          <cell r="E38">
            <v>726621356.57000053</v>
          </cell>
          <cell r="F38">
            <v>697131860.64000046</v>
          </cell>
          <cell r="G38">
            <v>-29489495.930000067</v>
          </cell>
        </row>
        <row r="39">
          <cell r="A39" t="str">
            <v xml:space="preserve">  5183000 - NUCLEAR FUEL - OTHER CHARGES</v>
          </cell>
          <cell r="B39">
            <v>1056.3200000000006</v>
          </cell>
          <cell r="C39">
            <v>2846.1200000010449</v>
          </cell>
          <cell r="D39">
            <v>1789.8000000010443</v>
          </cell>
          <cell r="E39">
            <v>37800.000000000029</v>
          </cell>
          <cell r="F39">
            <v>20118544.620000016</v>
          </cell>
          <cell r="G39">
            <v>20080744.620000016</v>
          </cell>
        </row>
        <row r="40">
          <cell r="A40" t="str">
            <v xml:space="preserve">  5188000 - NUCLEAR FUEL - WASTE DISPOSAL</v>
          </cell>
          <cell r="B40" t="str">
            <v xml:space="preserve"> - </v>
          </cell>
          <cell r="C40">
            <v>0</v>
          </cell>
          <cell r="D40">
            <v>0</v>
          </cell>
          <cell r="E40" t="str">
            <v xml:space="preserve"> - </v>
          </cell>
          <cell r="F40">
            <v>4657191.0000000037</v>
          </cell>
          <cell r="G40">
            <v>4657191.0000000037</v>
          </cell>
        </row>
        <row r="41">
          <cell r="A41" t="str">
            <v xml:space="preserve">  5473000 - CT FUEL FMS</v>
          </cell>
          <cell r="B41">
            <v>121421680.52000004</v>
          </cell>
          <cell r="C41">
            <v>76927266.330000222</v>
          </cell>
          <cell r="D41">
            <v>-44494414.189999819</v>
          </cell>
          <cell r="E41">
            <v>1247103558.8500009</v>
          </cell>
          <cell r="F41">
            <v>1190800520.910001</v>
          </cell>
          <cell r="G41">
            <v>-56303037.939999819</v>
          </cell>
        </row>
        <row r="42">
          <cell r="A42" t="str">
            <v xml:space="preserve">     Total Recoverable Fuel Expenses</v>
          </cell>
          <cell r="B42">
            <v>181929586.65000013</v>
          </cell>
          <cell r="C42">
            <v>141001304.37000021</v>
          </cell>
          <cell r="D42">
            <v>-40928282.279999912</v>
          </cell>
          <cell r="E42">
            <v>1973762715.4200015</v>
          </cell>
          <cell r="F42">
            <v>1912708117.1700015</v>
          </cell>
          <cell r="G42">
            <v>-61054598.25</v>
          </cell>
        </row>
        <row r="43">
          <cell r="A43" t="str">
            <v xml:space="preserve"> 5572001 FL DEFERRED CAPACITY EXPENSE</v>
          </cell>
          <cell r="B43">
            <v>2980259.4700000007</v>
          </cell>
          <cell r="C43">
            <v>162134637.80000013</v>
          </cell>
          <cell r="D43">
            <v>159154378.33000013</v>
          </cell>
          <cell r="E43">
            <v>106672513.33000006</v>
          </cell>
          <cell r="F43">
            <v>-60677838.100000024</v>
          </cell>
          <cell r="G43">
            <v>-167350351.43000007</v>
          </cell>
        </row>
        <row r="44">
          <cell r="A44" t="str">
            <v xml:space="preserve"> 5572002 FL DEFERRED FUEL EXPENSES</v>
          </cell>
          <cell r="B44">
            <v>-84832471.720000029</v>
          </cell>
          <cell r="C44">
            <v>-9836316.5899999812</v>
          </cell>
          <cell r="D44">
            <v>74996155.130000055</v>
          </cell>
          <cell r="E44">
            <v>-360075042.88000023</v>
          </cell>
          <cell r="F44">
            <v>159661421.83000013</v>
          </cell>
          <cell r="G44">
            <v>519736464.7100004</v>
          </cell>
        </row>
        <row r="45">
          <cell r="A45" t="str">
            <v xml:space="preserve">     Total Deferred Fuel Expense</v>
          </cell>
          <cell r="B45">
            <v>-81852212.25000003</v>
          </cell>
          <cell r="C45">
            <v>152298321.21000016</v>
          </cell>
          <cell r="D45">
            <v>234150533.46000019</v>
          </cell>
          <cell r="E45">
            <v>-253402529.55000019</v>
          </cell>
          <cell r="F45">
            <v>98983583.730000108</v>
          </cell>
          <cell r="G45">
            <v>352386113.28000033</v>
          </cell>
        </row>
        <row r="46">
          <cell r="A46" t="str">
            <v xml:space="preserve">  5550704 - FIRM PURCH PWR - RTL - REC</v>
          </cell>
          <cell r="B46">
            <v>15072662.06000001</v>
          </cell>
          <cell r="C46">
            <v>13857519.619999982</v>
          </cell>
          <cell r="D46">
            <v>-1215142.4400000274</v>
          </cell>
          <cell r="E46">
            <v>180211802.10000011</v>
          </cell>
          <cell r="F46">
            <v>165414668.1400001</v>
          </cell>
          <cell r="G46">
            <v>-14797133.960000008</v>
          </cell>
        </row>
        <row r="47">
          <cell r="A47" t="str">
            <v xml:space="preserve">  5550705 - FIRM PURCH PWR - WHL - REC</v>
          </cell>
          <cell r="B47">
            <v>424471.86000000057</v>
          </cell>
          <cell r="C47">
            <v>449143.00000000023</v>
          </cell>
          <cell r="D47">
            <v>24671.139999999665</v>
          </cell>
          <cell r="E47">
            <v>8187078.4200000037</v>
          </cell>
          <cell r="F47">
            <v>5643227.7300000042</v>
          </cell>
          <cell r="G47">
            <v>-2543850.6899999995</v>
          </cell>
        </row>
        <row r="48">
          <cell r="A48" t="str">
            <v xml:space="preserve">  5550707 - INTERCHANGE RECEIVED</v>
          </cell>
          <cell r="B48">
            <v>35424463.950000048</v>
          </cell>
          <cell r="C48">
            <v>7754275.4700000025</v>
          </cell>
          <cell r="D48">
            <v>-27670188.480000045</v>
          </cell>
          <cell r="E48">
            <v>300951916.04000026</v>
          </cell>
          <cell r="F48">
            <v>206444678.65000013</v>
          </cell>
          <cell r="G48">
            <v>-94507237.390000135</v>
          </cell>
        </row>
        <row r="49">
          <cell r="A49" t="str">
            <v xml:space="preserve">  5550708 - PURCH PWR - CAP RETAIL - REC</v>
          </cell>
          <cell r="B49">
            <v>26871050.550000027</v>
          </cell>
          <cell r="C49">
            <v>27699675.070000008</v>
          </cell>
          <cell r="D49">
            <v>828624.51999998093</v>
          </cell>
          <cell r="E49">
            <v>339318947.48000026</v>
          </cell>
          <cell r="F49">
            <v>337687908.87000024</v>
          </cell>
          <cell r="G49">
            <v>-1631038.6100000143</v>
          </cell>
        </row>
        <row r="50">
          <cell r="A50" t="str">
            <v xml:space="preserve">     Total Recoverable Purchased Power</v>
          </cell>
          <cell r="B50">
            <v>77792648.420000076</v>
          </cell>
          <cell r="C50">
            <v>49760613.159999996</v>
          </cell>
          <cell r="D50">
            <v>-28032035.26000008</v>
          </cell>
          <cell r="E50">
            <v>828669744.04000068</v>
          </cell>
          <cell r="F50">
            <v>715190483.39000046</v>
          </cell>
          <cell r="G50">
            <v>-113479260.65000021</v>
          </cell>
        </row>
        <row r="51">
          <cell r="A51" t="str">
            <v>Total Recoverable Fuel and Purchased Power</v>
          </cell>
          <cell r="B51">
            <v>177870022.82000017</v>
          </cell>
          <cell r="C51">
            <v>343060238.74000037</v>
          </cell>
          <cell r="D51">
            <v>165190215.9200002</v>
          </cell>
          <cell r="E51">
            <v>2549029929.9100018</v>
          </cell>
          <cell r="F51">
            <v>2726882184.2900019</v>
          </cell>
          <cell r="G51">
            <v>177852254.38000011</v>
          </cell>
        </row>
        <row r="52">
          <cell r="A52" t="str">
            <v xml:space="preserve">  5550709 - PURCH PWR - CAP WHL - BASE</v>
          </cell>
          <cell r="B52">
            <v>3946881.1800000016</v>
          </cell>
          <cell r="C52">
            <v>5505598.1800000034</v>
          </cell>
          <cell r="D52">
            <v>1558717.0000000019</v>
          </cell>
          <cell r="E52">
            <v>42129421.870000027</v>
          </cell>
          <cell r="F52">
            <v>27415426.960000016</v>
          </cell>
          <cell r="G52">
            <v>-14713994.910000011</v>
          </cell>
        </row>
        <row r="53">
          <cell r="A53" t="str">
            <v xml:space="preserve">     Total Base Purchased Power</v>
          </cell>
          <cell r="B53">
            <v>3946881.1800000016</v>
          </cell>
          <cell r="C53">
            <v>5505598.1800000034</v>
          </cell>
          <cell r="D53">
            <v>1558717.0000000019</v>
          </cell>
          <cell r="E53">
            <v>42129421.870000027</v>
          </cell>
          <cell r="F53">
            <v>27415426.960000016</v>
          </cell>
          <cell r="G53">
            <v>-14713994.910000011</v>
          </cell>
        </row>
        <row r="54">
          <cell r="A54" t="str">
            <v>TOTAL FUEL, PURCHASED POWER, AND OTHER</v>
          </cell>
          <cell r="B54">
            <v>181816904.00000018</v>
          </cell>
          <cell r="C54">
            <v>348565836.92000037</v>
          </cell>
          <cell r="D54">
            <v>166748932.9200002</v>
          </cell>
          <cell r="E54">
            <v>2591159351.7800016</v>
          </cell>
          <cell r="F54">
            <v>2754297611.2500019</v>
          </cell>
          <cell r="G54">
            <v>163138259.47000027</v>
          </cell>
        </row>
        <row r="55">
          <cell r="A55" t="str">
            <v xml:space="preserve">  5060001 - FOS MISC STEAM POWER EXP - RECOV</v>
          </cell>
          <cell r="B55">
            <v>0</v>
          </cell>
          <cell r="C55">
            <v>155179.59999999998</v>
          </cell>
          <cell r="D55">
            <v>155179.59999999998</v>
          </cell>
          <cell r="E55">
            <v>-8512.2500000000073</v>
          </cell>
          <cell r="F55">
            <v>1270515.4500000009</v>
          </cell>
          <cell r="G55">
            <v>1279027.7000000009</v>
          </cell>
        </row>
        <row r="56">
          <cell r="A56" t="str">
            <v xml:space="preserve">  5240001 - NUC MISC POWER EXP - RECOV</v>
          </cell>
          <cell r="B56" t="str">
            <v xml:space="preserve"> - </v>
          </cell>
          <cell r="C56">
            <v>1171324.580000001</v>
          </cell>
          <cell r="D56">
            <v>1171324.580000001</v>
          </cell>
          <cell r="E56" t="str">
            <v xml:space="preserve"> - </v>
          </cell>
          <cell r="F56">
            <v>3294447.1500000018</v>
          </cell>
          <cell r="G56">
            <v>3294447.1500000018</v>
          </cell>
        </row>
        <row r="57">
          <cell r="A57" t="str">
            <v xml:space="preserve">  5490001 - CT MISC POWER EXP - RECOV</v>
          </cell>
          <cell r="B57">
            <v>0</v>
          </cell>
          <cell r="C57">
            <v>38347.209999999992</v>
          </cell>
          <cell r="D57">
            <v>38347.209999999992</v>
          </cell>
          <cell r="E57">
            <v>1.0000000000218286E-2</v>
          </cell>
          <cell r="F57">
            <v>389843.11000000022</v>
          </cell>
          <cell r="G57">
            <v>389843.10000000021</v>
          </cell>
        </row>
        <row r="58">
          <cell r="A58" t="str">
            <v>Non-Fuel Expenses - Recoverable</v>
          </cell>
          <cell r="B58">
            <v>0</v>
          </cell>
          <cell r="C58">
            <v>1364851.3900000011</v>
          </cell>
          <cell r="D58">
            <v>1364851.3900000011</v>
          </cell>
          <cell r="E58">
            <v>-8512.2400000000071</v>
          </cell>
          <cell r="F58">
            <v>4954805.7100000028</v>
          </cell>
          <cell r="G58">
            <v>4963317.950000003</v>
          </cell>
        </row>
        <row r="59">
          <cell r="A59" t="str">
            <v xml:space="preserve">  9080100 - CUSTOMER ASST EXP - CONERVATION PRG</v>
          </cell>
          <cell r="B59">
            <v>6819206.6600000001</v>
          </cell>
          <cell r="C59">
            <v>6456440.6600000076</v>
          </cell>
          <cell r="D59">
            <v>-362765.99999999255</v>
          </cell>
          <cell r="E59">
            <v>75133713.740000054</v>
          </cell>
          <cell r="F59">
            <v>70575407.530000061</v>
          </cell>
          <cell r="G59">
            <v>-4558306.2099999934</v>
          </cell>
        </row>
        <row r="60">
          <cell r="A60" t="str">
            <v xml:space="preserve">  9080110 - CONSERVATION DEFERRAL</v>
          </cell>
          <cell r="B60">
            <v>40802.570000000327</v>
          </cell>
          <cell r="C60">
            <v>-2652011.7000000016</v>
          </cell>
          <cell r="D60">
            <v>-2692814.2700000019</v>
          </cell>
          <cell r="E60">
            <v>9315679.3500000071</v>
          </cell>
          <cell r="F60">
            <v>-4533729.3500000034</v>
          </cell>
          <cell r="G60">
            <v>-13849408.70000001</v>
          </cell>
        </row>
        <row r="61">
          <cell r="A61" t="str">
            <v xml:space="preserve">  9080120 - AMORT OF LOAD MGMNT SWITCHES</v>
          </cell>
          <cell r="B61">
            <v>298294.00000000023</v>
          </cell>
          <cell r="C61">
            <v>275441.00000000023</v>
          </cell>
          <cell r="D61">
            <v>-22853</v>
          </cell>
          <cell r="E61">
            <v>3434214.700000002</v>
          </cell>
          <cell r="F61">
            <v>2962383.0000000019</v>
          </cell>
          <cell r="G61">
            <v>-471831.70000000019</v>
          </cell>
        </row>
        <row r="62">
          <cell r="A62" t="str">
            <v xml:space="preserve">  9090100 - INFO &amp; INSTRUC ADV-CONSERV PROG</v>
          </cell>
          <cell r="B62">
            <v>187642.48999999941</v>
          </cell>
          <cell r="C62">
            <v>1114044.040000001</v>
          </cell>
          <cell r="D62">
            <v>926401.55000000156</v>
          </cell>
          <cell r="E62">
            <v>5230235.3500000034</v>
          </cell>
          <cell r="F62">
            <v>5696056.7100000037</v>
          </cell>
          <cell r="G62">
            <v>465821.36000000034</v>
          </cell>
        </row>
        <row r="63">
          <cell r="A63" t="str">
            <v xml:space="preserve">     Total ECCR - Recoverable</v>
          </cell>
          <cell r="B63">
            <v>7345945.7199999997</v>
          </cell>
          <cell r="C63">
            <v>5193914.0000000075</v>
          </cell>
          <cell r="D63">
            <v>-2152031.7199999923</v>
          </cell>
          <cell r="E63">
            <v>93113843.140000075</v>
          </cell>
          <cell r="F63">
            <v>74700117.890000075</v>
          </cell>
          <cell r="G63">
            <v>-18413725.25</v>
          </cell>
        </row>
        <row r="64">
          <cell r="A64" t="str">
            <v xml:space="preserve">  5000001 - FOS OPER SUPER AND ENGINEER - REC</v>
          </cell>
          <cell r="B64">
            <v>108374.21000000002</v>
          </cell>
          <cell r="C64" t="str">
            <v xml:space="preserve"> - </v>
          </cell>
          <cell r="D64">
            <v>-108374.21000000002</v>
          </cell>
          <cell r="E64">
            <v>810513.45000000042</v>
          </cell>
          <cell r="F64" t="str">
            <v xml:space="preserve"> - </v>
          </cell>
          <cell r="G64">
            <v>-810513.45000000042</v>
          </cell>
        </row>
        <row r="65">
          <cell r="A65" t="str">
            <v xml:space="preserve">  5020003 - STEAM OPER - GYPSUM DISPOSAL/SLE</v>
          </cell>
          <cell r="B65">
            <v>128655.64999999997</v>
          </cell>
          <cell r="C65" t="str">
            <v xml:space="preserve"> - </v>
          </cell>
          <cell r="D65">
            <v>-128655.64999999997</v>
          </cell>
          <cell r="E65">
            <v>2729026.370000002</v>
          </cell>
          <cell r="F65" t="str">
            <v xml:space="preserve"> - </v>
          </cell>
          <cell r="G65">
            <v>-2729026.370000002</v>
          </cell>
        </row>
        <row r="66">
          <cell r="A66" t="str">
            <v xml:space="preserve">  5020004 - FOS STEAM EXPENSES - REC</v>
          </cell>
          <cell r="B66">
            <v>459563.08000000031</v>
          </cell>
          <cell r="C66">
            <v>225787.96000000014</v>
          </cell>
          <cell r="D66">
            <v>-233775.12000000017</v>
          </cell>
          <cell r="E66">
            <v>3401429.6500000018</v>
          </cell>
          <cell r="F66">
            <v>492032.68000000023</v>
          </cell>
          <cell r="G66">
            <v>-2909396.9700000016</v>
          </cell>
        </row>
        <row r="67">
          <cell r="A67" t="str">
            <v xml:space="preserve">  5020011 - STEAM OPER-AMMONIA-FL</v>
          </cell>
          <cell r="B67">
            <v>345558.35000000033</v>
          </cell>
          <cell r="C67">
            <v>159854.53000000003</v>
          </cell>
          <cell r="D67">
            <v>-185703.8200000003</v>
          </cell>
          <cell r="E67">
            <v>3147528.180000002</v>
          </cell>
          <cell r="F67">
            <v>712017.96000000043</v>
          </cell>
          <cell r="G67">
            <v>-2435510.2200000016</v>
          </cell>
        </row>
        <row r="68">
          <cell r="A68" t="str">
            <v xml:space="preserve">  5020012 - STEAM OPER-LIMESTONE-FL</v>
          </cell>
          <cell r="B68">
            <v>373318.13000000012</v>
          </cell>
          <cell r="C68" t="str">
            <v xml:space="preserve"> - </v>
          </cell>
          <cell r="D68">
            <v>-373318.13000000012</v>
          </cell>
          <cell r="E68">
            <v>2420108.2600000016</v>
          </cell>
          <cell r="F68" t="str">
            <v xml:space="preserve"> - </v>
          </cell>
          <cell r="G68">
            <v>-2420108.2600000016</v>
          </cell>
        </row>
        <row r="69">
          <cell r="A69" t="str">
            <v xml:space="preserve">  5020013 - STEAM OPER - DIBASIC ACID - FL - REC</v>
          </cell>
          <cell r="B69">
            <v>0</v>
          </cell>
          <cell r="C69" t="str">
            <v xml:space="preserve"> - </v>
          </cell>
          <cell r="D69">
            <v>0</v>
          </cell>
          <cell r="E69">
            <v>10024.450000000008</v>
          </cell>
          <cell r="F69" t="str">
            <v xml:space="preserve"> - </v>
          </cell>
          <cell r="G69">
            <v>-10024.450000000008</v>
          </cell>
        </row>
        <row r="70">
          <cell r="A70" t="str">
            <v xml:space="preserve">  5060002 - FOS MISC STEAM POWER EXPENSES - REC</v>
          </cell>
          <cell r="B70">
            <v>8878.1600000000399</v>
          </cell>
          <cell r="C70">
            <v>10942.870000000008</v>
          </cell>
          <cell r="D70">
            <v>2064.7099999999682</v>
          </cell>
          <cell r="E70">
            <v>530971.9100000005</v>
          </cell>
          <cell r="F70">
            <v>24385.880000000016</v>
          </cell>
          <cell r="G70">
            <v>-506586.03000000049</v>
          </cell>
        </row>
        <row r="71">
          <cell r="A71" t="str">
            <v xml:space="preserve">  5090001 - SULFUR DIOXIDE ALLOW - RECOV</v>
          </cell>
          <cell r="B71">
            <v>102026.0400000001</v>
          </cell>
          <cell r="C71">
            <v>235273.5500000004</v>
          </cell>
          <cell r="D71">
            <v>133247.5100000003</v>
          </cell>
          <cell r="E71">
            <v>1638053.300000001</v>
          </cell>
          <cell r="F71">
            <v>3879064.140000002</v>
          </cell>
          <cell r="G71">
            <v>2241010.8400000008</v>
          </cell>
        </row>
        <row r="72">
          <cell r="A72" t="str">
            <v xml:space="preserve">  5090003 - NOX EMISSION ALLOW-FL</v>
          </cell>
          <cell r="B72">
            <v>917967.21000000136</v>
          </cell>
          <cell r="C72">
            <v>2044124.6599999974</v>
          </cell>
          <cell r="D72">
            <v>1126157.449999996</v>
          </cell>
          <cell r="E72">
            <v>10800305.240000008</v>
          </cell>
          <cell r="F72">
            <v>41656637.650000028</v>
          </cell>
          <cell r="G72">
            <v>30856332.410000019</v>
          </cell>
        </row>
        <row r="73">
          <cell r="A73" t="str">
            <v xml:space="preserve">  5100001 - FOS MAINT SUPER AND ENGINEER - REC</v>
          </cell>
          <cell r="B73">
            <v>112500.78000000009</v>
          </cell>
          <cell r="C73">
            <v>34759.580000000045</v>
          </cell>
          <cell r="D73">
            <v>-77741.200000000041</v>
          </cell>
          <cell r="E73">
            <v>1460194.110000001</v>
          </cell>
          <cell r="F73">
            <v>321158.40000000026</v>
          </cell>
          <cell r="G73">
            <v>-1139035.7100000009</v>
          </cell>
        </row>
        <row r="74">
          <cell r="A74" t="str">
            <v xml:space="preserve">  5110001 - FOS MAINT OF STRUCT - REC</v>
          </cell>
          <cell r="B74">
            <v>-1812.400000000001</v>
          </cell>
          <cell r="C74">
            <v>0</v>
          </cell>
          <cell r="D74">
            <v>1812.400000000001</v>
          </cell>
          <cell r="E74">
            <v>0</v>
          </cell>
          <cell r="F74">
            <v>5527.7400000000034</v>
          </cell>
          <cell r="G74">
            <v>5527.7400000000034</v>
          </cell>
        </row>
        <row r="75">
          <cell r="A75" t="str">
            <v xml:space="preserve">  5120001 - FOS MAINT OF BOILER PLANT - REC</v>
          </cell>
          <cell r="B75">
            <v>226980.83000000019</v>
          </cell>
          <cell r="C75">
            <v>112477.79000000007</v>
          </cell>
          <cell r="D75">
            <v>-114503.04000000012</v>
          </cell>
          <cell r="E75">
            <v>2606522.1700000018</v>
          </cell>
          <cell r="F75">
            <v>186192.66000000012</v>
          </cell>
          <cell r="G75">
            <v>-2420329.5100000016</v>
          </cell>
        </row>
        <row r="76">
          <cell r="A76" t="str">
            <v xml:space="preserve">  5130001 - FOS MAINT OF ELECTRIC PLANT - REC</v>
          </cell>
          <cell r="B76">
            <v>78224.23000000004</v>
          </cell>
          <cell r="C76">
            <v>39835.770000000033</v>
          </cell>
          <cell r="D76">
            <v>-38388.460000000006</v>
          </cell>
          <cell r="E76">
            <v>907806.82000000041</v>
          </cell>
          <cell r="F76">
            <v>74204.610000000059</v>
          </cell>
          <cell r="G76">
            <v>-833602.21000000031</v>
          </cell>
        </row>
        <row r="77">
          <cell r="A77" t="str">
            <v xml:space="preserve">  5140001 - FOS MAINT OF MISC STEAM PLANT - REC</v>
          </cell>
          <cell r="B77">
            <v>378657.63000000012</v>
          </cell>
          <cell r="C77">
            <v>53155.400000000402</v>
          </cell>
          <cell r="D77">
            <v>-325502.22999999975</v>
          </cell>
          <cell r="E77">
            <v>4889970.0100000035</v>
          </cell>
          <cell r="F77">
            <v>3917484.410000002</v>
          </cell>
          <cell r="G77">
            <v>-972485.60000000149</v>
          </cell>
        </row>
        <row r="78">
          <cell r="A78" t="str">
            <v xml:space="preserve">  5530001 - CT MAINT OF GEN AND PLANT - REC</v>
          </cell>
          <cell r="B78">
            <v>0</v>
          </cell>
          <cell r="C78">
            <v>8504.7500000000073</v>
          </cell>
          <cell r="D78">
            <v>8504.7500000000073</v>
          </cell>
          <cell r="E78">
            <v>58783.710000000028</v>
          </cell>
          <cell r="F78">
            <v>55403.640000000029</v>
          </cell>
          <cell r="G78">
            <v>-3380.0699999999997</v>
          </cell>
        </row>
        <row r="79">
          <cell r="A79" t="str">
            <v xml:space="preserve">  5730001 - TRANS MAINT OF MISC TRANS PLANT - REC</v>
          </cell>
          <cell r="B79">
            <v>297947.34999999986</v>
          </cell>
          <cell r="C79">
            <v>314774.2100000002</v>
          </cell>
          <cell r="D79">
            <v>16826.860000000335</v>
          </cell>
          <cell r="E79">
            <v>3676065.2600000016</v>
          </cell>
          <cell r="F79">
            <v>2059693.800000001</v>
          </cell>
          <cell r="G79">
            <v>-1616371.4600000007</v>
          </cell>
        </row>
        <row r="80">
          <cell r="A80" t="str">
            <v xml:space="preserve">  5980001 - DIST MAINT OF MISC DISTRIB PLANT - REC</v>
          </cell>
          <cell r="B80">
            <v>1040477.7299999991</v>
          </cell>
          <cell r="C80">
            <v>965901.30999999912</v>
          </cell>
          <cell r="D80">
            <v>-74576.419999999925</v>
          </cell>
          <cell r="E80">
            <v>13038757.290000007</v>
          </cell>
          <cell r="F80">
            <v>11845855.700000007</v>
          </cell>
          <cell r="G80">
            <v>-1192901.5899999999</v>
          </cell>
        </row>
        <row r="81">
          <cell r="A81" t="str">
            <v xml:space="preserve">     Total ECRC (Environmental) - Recoverable</v>
          </cell>
          <cell r="B81">
            <v>4577316.9800000023</v>
          </cell>
          <cell r="C81">
            <v>4205392.3799999971</v>
          </cell>
          <cell r="D81">
            <v>-371924.60000000522</v>
          </cell>
          <cell r="E81">
            <v>52126060.180000037</v>
          </cell>
          <cell r="F81">
            <v>65229659.270000041</v>
          </cell>
          <cell r="G81">
            <v>13103599.090000004</v>
          </cell>
        </row>
        <row r="82">
          <cell r="A82" t="str">
            <v xml:space="preserve">  9240001 - RECOVERABLE STORM DAMAGE RES</v>
          </cell>
          <cell r="B82">
            <v>1636.9600000000009</v>
          </cell>
          <cell r="C82">
            <v>-117.97999999999962</v>
          </cell>
          <cell r="D82">
            <v>-1754.9400000000005</v>
          </cell>
          <cell r="E82">
            <v>2669.8800000000019</v>
          </cell>
          <cell r="F82">
            <v>6636.310000000004</v>
          </cell>
          <cell r="G82">
            <v>3966.4300000000021</v>
          </cell>
        </row>
        <row r="83">
          <cell r="A83" t="str">
            <v xml:space="preserve">     Total Storm Cost - Recoverable</v>
          </cell>
          <cell r="B83">
            <v>1636.9600000000009</v>
          </cell>
          <cell r="C83">
            <v>-117.97999999999962</v>
          </cell>
          <cell r="D83">
            <v>-1754.9400000000005</v>
          </cell>
          <cell r="E83">
            <v>2669.8800000000019</v>
          </cell>
          <cell r="F83">
            <v>6636.310000000004</v>
          </cell>
          <cell r="G83">
            <v>3966.4300000000021</v>
          </cell>
        </row>
        <row r="84">
          <cell r="A84" t="str">
            <v xml:space="preserve">  5170REC - NUC OPER SUPER AND ENG - RECOVERABLE</v>
          </cell>
          <cell r="B84">
            <v>5591.1700000000019</v>
          </cell>
          <cell r="C84">
            <v>4710.0500000000211</v>
          </cell>
          <cell r="D84">
            <v>-881.11999999998079</v>
          </cell>
          <cell r="E84">
            <v>131007.00000000006</v>
          </cell>
          <cell r="F84">
            <v>260485.82000000012</v>
          </cell>
          <cell r="G84">
            <v>129478.82000000007</v>
          </cell>
        </row>
        <row r="85">
          <cell r="A85" t="str">
            <v xml:space="preserve">  5240REC - NUC MISC EXP - RECOVERABLE</v>
          </cell>
          <cell r="B85">
            <v>-68115.630000000063</v>
          </cell>
          <cell r="C85">
            <v>580482.25000000035</v>
          </cell>
          <cell r="D85">
            <v>648597.88000000035</v>
          </cell>
          <cell r="E85">
            <v>535234.76000000047</v>
          </cell>
          <cell r="F85">
            <v>1301659.9300000009</v>
          </cell>
          <cell r="G85">
            <v>766425.17000000039</v>
          </cell>
        </row>
        <row r="86">
          <cell r="A86" t="str">
            <v xml:space="preserve">  5660REC - TRANS MIC EXP - PROJ SUPT NCR</v>
          </cell>
          <cell r="B86">
            <v>12771.500000000007</v>
          </cell>
          <cell r="C86">
            <v>54592.700000000041</v>
          </cell>
          <cell r="D86">
            <v>41821.200000000033</v>
          </cell>
          <cell r="E86">
            <v>212534.47000000012</v>
          </cell>
          <cell r="F86">
            <v>570179.38000000047</v>
          </cell>
          <cell r="G86">
            <v>357644.91000000038</v>
          </cell>
        </row>
        <row r="87">
          <cell r="A87" t="str">
            <v xml:space="preserve">  9120REC - DEMONTRATE &amp; SELL - PROJ SUPT NCR</v>
          </cell>
          <cell r="B87">
            <v>0</v>
          </cell>
          <cell r="C87">
            <v>325.9500000000005</v>
          </cell>
          <cell r="D87">
            <v>325.9500000000005</v>
          </cell>
          <cell r="E87">
            <v>170.18000000000012</v>
          </cell>
          <cell r="F87">
            <v>-3855.6900000000037</v>
          </cell>
          <cell r="G87">
            <v>-4025.870000000004</v>
          </cell>
        </row>
        <row r="88">
          <cell r="A88" t="str">
            <v xml:space="preserve">  9200REC - SALARIES &amp; WAGES-RECOVERABLE</v>
          </cell>
          <cell r="B88">
            <v>24172.559999999954</v>
          </cell>
          <cell r="C88">
            <v>66563.44</v>
          </cell>
          <cell r="D88">
            <v>42390.880000000048</v>
          </cell>
          <cell r="E88">
            <v>564142.59000000043</v>
          </cell>
          <cell r="F88">
            <v>728536.34000000043</v>
          </cell>
          <cell r="G88">
            <v>164393.75</v>
          </cell>
        </row>
        <row r="89">
          <cell r="A89" t="str">
            <v xml:space="preserve">  9210REC - OFF SUPPLIES &amp; EXP-RECOVERABLE</v>
          </cell>
          <cell r="B89">
            <v>2214.810000000014</v>
          </cell>
          <cell r="C89">
            <v>2729.600000000004</v>
          </cell>
          <cell r="D89">
            <v>514.78999999998996</v>
          </cell>
          <cell r="E89">
            <v>89896.850000000064</v>
          </cell>
          <cell r="F89">
            <v>-28156.420000000013</v>
          </cell>
          <cell r="G89">
            <v>-118053.27000000008</v>
          </cell>
        </row>
        <row r="90">
          <cell r="A90" t="str">
            <v xml:space="preserve">  9230REC - OUTSIDE SVCS EMP-RECOVERABLE</v>
          </cell>
          <cell r="B90">
            <v>44634.520000000048</v>
          </cell>
          <cell r="C90">
            <v>18388.600000000108</v>
          </cell>
          <cell r="D90">
            <v>-26245.91999999994</v>
          </cell>
          <cell r="E90">
            <v>1880136.090000001</v>
          </cell>
          <cell r="F90">
            <v>2027148.4900000009</v>
          </cell>
          <cell r="G90">
            <v>147012.39999999991</v>
          </cell>
        </row>
        <row r="91">
          <cell r="A91" t="str">
            <v xml:space="preserve">  9260REC - A&amp;G EMPL PENS&amp;BEN-RECOVERABLE</v>
          </cell>
          <cell r="B91">
            <v>9714.5499999999956</v>
          </cell>
          <cell r="C91">
            <v>166569.46000000014</v>
          </cell>
          <cell r="D91">
            <v>156854.91000000015</v>
          </cell>
          <cell r="E91">
            <v>330722.57000000024</v>
          </cell>
          <cell r="F91">
            <v>469764.02000000025</v>
          </cell>
          <cell r="G91">
            <v>139041.45000000001</v>
          </cell>
        </row>
        <row r="92">
          <cell r="A92" t="str">
            <v xml:space="preserve">  9350REC - MAINT OF GEN PLT-RECOVERABLE</v>
          </cell>
          <cell r="B92">
            <v>114.78000000000003</v>
          </cell>
          <cell r="C92">
            <v>124.00000000000006</v>
          </cell>
          <cell r="D92">
            <v>9.2200000000000273</v>
          </cell>
          <cell r="E92">
            <v>920.78000000000043</v>
          </cell>
          <cell r="F92">
            <v>1010.0000000000005</v>
          </cell>
          <cell r="G92">
            <v>89.220000000000027</v>
          </cell>
        </row>
        <row r="93">
          <cell r="A93" t="str">
            <v xml:space="preserve"> 4081REC - PAYROLL TAX - RECOVERABLE</v>
          </cell>
          <cell r="B93">
            <v>2594.3199999999943</v>
          </cell>
          <cell r="C93">
            <v>25076.97</v>
          </cell>
          <cell r="D93">
            <v>22482.650000000009</v>
          </cell>
          <cell r="E93">
            <v>80188.730000000054</v>
          </cell>
          <cell r="F93">
            <v>97123.680000000051</v>
          </cell>
          <cell r="G93">
            <v>16934.949999999997</v>
          </cell>
        </row>
        <row r="94">
          <cell r="A94" t="str">
            <v xml:space="preserve">     Total Nuclear Cost - Recoverable</v>
          </cell>
          <cell r="B94">
            <v>33692.579999999944</v>
          </cell>
          <cell r="C94">
            <v>919563.02000000048</v>
          </cell>
          <cell r="D94">
            <v>885870.44000000053</v>
          </cell>
          <cell r="E94">
            <v>3824954.0200000023</v>
          </cell>
          <cell r="F94">
            <v>5423895.5500000026</v>
          </cell>
          <cell r="G94">
            <v>1598941.5300000003</v>
          </cell>
        </row>
        <row r="95">
          <cell r="A95" t="str">
            <v xml:space="preserve">  5012000 - FOSSIL STEAM FUEL</v>
          </cell>
          <cell r="B95">
            <v>442522.39000000083</v>
          </cell>
          <cell r="C95">
            <v>321653.31000000029</v>
          </cell>
          <cell r="D95">
            <v>-120869.08000000054</v>
          </cell>
          <cell r="E95">
            <v>4921505.6100000041</v>
          </cell>
          <cell r="F95">
            <v>3849816.9400000018</v>
          </cell>
          <cell r="G95">
            <v>-1071688.6700000023</v>
          </cell>
        </row>
        <row r="96">
          <cell r="A96" t="str">
            <v xml:space="preserve">  5182300 - NUCLEAR FUEL - MISC &amp; LABOR</v>
          </cell>
          <cell r="B96">
            <v>37692.689999999973</v>
          </cell>
          <cell r="C96">
            <v>125213.27000000008</v>
          </cell>
          <cell r="D96">
            <v>87520.580000000104</v>
          </cell>
          <cell r="E96">
            <v>1726386.1900000009</v>
          </cell>
          <cell r="F96">
            <v>1584455.040000001</v>
          </cell>
          <cell r="G96">
            <v>-141931.14999999991</v>
          </cell>
        </row>
        <row r="97">
          <cell r="A97" t="str">
            <v xml:space="preserve">  5472000 - CT FUEL NP</v>
          </cell>
          <cell r="B97">
            <v>105219.00000000006</v>
          </cell>
          <cell r="C97">
            <v>191043.07000000018</v>
          </cell>
          <cell r="D97">
            <v>85824.070000000123</v>
          </cell>
          <cell r="E97">
            <v>1297564.4400000009</v>
          </cell>
          <cell r="F97">
            <v>1714201.0100000009</v>
          </cell>
          <cell r="G97">
            <v>416636.57000000007</v>
          </cell>
        </row>
        <row r="98">
          <cell r="A98" t="str">
            <v xml:space="preserve">     Total Base Fuel Handling Expense</v>
          </cell>
          <cell r="B98">
            <v>585434.08000000077</v>
          </cell>
          <cell r="C98">
            <v>637909.65000000061</v>
          </cell>
          <cell r="D98">
            <v>52475.569999999832</v>
          </cell>
          <cell r="E98">
            <v>7945456.2400000058</v>
          </cell>
          <cell r="F98">
            <v>7148472.990000003</v>
          </cell>
          <cell r="G98">
            <v>-796983.25000000279</v>
          </cell>
        </row>
        <row r="99">
          <cell r="A99" t="str">
            <v>OPERATING EXPENSES:</v>
          </cell>
        </row>
        <row r="100">
          <cell r="A100" t="str">
            <v xml:space="preserve">  5000000 - FOS OPER SUPER AND ENGINEER</v>
          </cell>
          <cell r="B100">
            <v>863568.94000000181</v>
          </cell>
          <cell r="C100">
            <v>968596.23000000091</v>
          </cell>
          <cell r="D100">
            <v>105027.28999999911</v>
          </cell>
          <cell r="E100">
            <v>9333427.2300000079</v>
          </cell>
          <cell r="F100">
            <v>8897573.2100000083</v>
          </cell>
          <cell r="G100">
            <v>-435854.01999999955</v>
          </cell>
        </row>
        <row r="101">
          <cell r="A101" t="str">
            <v xml:space="preserve">  5020000 - FOS STEAM EXPENSES</v>
          </cell>
          <cell r="B101">
            <v>614582.2200000002</v>
          </cell>
          <cell r="C101">
            <v>564458.7900000005</v>
          </cell>
          <cell r="D101">
            <v>-50123.429999999702</v>
          </cell>
          <cell r="E101">
            <v>7031111.4600000037</v>
          </cell>
          <cell r="F101">
            <v>6951366.650000005</v>
          </cell>
          <cell r="G101">
            <v>-79744.809999998659</v>
          </cell>
        </row>
        <row r="102">
          <cell r="A102" t="str">
            <v xml:space="preserve">  5020002 - STEAM OPER - LIMESTONE</v>
          </cell>
          <cell r="B102" t="str">
            <v xml:space="preserve"> - </v>
          </cell>
          <cell r="C102">
            <v>64443.400000000031</v>
          </cell>
          <cell r="D102">
            <v>64443.400000000031</v>
          </cell>
          <cell r="E102" t="str">
            <v xml:space="preserve"> - </v>
          </cell>
          <cell r="F102">
            <v>64443.400000000031</v>
          </cell>
          <cell r="G102">
            <v>64443.400000000031</v>
          </cell>
        </row>
        <row r="103">
          <cell r="A103" t="str">
            <v xml:space="preserve"> 5040000 STEAM TRANS -CR-</v>
          </cell>
          <cell r="B103" t="str">
            <v xml:space="preserve"> - </v>
          </cell>
          <cell r="C103">
            <v>0</v>
          </cell>
          <cell r="D103">
            <v>0</v>
          </cell>
          <cell r="E103" t="str">
            <v xml:space="preserve"> - </v>
          </cell>
          <cell r="F103">
            <v>138.72000000000011</v>
          </cell>
          <cell r="G103">
            <v>138.72000000000011</v>
          </cell>
        </row>
        <row r="104">
          <cell r="A104" t="str">
            <v xml:space="preserve"> 5050000 FOS ELECTRIC EXPENSES</v>
          </cell>
          <cell r="B104">
            <v>6082.8400000000038</v>
          </cell>
          <cell r="C104">
            <v>352.52000000000066</v>
          </cell>
          <cell r="D104">
            <v>-5730.3200000000033</v>
          </cell>
          <cell r="E104">
            <v>1280.2000000000007</v>
          </cell>
          <cell r="F104">
            <v>8031.0600000000049</v>
          </cell>
          <cell r="G104">
            <v>6750.8600000000042</v>
          </cell>
        </row>
        <row r="105">
          <cell r="A105" t="str">
            <v>5060000 - FOS MISC STEAM POWER EXP</v>
          </cell>
          <cell r="B105">
            <v>1115448.4600000018</v>
          </cell>
          <cell r="C105">
            <v>1122761.4900000012</v>
          </cell>
          <cell r="D105">
            <v>7313.0299999993294</v>
          </cell>
          <cell r="E105">
            <v>10892405.990000008</v>
          </cell>
          <cell r="F105">
            <v>13069364.590000007</v>
          </cell>
          <cell r="G105">
            <v>2176958.5999999996</v>
          </cell>
        </row>
        <row r="106">
          <cell r="A106" t="str">
            <v xml:space="preserve">     Total Steam (FOS) Operations</v>
          </cell>
          <cell r="B106">
            <v>2599682.4600000037</v>
          </cell>
          <cell r="C106">
            <v>2720612.4300000025</v>
          </cell>
          <cell r="D106">
            <v>120929.96999999881</v>
          </cell>
          <cell r="E106">
            <v>27258224.880000018</v>
          </cell>
          <cell r="F106">
            <v>28990917.630000025</v>
          </cell>
          <cell r="G106">
            <v>1732692.7500000075</v>
          </cell>
        </row>
        <row r="107">
          <cell r="A107" t="str">
            <v xml:space="preserve">  5170000 - NUC OPER SUPER AND ENGINEER</v>
          </cell>
          <cell r="B107">
            <v>141438.75000000012</v>
          </cell>
          <cell r="C107">
            <v>175862.71000000008</v>
          </cell>
          <cell r="D107">
            <v>34423.959999999963</v>
          </cell>
          <cell r="E107">
            <v>1997429.810000001</v>
          </cell>
          <cell r="F107">
            <v>1814273.4400000009</v>
          </cell>
          <cell r="G107">
            <v>-183156.37000000011</v>
          </cell>
        </row>
        <row r="108">
          <cell r="A108" t="str">
            <v xml:space="preserve"> 5190000 NUC COOLANTS AND WATER</v>
          </cell>
          <cell r="B108">
            <v>489040.29000000027</v>
          </cell>
          <cell r="C108">
            <v>913245.80000000028</v>
          </cell>
          <cell r="D108">
            <v>424205.51</v>
          </cell>
          <cell r="E108">
            <v>4744618.9700000035</v>
          </cell>
          <cell r="F108">
            <v>5519109.6200000038</v>
          </cell>
          <cell r="G108">
            <v>774490.65000000037</v>
          </cell>
        </row>
        <row r="109">
          <cell r="A109" t="str">
            <v xml:space="preserve"> 5200000 NUC STEAM EXPENSES</v>
          </cell>
          <cell r="B109">
            <v>848634.4599999995</v>
          </cell>
          <cell r="C109">
            <v>1170732.0700000012</v>
          </cell>
          <cell r="D109">
            <v>322097.61000000173</v>
          </cell>
          <cell r="E109">
            <v>9953088.7900000066</v>
          </cell>
          <cell r="F109">
            <v>10557228.050000008</v>
          </cell>
          <cell r="G109">
            <v>604139.26000000164</v>
          </cell>
        </row>
        <row r="110">
          <cell r="A110" t="str">
            <v xml:space="preserve"> 5230000 NUC ELECTRIC EXPENSES</v>
          </cell>
          <cell r="B110">
            <v>269748.5900000002</v>
          </cell>
          <cell r="C110">
            <v>3664.0000000000018</v>
          </cell>
          <cell r="D110">
            <v>-266084.5900000002</v>
          </cell>
          <cell r="E110">
            <v>1111548.2400000009</v>
          </cell>
          <cell r="F110">
            <v>12574.000000000007</v>
          </cell>
          <cell r="G110">
            <v>-1098974.2400000009</v>
          </cell>
        </row>
        <row r="111">
          <cell r="A111" t="str">
            <v>5240000 - NUC MISC NUCLEAR POWER EXP</v>
          </cell>
          <cell r="B111">
            <v>3506481.3099999968</v>
          </cell>
          <cell r="C111">
            <v>2950284.33</v>
          </cell>
          <cell r="D111">
            <v>-556196.97999999672</v>
          </cell>
          <cell r="E111">
            <v>43564419.690000027</v>
          </cell>
          <cell r="F111">
            <v>39427365.940000027</v>
          </cell>
          <cell r="G111">
            <v>-4137053.75</v>
          </cell>
        </row>
        <row r="112">
          <cell r="A112" t="str">
            <v xml:space="preserve">     Total Nuclear Operations</v>
          </cell>
          <cell r="B112">
            <v>5255343.3999999966</v>
          </cell>
          <cell r="C112">
            <v>5213788.910000002</v>
          </cell>
          <cell r="D112">
            <v>-41554.489999994636</v>
          </cell>
          <cell r="E112">
            <v>61371105.500000045</v>
          </cell>
          <cell r="F112">
            <v>57330551.050000042</v>
          </cell>
          <cell r="G112">
            <v>-4040554.450000003</v>
          </cell>
        </row>
        <row r="113">
          <cell r="A113" t="str">
            <v xml:space="preserve"> 5460000 CT OPER SUPER  AND ENGINEER</v>
          </cell>
          <cell r="B113">
            <v>821898.56000000099</v>
          </cell>
          <cell r="C113">
            <v>888974.03000000073</v>
          </cell>
          <cell r="D113">
            <v>67075.469999999739</v>
          </cell>
          <cell r="E113">
            <v>10310849.160000008</v>
          </cell>
          <cell r="F113">
            <v>5905525.6900000041</v>
          </cell>
          <cell r="G113">
            <v>-4405323.4700000035</v>
          </cell>
        </row>
        <row r="114">
          <cell r="A114" t="str">
            <v xml:space="preserve"> 5480000 CT GENERATION EXPENSES</v>
          </cell>
          <cell r="B114">
            <v>1122912.1100000022</v>
          </cell>
          <cell r="C114">
            <v>940167.04999999935</v>
          </cell>
          <cell r="D114">
            <v>-182745.06000000285</v>
          </cell>
          <cell r="E114">
            <v>11173742.810000008</v>
          </cell>
          <cell r="F114">
            <v>11159108.680000007</v>
          </cell>
          <cell r="G114">
            <v>-14634.13000000082</v>
          </cell>
        </row>
        <row r="115">
          <cell r="A115" t="str">
            <v xml:space="preserve">  5490000 - CT MISC OTHER POWER GEN EX</v>
          </cell>
          <cell r="B115">
            <v>1032197.4200000004</v>
          </cell>
          <cell r="C115">
            <v>1458320.9400000023</v>
          </cell>
          <cell r="D115">
            <v>426123.52000000188</v>
          </cell>
          <cell r="E115">
            <v>7960577.030000004</v>
          </cell>
          <cell r="F115">
            <v>12461554.970000008</v>
          </cell>
          <cell r="G115">
            <v>4500977.9400000041</v>
          </cell>
        </row>
        <row r="116">
          <cell r="A116" t="str">
            <v xml:space="preserve"> 5500000 COMBUSTION TURBINE RENTS</v>
          </cell>
          <cell r="B116" t="str">
            <v xml:space="preserve"> - </v>
          </cell>
          <cell r="C116">
            <v>0</v>
          </cell>
          <cell r="D116">
            <v>0</v>
          </cell>
          <cell r="E116" t="str">
            <v xml:space="preserve"> - </v>
          </cell>
          <cell r="F116">
            <v>100794.00000000006</v>
          </cell>
          <cell r="G116">
            <v>100794.00000000006</v>
          </cell>
        </row>
        <row r="117">
          <cell r="A117" t="str">
            <v xml:space="preserve">     Total CT Operations</v>
          </cell>
          <cell r="B117">
            <v>2977008.0900000036</v>
          </cell>
          <cell r="C117">
            <v>3287462.0200000023</v>
          </cell>
          <cell r="D117">
            <v>310453.92999999877</v>
          </cell>
          <cell r="E117">
            <v>29445169.000000019</v>
          </cell>
          <cell r="F117">
            <v>29626983.340000018</v>
          </cell>
          <cell r="G117">
            <v>181814.33999999985</v>
          </cell>
        </row>
        <row r="118">
          <cell r="A118" t="str">
            <v xml:space="preserve"> 5560000 SYS CONTROL AND LOAD DISPATCH</v>
          </cell>
          <cell r="B118">
            <v>355563.81000000029</v>
          </cell>
          <cell r="C118">
            <v>373980.25000000023</v>
          </cell>
          <cell r="D118">
            <v>18416.439999999944</v>
          </cell>
          <cell r="E118">
            <v>2216138.7500000019</v>
          </cell>
          <cell r="F118">
            <v>2183045.2900000019</v>
          </cell>
          <cell r="G118">
            <v>-33093.459999999963</v>
          </cell>
        </row>
        <row r="119">
          <cell r="A119" t="str">
            <v xml:space="preserve"> 5570001 OTHER POWER SUPPLY EXPENSES</v>
          </cell>
          <cell r="B119">
            <v>3733.5300000000007</v>
          </cell>
          <cell r="C119">
            <v>15132.14</v>
          </cell>
          <cell r="D119">
            <v>11398.609999999999</v>
          </cell>
          <cell r="E119">
            <v>72545.930000000051</v>
          </cell>
          <cell r="F119">
            <v>66725.680000000051</v>
          </cell>
          <cell r="G119">
            <v>-5820.25</v>
          </cell>
        </row>
        <row r="120">
          <cell r="A120" t="str">
            <v xml:space="preserve">     Total Other Power Supply Exp - Operations</v>
          </cell>
          <cell r="B120">
            <v>359297.34000000032</v>
          </cell>
          <cell r="C120">
            <v>389112.39000000025</v>
          </cell>
          <cell r="D120">
            <v>29815.04999999993</v>
          </cell>
          <cell r="E120">
            <v>2288684.680000002</v>
          </cell>
          <cell r="F120">
            <v>2249770.9700000021</v>
          </cell>
          <cell r="G120">
            <v>-38913.709999999963</v>
          </cell>
        </row>
        <row r="121">
          <cell r="A121" t="str">
            <v xml:space="preserve"> 5600000 TRANS OPER SUPER AND ENGINEER</v>
          </cell>
          <cell r="B121">
            <v>722843.77000000095</v>
          </cell>
          <cell r="C121">
            <v>1543900.7300000004</v>
          </cell>
          <cell r="D121">
            <v>821056.9599999995</v>
          </cell>
          <cell r="E121">
            <v>4714735.530000004</v>
          </cell>
          <cell r="F121">
            <v>5909806.4700000035</v>
          </cell>
          <cell r="G121">
            <v>1195070.9399999995</v>
          </cell>
        </row>
        <row r="122">
          <cell r="A122" t="str">
            <v xml:space="preserve"> 5610000 TRANS LOAD DISPATCHING</v>
          </cell>
          <cell r="B122">
            <v>3171.720000000003</v>
          </cell>
          <cell r="C122">
            <v>1494.8200000000006</v>
          </cell>
          <cell r="D122">
            <v>-1676.9000000000024</v>
          </cell>
          <cell r="E122">
            <v>45139.390000000029</v>
          </cell>
          <cell r="F122">
            <v>42374.060000000027</v>
          </cell>
          <cell r="G122">
            <v>-2765.3300000000017</v>
          </cell>
        </row>
        <row r="123">
          <cell r="A123" t="str">
            <v xml:space="preserve"> 5611000 LOAD DISPATCH - RELIABILITY</v>
          </cell>
          <cell r="B123">
            <v>106464.9000000002</v>
          </cell>
          <cell r="C123">
            <v>101849.7900000001</v>
          </cell>
          <cell r="D123">
            <v>-4615.1100000001024</v>
          </cell>
          <cell r="E123">
            <v>1349751.290000001</v>
          </cell>
          <cell r="F123">
            <v>1278429.290000001</v>
          </cell>
          <cell r="G123">
            <v>-71322</v>
          </cell>
        </row>
        <row r="124">
          <cell r="A124" t="str">
            <v xml:space="preserve"> 5612000 LD DSPTCH-MONITOR &amp; OP TRNS SYS</v>
          </cell>
          <cell r="B124">
            <v>76508.97000000003</v>
          </cell>
          <cell r="C124">
            <v>71150.600000000035</v>
          </cell>
          <cell r="D124">
            <v>-5358.3699999999953</v>
          </cell>
          <cell r="E124">
            <v>918444.01000000047</v>
          </cell>
          <cell r="F124">
            <v>870397.69000000041</v>
          </cell>
          <cell r="G124">
            <v>-48046.320000000065</v>
          </cell>
        </row>
        <row r="125">
          <cell r="A125" t="str">
            <v xml:space="preserve"> 5613000 LD DISPATCH-TRNS SVC &amp; SCHED</v>
          </cell>
          <cell r="B125">
            <v>91267.560000000114</v>
          </cell>
          <cell r="C125">
            <v>93891.280000000086</v>
          </cell>
          <cell r="D125">
            <v>2623.7199999999721</v>
          </cell>
          <cell r="E125">
            <v>1236897.540000001</v>
          </cell>
          <cell r="F125">
            <v>1211426.7300000009</v>
          </cell>
          <cell r="G125">
            <v>-25470.810000000056</v>
          </cell>
        </row>
        <row r="126">
          <cell r="A126" t="str">
            <v xml:space="preserve"> 5615000 RELIABILITY, PLAN. &amp; STANDARDS</v>
          </cell>
          <cell r="B126">
            <v>72132.800000000047</v>
          </cell>
          <cell r="C126">
            <v>50280.579999999987</v>
          </cell>
          <cell r="D126">
            <v>-21852.220000000059</v>
          </cell>
          <cell r="E126">
            <v>587233.39000000048</v>
          </cell>
          <cell r="F126">
            <v>579428.75000000047</v>
          </cell>
          <cell r="G126">
            <v>-7804.640000000014</v>
          </cell>
        </row>
        <row r="127">
          <cell r="A127" t="str">
            <v xml:space="preserve"> 5617000 GAS INTERCONNECTION STUDIES</v>
          </cell>
          <cell r="B127">
            <v>57105.730000000069</v>
          </cell>
          <cell r="C127">
            <v>50812.810000000085</v>
          </cell>
          <cell r="D127">
            <v>-6292.9199999999837</v>
          </cell>
          <cell r="E127">
            <v>558152.6600000005</v>
          </cell>
          <cell r="F127">
            <v>560444.92000000051</v>
          </cell>
          <cell r="G127">
            <v>2292.2600000000093</v>
          </cell>
        </row>
        <row r="128">
          <cell r="A128" t="str">
            <v xml:space="preserve"> 5620000 TRANS STATION EXPENSES</v>
          </cell>
          <cell r="B128">
            <v>3712.6800000000094</v>
          </cell>
          <cell r="C128">
            <v>5780.7400000000089</v>
          </cell>
          <cell r="D128">
            <v>2068.0599999999995</v>
          </cell>
          <cell r="E128">
            <v>75656.270000000062</v>
          </cell>
          <cell r="F128">
            <v>124236.63000000006</v>
          </cell>
          <cell r="G128">
            <v>48580.36</v>
          </cell>
        </row>
        <row r="129">
          <cell r="A129" t="str">
            <v xml:space="preserve"> 5630000 TRANS OVERHEAD LINE EXPENSES</v>
          </cell>
          <cell r="B129">
            <v>197098.27000000014</v>
          </cell>
          <cell r="C129">
            <v>5960.0500000000065</v>
          </cell>
          <cell r="D129">
            <v>-191138.22000000012</v>
          </cell>
          <cell r="E129">
            <v>395476.58000000025</v>
          </cell>
          <cell r="F129">
            <v>108405.73000000005</v>
          </cell>
          <cell r="G129">
            <v>-287070.85000000021</v>
          </cell>
        </row>
        <row r="130">
          <cell r="A130" t="str">
            <v xml:space="preserve"> 5660000 - TRANS MISC EXPENSES</v>
          </cell>
          <cell r="B130">
            <v>264606.41000000038</v>
          </cell>
          <cell r="C130">
            <v>263661.52000000025</v>
          </cell>
          <cell r="D130">
            <v>-944.89000000013039</v>
          </cell>
          <cell r="E130">
            <v>4219962.030000004</v>
          </cell>
          <cell r="F130">
            <v>4243116.8000000035</v>
          </cell>
          <cell r="G130">
            <v>23154.769999999553</v>
          </cell>
        </row>
        <row r="131">
          <cell r="A131" t="str">
            <v xml:space="preserve">     Total Transmission Operations</v>
          </cell>
          <cell r="B131">
            <v>1594912.8100000022</v>
          </cell>
          <cell r="C131">
            <v>2188782.9200000009</v>
          </cell>
          <cell r="D131">
            <v>593870.10999999871</v>
          </cell>
          <cell r="E131">
            <v>14101448.690000009</v>
          </cell>
          <cell r="F131">
            <v>14928067.070000011</v>
          </cell>
          <cell r="G131">
            <v>826618.38000000268</v>
          </cell>
        </row>
        <row r="132">
          <cell r="A132" t="str">
            <v xml:space="preserve"> 5800000 DIST OPER SUPER AND ENGINEER</v>
          </cell>
          <cell r="B132">
            <v>1540787.740000003</v>
          </cell>
          <cell r="C132">
            <v>1707940.2300000014</v>
          </cell>
          <cell r="D132">
            <v>167152.48999999836</v>
          </cell>
          <cell r="E132">
            <v>18745412.190000016</v>
          </cell>
          <cell r="F132">
            <v>22157709.060000014</v>
          </cell>
          <cell r="G132">
            <v>3412296.8699999973</v>
          </cell>
        </row>
        <row r="133">
          <cell r="A133" t="str">
            <v xml:space="preserve"> 5810000 LOAD DISPATCHING</v>
          </cell>
          <cell r="B133">
            <v>340221.73000000021</v>
          </cell>
          <cell r="C133">
            <v>361958.59000000008</v>
          </cell>
          <cell r="D133">
            <v>21736.85999999987</v>
          </cell>
          <cell r="E133">
            <v>3970165.870000002</v>
          </cell>
          <cell r="F133">
            <v>4293992.8000000035</v>
          </cell>
          <cell r="G133">
            <v>323826.93000000156</v>
          </cell>
        </row>
        <row r="134">
          <cell r="A134" t="str">
            <v xml:space="preserve"> 5820000 DIST STATION EXPENSES</v>
          </cell>
          <cell r="B134">
            <v>5052.4900000000089</v>
          </cell>
          <cell r="C134">
            <v>645.75000000000045</v>
          </cell>
          <cell r="D134">
            <v>-4406.7400000000089</v>
          </cell>
          <cell r="E134">
            <v>59800.260000000031</v>
          </cell>
          <cell r="F134">
            <v>43502.770000000026</v>
          </cell>
          <cell r="G134">
            <v>-16297.490000000005</v>
          </cell>
        </row>
        <row r="135">
          <cell r="A135" t="str">
            <v xml:space="preserve"> 5830000 DIST OVERHEAD LINE EXPENSES</v>
          </cell>
          <cell r="B135">
            <v>552380.59000000032</v>
          </cell>
          <cell r="C135">
            <v>258909.38</v>
          </cell>
          <cell r="D135">
            <v>-293471.21000000031</v>
          </cell>
          <cell r="E135">
            <v>3944534.8300000019</v>
          </cell>
          <cell r="F135">
            <v>5162019.8900000034</v>
          </cell>
          <cell r="G135">
            <v>1217485.0600000015</v>
          </cell>
        </row>
        <row r="136">
          <cell r="A136" t="str">
            <v xml:space="preserve"> 5840000 DIST UNDER LINE EXPENSES</v>
          </cell>
          <cell r="B136">
            <v>525128.0700000003</v>
          </cell>
          <cell r="C136">
            <v>79779.960000000254</v>
          </cell>
          <cell r="D136">
            <v>-445348.11000000004</v>
          </cell>
          <cell r="E136">
            <v>3252073.5200000019</v>
          </cell>
          <cell r="F136">
            <v>2105076.2200000021</v>
          </cell>
          <cell r="G136">
            <v>-1146997.2999999998</v>
          </cell>
        </row>
        <row r="137">
          <cell r="A137" t="str">
            <v xml:space="preserve"> 5850000 DIST STREET LIGHT AND SIGNAL SYS EXP</v>
          </cell>
          <cell r="B137">
            <v>493916.8899999999</v>
          </cell>
          <cell r="C137">
            <v>531529.7799999998</v>
          </cell>
          <cell r="D137">
            <v>37612.889999999898</v>
          </cell>
          <cell r="E137">
            <v>5331589.5500000035</v>
          </cell>
          <cell r="F137">
            <v>5858664.6000000034</v>
          </cell>
          <cell r="G137">
            <v>527075.04999999981</v>
          </cell>
        </row>
        <row r="138">
          <cell r="A138" t="str">
            <v xml:space="preserve"> 5860000 DIST METER EXPENSES</v>
          </cell>
          <cell r="B138">
            <v>730345.39000000013</v>
          </cell>
          <cell r="C138">
            <v>775163.10000000009</v>
          </cell>
          <cell r="D138">
            <v>44817.709999999963</v>
          </cell>
          <cell r="E138">
            <v>8693348.5100000072</v>
          </cell>
          <cell r="F138">
            <v>9329203.020000007</v>
          </cell>
          <cell r="G138">
            <v>635854.50999999978</v>
          </cell>
        </row>
        <row r="139">
          <cell r="A139" t="str">
            <v xml:space="preserve"> 5870000 DIST CUST INSTALL EXPENSES</v>
          </cell>
          <cell r="B139">
            <v>98263.839999999909</v>
          </cell>
          <cell r="C139">
            <v>106376.17000000022</v>
          </cell>
          <cell r="D139">
            <v>8112.3300000003073</v>
          </cell>
          <cell r="E139">
            <v>1231416.4300000009</v>
          </cell>
          <cell r="F139">
            <v>1277441.820000001</v>
          </cell>
          <cell r="G139">
            <v>46025.39000000013</v>
          </cell>
        </row>
        <row r="140">
          <cell r="A140" t="str">
            <v xml:space="preserve"> 5880000 DIST MISC EXP</v>
          </cell>
          <cell r="B140">
            <v>2244308.9400000013</v>
          </cell>
          <cell r="C140">
            <v>2023319.5700000012</v>
          </cell>
          <cell r="D140">
            <v>-220989.37000000011</v>
          </cell>
          <cell r="E140">
            <v>17966905.540000014</v>
          </cell>
          <cell r="F140">
            <v>16447032.340000007</v>
          </cell>
          <cell r="G140">
            <v>-1519873.2000000067</v>
          </cell>
        </row>
        <row r="141">
          <cell r="A141" t="str">
            <v xml:space="preserve"> 5890000 DIST RENTS</v>
          </cell>
          <cell r="B141">
            <v>29576.750000000015</v>
          </cell>
          <cell r="C141">
            <v>48041.329999999987</v>
          </cell>
          <cell r="D141">
            <v>18464.579999999973</v>
          </cell>
          <cell r="E141">
            <v>994221.60000000044</v>
          </cell>
          <cell r="F141">
            <v>631392.94000000041</v>
          </cell>
          <cell r="G141">
            <v>-362828.66000000003</v>
          </cell>
        </row>
        <row r="142">
          <cell r="A142" t="str">
            <v xml:space="preserve">     Total Distribution Operation</v>
          </cell>
          <cell r="B142">
            <v>6559982.4300000053</v>
          </cell>
          <cell r="C142">
            <v>5893663.8600000031</v>
          </cell>
          <cell r="D142">
            <v>-666318.57000000216</v>
          </cell>
          <cell r="E142">
            <v>64189468.300000049</v>
          </cell>
          <cell r="F142">
            <v>67306035.460000038</v>
          </cell>
          <cell r="G142">
            <v>3116567.159999989</v>
          </cell>
        </row>
        <row r="143">
          <cell r="A143" t="str">
            <v xml:space="preserve"> 9010000 CUST. ACCOUNTS SUPER.</v>
          </cell>
          <cell r="B143">
            <v>172094.21000000008</v>
          </cell>
          <cell r="C143">
            <v>192754.54999999993</v>
          </cell>
          <cell r="D143">
            <v>20660.339999999851</v>
          </cell>
          <cell r="E143">
            <v>2314236.0000000019</v>
          </cell>
          <cell r="F143">
            <v>2402030.2900000019</v>
          </cell>
          <cell r="G143">
            <v>87794.290000000037</v>
          </cell>
        </row>
        <row r="144">
          <cell r="A144" t="str">
            <v xml:space="preserve"> 9020000 CUST  ACCOUNTS METER READ EXP</v>
          </cell>
          <cell r="B144">
            <v>251167.2000000003</v>
          </cell>
          <cell r="C144">
            <v>223446.89000000025</v>
          </cell>
          <cell r="D144">
            <v>-27720.310000000056</v>
          </cell>
          <cell r="E144">
            <v>2915195.200000002</v>
          </cell>
          <cell r="F144">
            <v>2573610.2100000018</v>
          </cell>
          <cell r="G144">
            <v>-341584.99000000022</v>
          </cell>
        </row>
        <row r="145">
          <cell r="A145" t="str">
            <v xml:space="preserve"> 9030000 CUST  ACCOUNTS RECORDS AND COLLEC EX</v>
          </cell>
          <cell r="B145">
            <v>2255455.6200000029</v>
          </cell>
          <cell r="C145">
            <v>2503743.8499999996</v>
          </cell>
          <cell r="D145">
            <v>248288.22999999672</v>
          </cell>
          <cell r="E145">
            <v>27621848.850000016</v>
          </cell>
          <cell r="F145">
            <v>29710619.270000014</v>
          </cell>
          <cell r="G145">
            <v>2088770.4199999981</v>
          </cell>
        </row>
        <row r="146">
          <cell r="A146" t="str">
            <v xml:space="preserve"> 9040000 CUST ACCOUNTS UNCOLLECTIBLE</v>
          </cell>
          <cell r="B146">
            <v>1007117.7000000016</v>
          </cell>
          <cell r="C146">
            <v>1591308.8099999996</v>
          </cell>
          <cell r="D146">
            <v>584191.10999999801</v>
          </cell>
          <cell r="E146">
            <v>14850820.310000008</v>
          </cell>
          <cell r="F146">
            <v>19053895.070000015</v>
          </cell>
          <cell r="G146">
            <v>4203074.7600000072</v>
          </cell>
        </row>
        <row r="147">
          <cell r="A147" t="str">
            <v xml:space="preserve"> 9040010 CUST ACCTS UNCOLLECTIBLE-WHSL</v>
          </cell>
          <cell r="B147">
            <v>-385458.00000000023</v>
          </cell>
          <cell r="C147">
            <v>-200300.00000000012</v>
          </cell>
          <cell r="D147">
            <v>185158.00000000012</v>
          </cell>
          <cell r="E147">
            <v>-44789.000000000029</v>
          </cell>
          <cell r="F147">
            <v>-448188.30000000022</v>
          </cell>
          <cell r="G147">
            <v>-403399.30000000016</v>
          </cell>
        </row>
        <row r="148">
          <cell r="A148" t="str">
            <v xml:space="preserve"> 9050000 CUST ACCOUNTS MISC EXP</v>
          </cell>
          <cell r="B148">
            <v>66158.810000000114</v>
          </cell>
          <cell r="C148">
            <v>132912.06000000017</v>
          </cell>
          <cell r="D148">
            <v>66753.250000000058</v>
          </cell>
          <cell r="E148">
            <v>1231704.320000001</v>
          </cell>
          <cell r="F148">
            <v>1541366.9500000009</v>
          </cell>
          <cell r="G148">
            <v>309662.62999999989</v>
          </cell>
        </row>
        <row r="149">
          <cell r="A149" t="str">
            <v xml:space="preserve">     Total Customer Accounts Expense</v>
          </cell>
          <cell r="B149">
            <v>3366535.5400000042</v>
          </cell>
          <cell r="C149">
            <v>4443866.16</v>
          </cell>
          <cell r="D149">
            <v>1077330.6199999959</v>
          </cell>
          <cell r="E149">
            <v>48889015.68000003</v>
          </cell>
          <cell r="F149">
            <v>54833333.490000039</v>
          </cell>
          <cell r="G149">
            <v>5944317.8100000098</v>
          </cell>
        </row>
        <row r="150">
          <cell r="A150" t="str">
            <v xml:space="preserve"> 9080000 - CUSTOMER ASSIST EXPENSES</v>
          </cell>
          <cell r="B150">
            <v>124056.18</v>
          </cell>
          <cell r="C150">
            <v>166009.79999999993</v>
          </cell>
          <cell r="D150">
            <v>41953.619999999937</v>
          </cell>
          <cell r="E150">
            <v>1595404.8800000008</v>
          </cell>
          <cell r="F150">
            <v>2185020.0500000017</v>
          </cell>
          <cell r="G150">
            <v>589615.17000000086</v>
          </cell>
        </row>
        <row r="151">
          <cell r="A151" t="str">
            <v xml:space="preserve"> 9100000 MISC CUST SERVICE AND INFO EXP</v>
          </cell>
          <cell r="B151">
            <v>0</v>
          </cell>
          <cell r="C151">
            <v>0</v>
          </cell>
          <cell r="D151">
            <v>0</v>
          </cell>
          <cell r="E151">
            <v>-111.94000000000005</v>
          </cell>
          <cell r="F151">
            <v>4265.7800000000034</v>
          </cell>
          <cell r="G151">
            <v>4377.720000000003</v>
          </cell>
        </row>
        <row r="152">
          <cell r="A152" t="str">
            <v xml:space="preserve"> 9120000 DEMONSTRATING AND SELLING</v>
          </cell>
          <cell r="B152">
            <v>75216.869999999937</v>
          </cell>
          <cell r="C152">
            <v>72631.750000000058</v>
          </cell>
          <cell r="D152">
            <v>-2585.1199999998789</v>
          </cell>
          <cell r="E152">
            <v>1145076.6800000009</v>
          </cell>
          <cell r="F152">
            <v>1189661.7100000009</v>
          </cell>
          <cell r="G152">
            <v>44585.030000000028</v>
          </cell>
        </row>
        <row r="153">
          <cell r="A153" t="str">
            <v xml:space="preserve"> 9130000 ADVERTISING</v>
          </cell>
          <cell r="B153">
            <v>330.58999999999855</v>
          </cell>
          <cell r="C153">
            <v>965.91000000000031</v>
          </cell>
          <cell r="D153">
            <v>635.32000000000176</v>
          </cell>
          <cell r="E153">
            <v>14582.630000000006</v>
          </cell>
          <cell r="F153">
            <v>19557.750000000015</v>
          </cell>
          <cell r="G153">
            <v>4975.1200000000081</v>
          </cell>
        </row>
        <row r="154">
          <cell r="A154" t="str">
            <v xml:space="preserve"> 9160000 MISCELLANEOUS SALES EXPENSES</v>
          </cell>
          <cell r="B154">
            <v>35535.070000000036</v>
          </cell>
          <cell r="C154">
            <v>5391.7000000000007</v>
          </cell>
          <cell r="D154">
            <v>-30143.370000000035</v>
          </cell>
          <cell r="E154">
            <v>173654.22000000012</v>
          </cell>
          <cell r="F154">
            <v>47305.500000000029</v>
          </cell>
          <cell r="G154">
            <v>-126348.72000000009</v>
          </cell>
        </row>
        <row r="155">
          <cell r="A155" t="str">
            <v xml:space="preserve">     Total Customer Service &amp; Sales Expense</v>
          </cell>
          <cell r="B155">
            <v>235138.70999999996</v>
          </cell>
          <cell r="C155">
            <v>244999.16</v>
          </cell>
          <cell r="D155">
            <v>9860.4500000000407</v>
          </cell>
          <cell r="E155">
            <v>2928606.4700000021</v>
          </cell>
          <cell r="F155">
            <v>3445810.7900000024</v>
          </cell>
          <cell r="G155">
            <v>517204.3200000003</v>
          </cell>
        </row>
        <row r="156">
          <cell r="A156" t="str">
            <v xml:space="preserve"> 9200000 SALARIES AND WAGES</v>
          </cell>
          <cell r="B156">
            <v>9281404.5200000107</v>
          </cell>
          <cell r="C156">
            <v>4389786.1100000106</v>
          </cell>
          <cell r="D156">
            <v>-4891618.41</v>
          </cell>
          <cell r="E156">
            <v>61698738.43000003</v>
          </cell>
          <cell r="F156">
            <v>54345806.340000033</v>
          </cell>
          <cell r="G156">
            <v>-7352932.0899999961</v>
          </cell>
        </row>
        <row r="157">
          <cell r="B157">
            <v>-17600.000000000015</v>
          </cell>
          <cell r="C157" t="str">
            <v xml:space="preserve"> - </v>
          </cell>
          <cell r="D157">
            <v>17600.000000000015</v>
          </cell>
          <cell r="E157">
            <v>-17600.000000000015</v>
          </cell>
          <cell r="F157" t="str">
            <v xml:space="preserve"> - </v>
          </cell>
          <cell r="G157">
            <v>17600.000000000015</v>
          </cell>
        </row>
        <row r="158">
          <cell r="A158" t="str">
            <v xml:space="preserve"> 9210000 A&amp;G OFF SUPPLIES AND EXPENSES</v>
          </cell>
          <cell r="B158">
            <v>1761090.8800000036</v>
          </cell>
          <cell r="C158">
            <v>2398884.8300000038</v>
          </cell>
          <cell r="D158">
            <v>637793.95000000019</v>
          </cell>
          <cell r="E158">
            <v>22586083.190000016</v>
          </cell>
          <cell r="F158">
            <v>22203218.390000015</v>
          </cell>
          <cell r="G158">
            <v>-382864.80000000075</v>
          </cell>
        </row>
        <row r="159">
          <cell r="A159" t="str">
            <v xml:space="preserve"> 9230000 - A&amp;G OUTSIDE SERVICES EMP</v>
          </cell>
          <cell r="B159">
            <v>11543114.530000009</v>
          </cell>
          <cell r="C159">
            <v>5579407.3400000036</v>
          </cell>
          <cell r="D159">
            <v>-5963707.1900000051</v>
          </cell>
          <cell r="E159">
            <v>58517275.400000028</v>
          </cell>
          <cell r="F159">
            <v>32331263.000000015</v>
          </cell>
          <cell r="G159">
            <v>-26186012.400000013</v>
          </cell>
        </row>
        <row r="160">
          <cell r="A160" t="str">
            <v xml:space="preserve"> 9240000 - A&amp;G PROPERTY INSURANCE</v>
          </cell>
          <cell r="B160">
            <v>-491042.10999999964</v>
          </cell>
          <cell r="C160">
            <v>1254227.6300000018</v>
          </cell>
          <cell r="D160">
            <v>1745269.7400000014</v>
          </cell>
          <cell r="E160">
            <v>9062226.8400000073</v>
          </cell>
          <cell r="F160">
            <v>12138265.380000008</v>
          </cell>
          <cell r="G160">
            <v>3076038.540000001</v>
          </cell>
        </row>
        <row r="161">
          <cell r="A161" t="str">
            <v xml:space="preserve"> 9250000 A&amp;G INJURIES AND DAMAGES</v>
          </cell>
          <cell r="B161">
            <v>1947759.1800000006</v>
          </cell>
          <cell r="C161">
            <v>564359.83000000054</v>
          </cell>
          <cell r="D161">
            <v>-1383399.35</v>
          </cell>
          <cell r="E161">
            <v>17392684.880000014</v>
          </cell>
          <cell r="F161">
            <v>9338915.0000000075</v>
          </cell>
          <cell r="G161">
            <v>-8053769.8800000064</v>
          </cell>
        </row>
        <row r="162">
          <cell r="A162" t="str">
            <v xml:space="preserve"> 9260001 A&amp;G EMPLOYEE PENS AND BEN</v>
          </cell>
          <cell r="B162">
            <v>8421442.7400000021</v>
          </cell>
          <cell r="C162">
            <v>11087707.660000011</v>
          </cell>
          <cell r="D162">
            <v>2666264.9200000092</v>
          </cell>
          <cell r="E162">
            <v>107461911.05000006</v>
          </cell>
          <cell r="F162">
            <v>63422347.460000031</v>
          </cell>
          <cell r="G162">
            <v>-44039563.590000026</v>
          </cell>
        </row>
        <row r="163">
          <cell r="A163" t="str">
            <v xml:space="preserve"> 9280000 REG COMMISSION EXPENSES</v>
          </cell>
          <cell r="B163">
            <v>0</v>
          </cell>
          <cell r="C163">
            <v>0</v>
          </cell>
          <cell r="D163">
            <v>0</v>
          </cell>
          <cell r="E163">
            <v>350069.00000000023</v>
          </cell>
          <cell r="F163">
            <v>484358.50000000023</v>
          </cell>
          <cell r="G163">
            <v>134289.5</v>
          </cell>
        </row>
        <row r="164">
          <cell r="A164" t="str">
            <v xml:space="preserve"> 9290000 DUPLICATE CHARGES - CR</v>
          </cell>
          <cell r="B164">
            <v>-538733.35000000056</v>
          </cell>
          <cell r="C164">
            <v>-122666.23000000027</v>
          </cell>
          <cell r="D164">
            <v>416067.12000000029</v>
          </cell>
          <cell r="E164">
            <v>-1826922.620000001</v>
          </cell>
          <cell r="F164">
            <v>-1635541.110000001</v>
          </cell>
          <cell r="G164">
            <v>191381.51</v>
          </cell>
        </row>
        <row r="165">
          <cell r="A165" t="str">
            <v>.9301000  - GEN ADVERTISING EXP</v>
          </cell>
          <cell r="B165">
            <v>226768.9800000001</v>
          </cell>
          <cell r="C165">
            <v>266894.2100000002</v>
          </cell>
          <cell r="D165">
            <v>40125.230000000098</v>
          </cell>
          <cell r="E165">
            <v>1356417.070000001</v>
          </cell>
          <cell r="F165">
            <v>1138186.7000000009</v>
          </cell>
          <cell r="G165">
            <v>-218230.37000000011</v>
          </cell>
        </row>
        <row r="166">
          <cell r="A166" t="str">
            <v>.9302000  - MISC GENERAL EXPENSES</v>
          </cell>
          <cell r="B166">
            <v>-171179.31000000064</v>
          </cell>
          <cell r="C166">
            <v>1303298.5700000012</v>
          </cell>
          <cell r="D166">
            <v>1474477.8800000018</v>
          </cell>
          <cell r="E166">
            <v>11898595.950000007</v>
          </cell>
          <cell r="F166">
            <v>7842367.8700000038</v>
          </cell>
          <cell r="G166">
            <v>-4056228.0800000029</v>
          </cell>
        </row>
        <row r="167">
          <cell r="A167" t="str">
            <v xml:space="preserve"> 9310000 - A&amp;G RENTS</v>
          </cell>
          <cell r="B167">
            <v>379606.73000000068</v>
          </cell>
          <cell r="C167">
            <v>622536.68999999994</v>
          </cell>
          <cell r="D167">
            <v>242929.95999999926</v>
          </cell>
          <cell r="E167">
            <v>7080811.0400000038</v>
          </cell>
          <cell r="F167">
            <v>7157195.1700000037</v>
          </cell>
          <cell r="G167">
            <v>76384.129999999888</v>
          </cell>
        </row>
        <row r="168">
          <cell r="A168" t="str">
            <v xml:space="preserve">     Total A&amp;G Expense Operations</v>
          </cell>
          <cell r="B168">
            <v>32342632.790000021</v>
          </cell>
          <cell r="C168">
            <v>27344436.64000003</v>
          </cell>
          <cell r="D168">
            <v>-4998196.1499999911</v>
          </cell>
          <cell r="E168">
            <v>295560290.23000014</v>
          </cell>
          <cell r="F168">
            <v>208766382.70000011</v>
          </cell>
          <cell r="G168">
            <v>-86793907.530000031</v>
          </cell>
        </row>
        <row r="169">
          <cell r="A169" t="str">
            <v>Total Other Operating Expenses</v>
          </cell>
          <cell r="B169">
            <v>55290533.570000038</v>
          </cell>
          <cell r="C169">
            <v>51726724.490000039</v>
          </cell>
          <cell r="D169">
            <v>-3563809.0799999982</v>
          </cell>
          <cell r="E169">
            <v>546032013.43000031</v>
          </cell>
          <cell r="F169">
            <v>467477852.50000024</v>
          </cell>
          <cell r="G169">
            <v>-78554160.930000067</v>
          </cell>
        </row>
        <row r="170">
          <cell r="A170" t="str">
            <v>MAINTENANCE EXPENSES:</v>
          </cell>
        </row>
        <row r="171">
          <cell r="A171" t="str">
            <v xml:space="preserve"> 5100000 - FOS MAIN SUPER AND ENGINEER</v>
          </cell>
          <cell r="B171">
            <v>358062.69000000018</v>
          </cell>
          <cell r="C171">
            <v>928289.26000000071</v>
          </cell>
          <cell r="D171">
            <v>570226.57000000053</v>
          </cell>
          <cell r="E171">
            <v>4200719.8000000035</v>
          </cell>
          <cell r="F171">
            <v>4821330.820000004</v>
          </cell>
          <cell r="G171">
            <v>620611.02000000048</v>
          </cell>
        </row>
        <row r="172">
          <cell r="A172" t="str">
            <v xml:space="preserve"> 5110000 - FOS MAINT OF STRUCT</v>
          </cell>
          <cell r="B172">
            <v>-43756.449999999983</v>
          </cell>
          <cell r="C172">
            <v>1037401.6200000006</v>
          </cell>
          <cell r="D172">
            <v>1081158.0700000005</v>
          </cell>
          <cell r="E172">
            <v>1745874.040000001</v>
          </cell>
          <cell r="F172">
            <v>3229508.100000002</v>
          </cell>
          <cell r="G172">
            <v>1483634.060000001</v>
          </cell>
        </row>
        <row r="173">
          <cell r="A173" t="str">
            <v xml:space="preserve"> 5120000 - FOS MAINT OF BOILER PLANT</v>
          </cell>
          <cell r="B173">
            <v>2179481.1000000015</v>
          </cell>
          <cell r="C173">
            <v>3335932.2300000023</v>
          </cell>
          <cell r="D173">
            <v>1156451.1300000008</v>
          </cell>
          <cell r="E173">
            <v>18755360.880000014</v>
          </cell>
          <cell r="F173">
            <v>20609298.040000014</v>
          </cell>
          <cell r="G173">
            <v>1853937.1600000001</v>
          </cell>
        </row>
        <row r="174">
          <cell r="A174" t="str">
            <v xml:space="preserve"> 5130000 - FOS MAINT OF ELECTRIC PLANT</v>
          </cell>
          <cell r="B174">
            <v>1171979.2800000012</v>
          </cell>
          <cell r="C174">
            <v>1257247.7500000009</v>
          </cell>
          <cell r="D174">
            <v>85268.469999999739</v>
          </cell>
          <cell r="E174">
            <v>8432334.0800000075</v>
          </cell>
          <cell r="F174">
            <v>5671457.7400000039</v>
          </cell>
          <cell r="G174">
            <v>-2760876.3400000036</v>
          </cell>
        </row>
        <row r="175">
          <cell r="A175" t="str">
            <v xml:space="preserve"> 5140000 - FOS MAINT OF MISC STEAM PLANT</v>
          </cell>
          <cell r="B175">
            <v>860093.07999999961</v>
          </cell>
          <cell r="C175">
            <v>1409236.4600000018</v>
          </cell>
          <cell r="D175">
            <v>549143.38000000222</v>
          </cell>
          <cell r="E175">
            <v>8799461.8700000066</v>
          </cell>
          <cell r="F175">
            <v>12180007.050000008</v>
          </cell>
          <cell r="G175">
            <v>3380545.1800000016</v>
          </cell>
        </row>
        <row r="176">
          <cell r="A176" t="str">
            <v xml:space="preserve">     Total Steam (FOS) Maintenance</v>
          </cell>
          <cell r="B176">
            <v>4525859.700000003</v>
          </cell>
          <cell r="C176">
            <v>7968107.3200000059</v>
          </cell>
          <cell r="D176">
            <v>3442247.6200000029</v>
          </cell>
          <cell r="E176">
            <v>41933750.670000032</v>
          </cell>
          <cell r="F176">
            <v>46511601.75000003</v>
          </cell>
          <cell r="G176">
            <v>4577851.0799999982</v>
          </cell>
        </row>
        <row r="177">
          <cell r="A177" t="str">
            <v xml:space="preserve"> 5280000 NUC MAINT SUPER AND ENGIN</v>
          </cell>
          <cell r="B177">
            <v>998837.53999999957</v>
          </cell>
          <cell r="C177">
            <v>235806.16000000027</v>
          </cell>
          <cell r="D177">
            <v>-763031.37999999931</v>
          </cell>
          <cell r="E177">
            <v>11942511.530000007</v>
          </cell>
          <cell r="F177">
            <v>13072405.720000008</v>
          </cell>
          <cell r="G177">
            <v>1129894.1900000013</v>
          </cell>
        </row>
        <row r="178">
          <cell r="A178" t="str">
            <v xml:space="preserve"> 5290000 NUC MAINT OF STRUCTURES</v>
          </cell>
          <cell r="B178">
            <v>1170311.870000001</v>
          </cell>
          <cell r="C178">
            <v>-1294852.9600000009</v>
          </cell>
          <cell r="D178">
            <v>-2465164.8300000019</v>
          </cell>
          <cell r="E178">
            <v>2815916.2200000021</v>
          </cell>
          <cell r="F178">
            <v>3027873.3800000018</v>
          </cell>
          <cell r="G178">
            <v>211957.15999999968</v>
          </cell>
        </row>
        <row r="179">
          <cell r="A179" t="str">
            <v xml:space="preserve"> 5300000 NUC MAINT OF REAC PLANT EQUIP</v>
          </cell>
          <cell r="B179">
            <v>611211.82000000076</v>
          </cell>
          <cell r="C179">
            <v>4745855.2600000035</v>
          </cell>
          <cell r="D179">
            <v>4134643.4400000027</v>
          </cell>
          <cell r="E179">
            <v>8341541.6200000038</v>
          </cell>
          <cell r="F179">
            <v>18402830.200000014</v>
          </cell>
          <cell r="G179">
            <v>10061288.580000009</v>
          </cell>
        </row>
        <row r="180">
          <cell r="A180" t="str">
            <v xml:space="preserve"> 5310000 NUC MAINT OF ELECTRIC PLANT</v>
          </cell>
          <cell r="B180">
            <v>446125.08000000031</v>
          </cell>
          <cell r="C180">
            <v>2506859.4000000022</v>
          </cell>
          <cell r="D180">
            <v>2060734.3200000019</v>
          </cell>
          <cell r="E180">
            <v>7595523.6200000038</v>
          </cell>
          <cell r="F180">
            <v>4693194.9900000039</v>
          </cell>
          <cell r="G180">
            <v>-2902328.63</v>
          </cell>
        </row>
        <row r="181">
          <cell r="A181" t="str">
            <v xml:space="preserve"> 5320000 - NUC MAINT OF MISC NUC PLANT</v>
          </cell>
          <cell r="B181">
            <v>824856.07000000076</v>
          </cell>
          <cell r="C181">
            <v>123415.61000000039</v>
          </cell>
          <cell r="D181">
            <v>-701440.46000000043</v>
          </cell>
          <cell r="E181">
            <v>3793712.9900000021</v>
          </cell>
          <cell r="F181">
            <v>4565818.070000004</v>
          </cell>
          <cell r="G181">
            <v>772105.08000000194</v>
          </cell>
        </row>
        <row r="182">
          <cell r="A182" t="str">
            <v xml:space="preserve">     Total Nuclear Maintenance</v>
          </cell>
          <cell r="B182">
            <v>4051342.3800000022</v>
          </cell>
          <cell r="C182">
            <v>6317083.4700000053</v>
          </cell>
          <cell r="D182">
            <v>2265741.0900000031</v>
          </cell>
          <cell r="E182">
            <v>34489205.980000019</v>
          </cell>
          <cell r="F182">
            <v>43762122.360000029</v>
          </cell>
          <cell r="G182">
            <v>9272916.3800000101</v>
          </cell>
        </row>
        <row r="183">
          <cell r="A183" t="str">
            <v xml:space="preserve"> 5510000 CT MAINT SUPER AND ENGINEER</v>
          </cell>
          <cell r="B183">
            <v>89885.600000000035</v>
          </cell>
          <cell r="C183">
            <v>82593.810000000114</v>
          </cell>
          <cell r="D183">
            <v>-7291.7899999999208</v>
          </cell>
          <cell r="E183">
            <v>999915.01000000047</v>
          </cell>
          <cell r="F183">
            <v>1035058.4100000005</v>
          </cell>
          <cell r="G183">
            <v>35143.400000000023</v>
          </cell>
        </row>
        <row r="184">
          <cell r="A184" t="str">
            <v xml:space="preserve"> 5520000 CT MAINT OF STRUCTURES</v>
          </cell>
          <cell r="B184">
            <v>93863.500000000058</v>
          </cell>
          <cell r="C184">
            <v>41663.870000000024</v>
          </cell>
          <cell r="D184">
            <v>-52199.630000000034</v>
          </cell>
          <cell r="E184">
            <v>986277.62000000046</v>
          </cell>
          <cell r="F184">
            <v>723248.87000000058</v>
          </cell>
          <cell r="G184">
            <v>-263028.74999999988</v>
          </cell>
        </row>
        <row r="185">
          <cell r="A185" t="str">
            <v xml:space="preserve"> 5530000 - CT MAINT OF GEN AND ELEC PLANT</v>
          </cell>
          <cell r="B185">
            <v>2153103.8200000022</v>
          </cell>
          <cell r="C185">
            <v>3524446.1200000029</v>
          </cell>
          <cell r="D185">
            <v>1371342.3000000007</v>
          </cell>
          <cell r="E185">
            <v>17692642.250000015</v>
          </cell>
          <cell r="F185">
            <v>18882689.010000017</v>
          </cell>
          <cell r="G185">
            <v>1190046.7600000016</v>
          </cell>
        </row>
        <row r="186">
          <cell r="A186" t="str">
            <v xml:space="preserve"> 5540000 CT MAINT OF MISC OTH POWER GEN PL</v>
          </cell>
          <cell r="B186">
            <v>2140189.7200000007</v>
          </cell>
          <cell r="C186">
            <v>1309365.4400000023</v>
          </cell>
          <cell r="D186">
            <v>-830824.2799999984</v>
          </cell>
          <cell r="E186">
            <v>11876228.450000007</v>
          </cell>
          <cell r="F186">
            <v>8870976.97000001</v>
          </cell>
          <cell r="G186">
            <v>-3005251.4799999967</v>
          </cell>
        </row>
        <row r="187">
          <cell r="A187" t="str">
            <v xml:space="preserve">     Total CT Maintenance</v>
          </cell>
          <cell r="B187">
            <v>4477042.6400000025</v>
          </cell>
          <cell r="C187">
            <v>4958069.2400000058</v>
          </cell>
          <cell r="D187">
            <v>481026.60000000335</v>
          </cell>
          <cell r="E187">
            <v>31555063.330000024</v>
          </cell>
          <cell r="F187">
            <v>29511973.260000028</v>
          </cell>
          <cell r="G187">
            <v>-2043090.0699999966</v>
          </cell>
        </row>
        <row r="188">
          <cell r="A188" t="str">
            <v xml:space="preserve"> 5680000 TRANS MAINT SUPER AND ENGINEER</v>
          </cell>
          <cell r="B188">
            <v>44415.139999999927</v>
          </cell>
          <cell r="C188">
            <v>123486.86000000016</v>
          </cell>
          <cell r="D188">
            <v>79071.720000000234</v>
          </cell>
          <cell r="E188">
            <v>1548838.2200000009</v>
          </cell>
          <cell r="F188">
            <v>1525000.0200000009</v>
          </cell>
          <cell r="G188">
            <v>-23838.199999999953</v>
          </cell>
        </row>
        <row r="189">
          <cell r="A189" t="str">
            <v xml:space="preserve"> 5691000 MAINT OF COMPUTER HARDWARE</v>
          </cell>
          <cell r="B189">
            <v>3751.6700000000073</v>
          </cell>
          <cell r="C189">
            <v>3681.8400000000056</v>
          </cell>
          <cell r="D189">
            <v>-69.830000000001746</v>
          </cell>
          <cell r="E189">
            <v>48530.230000000032</v>
          </cell>
          <cell r="F189">
            <v>47236.730000000032</v>
          </cell>
          <cell r="G189">
            <v>-1293.5</v>
          </cell>
        </row>
        <row r="190">
          <cell r="A190" t="str">
            <v xml:space="preserve"> 5692000 MAINT OF COMPUTER SOFTWARE</v>
          </cell>
          <cell r="B190">
            <v>8261.9300000000148</v>
          </cell>
          <cell r="C190">
            <v>8138.3800000000083</v>
          </cell>
          <cell r="D190">
            <v>-123.55000000000655</v>
          </cell>
          <cell r="E190">
            <v>126685.69000000006</v>
          </cell>
          <cell r="F190">
            <v>104142.60000000006</v>
          </cell>
          <cell r="G190">
            <v>-22543.089999999997</v>
          </cell>
        </row>
        <row r="191">
          <cell r="A191" t="str">
            <v xml:space="preserve"> 5693000 MAINT OF COMMUNICATION EQUIP</v>
          </cell>
          <cell r="B191">
            <v>5176.8600000000042</v>
          </cell>
          <cell r="C191">
            <v>5218.440000000006</v>
          </cell>
          <cell r="D191">
            <v>41.580000000001746</v>
          </cell>
          <cell r="E191">
            <v>66861.660000000062</v>
          </cell>
          <cell r="F191">
            <v>65239.010000000031</v>
          </cell>
          <cell r="G191">
            <v>-1622.6500000000306</v>
          </cell>
        </row>
        <row r="192">
          <cell r="A192" t="str">
            <v xml:space="preserve"> 5700000 TRANS MAINT OF STATION EQUIP</v>
          </cell>
          <cell r="B192">
            <v>394875.94000000064</v>
          </cell>
          <cell r="C192">
            <v>506651.43999999971</v>
          </cell>
          <cell r="D192">
            <v>111775.49999999907</v>
          </cell>
          <cell r="E192">
            <v>5905800.6900000041</v>
          </cell>
          <cell r="F192">
            <v>7678462.5600000033</v>
          </cell>
          <cell r="G192">
            <v>1772661.8699999992</v>
          </cell>
        </row>
        <row r="193">
          <cell r="A193" t="str">
            <v xml:space="preserve"> 5710000 TRANS MAINT OF OVERHEAD LINES</v>
          </cell>
          <cell r="B193">
            <v>1360748.2300000014</v>
          </cell>
          <cell r="C193">
            <v>1276807.9400000004</v>
          </cell>
          <cell r="D193">
            <v>-83940.290000000969</v>
          </cell>
          <cell r="E193">
            <v>7587288.2500000037</v>
          </cell>
          <cell r="F193">
            <v>8002902.1800000034</v>
          </cell>
          <cell r="G193">
            <v>415613.9299999997</v>
          </cell>
        </row>
        <row r="194">
          <cell r="A194" t="str">
            <v xml:space="preserve"> 5730000 - TRANS MAINT OF MISC EQPT</v>
          </cell>
          <cell r="B194">
            <v>417107.5700000003</v>
          </cell>
          <cell r="C194">
            <v>73807.380000000063</v>
          </cell>
          <cell r="D194">
            <v>-343300.19000000024</v>
          </cell>
          <cell r="E194">
            <v>1864770.570000001</v>
          </cell>
          <cell r="F194">
            <v>1000615.8700000005</v>
          </cell>
          <cell r="G194">
            <v>-864154.70000000054</v>
          </cell>
        </row>
        <row r="195">
          <cell r="A195" t="str">
            <v xml:space="preserve">     Total Transmission Maintenance</v>
          </cell>
          <cell r="B195">
            <v>2234337.3400000022</v>
          </cell>
          <cell r="C195">
            <v>1997792.2800000005</v>
          </cell>
          <cell r="D195">
            <v>-236545.06000000169</v>
          </cell>
          <cell r="E195">
            <v>17148775.31000001</v>
          </cell>
          <cell r="F195">
            <v>18423598.97000001</v>
          </cell>
          <cell r="G195">
            <v>1274823.6600000001</v>
          </cell>
        </row>
        <row r="196">
          <cell r="A196" t="str">
            <v xml:space="preserve"> 5900000 DIST MAINT SUPER AND ENGINEER</v>
          </cell>
          <cell r="B196">
            <v>235131.86</v>
          </cell>
          <cell r="C196">
            <v>255299.86000000045</v>
          </cell>
          <cell r="D196">
            <v>20168.000000000466</v>
          </cell>
          <cell r="E196">
            <v>3145275.4000000018</v>
          </cell>
          <cell r="F196">
            <v>2685496.910000002</v>
          </cell>
          <cell r="G196">
            <v>-459778.48999999976</v>
          </cell>
        </row>
        <row r="197">
          <cell r="A197" t="str">
            <v xml:space="preserve"> 5910000 DIST MAINT OF STRUCTURES</v>
          </cell>
          <cell r="B197">
            <v>632.46000000000049</v>
          </cell>
          <cell r="C197">
            <v>1354.8099999999986</v>
          </cell>
          <cell r="D197">
            <v>722.34999999999809</v>
          </cell>
          <cell r="E197">
            <v>6651.9200000000037</v>
          </cell>
          <cell r="F197">
            <v>30584.620000000014</v>
          </cell>
          <cell r="G197">
            <v>23932.700000000012</v>
          </cell>
        </row>
        <row r="198">
          <cell r="A198" t="str">
            <v xml:space="preserve"> 5920000 DIST MAINT OF STATION EQUIP</v>
          </cell>
          <cell r="B198">
            <v>274862.28000000049</v>
          </cell>
          <cell r="C198">
            <v>284155.98000000068</v>
          </cell>
          <cell r="D198">
            <v>9293.7000000001863</v>
          </cell>
          <cell r="E198">
            <v>4622640.5400000038</v>
          </cell>
          <cell r="F198">
            <v>3967732.9900000021</v>
          </cell>
          <cell r="G198">
            <v>-654907.55000000168</v>
          </cell>
        </row>
        <row r="199">
          <cell r="A199" t="str">
            <v xml:space="preserve"> 5930000 DIST MAINT OF OVERHEAD LINES</v>
          </cell>
          <cell r="B199">
            <v>5397057.1300000064</v>
          </cell>
          <cell r="C199">
            <v>3581054.6500000041</v>
          </cell>
          <cell r="D199">
            <v>-1816002.4800000023</v>
          </cell>
          <cell r="E199">
            <v>40075991.310000032</v>
          </cell>
          <cell r="F199">
            <v>31553385.230000015</v>
          </cell>
          <cell r="G199">
            <v>-8522606.0800000168</v>
          </cell>
        </row>
        <row r="200">
          <cell r="A200" t="str">
            <v xml:space="preserve"> 5940000 DIST MAINT OF UNDER LINES</v>
          </cell>
          <cell r="B200">
            <v>948760.6100000008</v>
          </cell>
          <cell r="C200">
            <v>691060.99000000069</v>
          </cell>
          <cell r="D200">
            <v>-257699.62000000011</v>
          </cell>
          <cell r="E200">
            <v>8036949.4000000041</v>
          </cell>
          <cell r="F200">
            <v>8708040.2400000077</v>
          </cell>
          <cell r="G200">
            <v>671090.84000000358</v>
          </cell>
        </row>
        <row r="201">
          <cell r="A201" t="str">
            <v xml:space="preserve"> 5950000 DIST MAINT OF LINE TRANSFORMERS</v>
          </cell>
          <cell r="B201">
            <v>457394.20000000042</v>
          </cell>
          <cell r="C201">
            <v>314941.38000000012</v>
          </cell>
          <cell r="D201">
            <v>-142452.8200000003</v>
          </cell>
          <cell r="E201">
            <v>5490339.1600000039</v>
          </cell>
          <cell r="F201">
            <v>2485768.7100000018</v>
          </cell>
          <cell r="G201">
            <v>-3004570.450000002</v>
          </cell>
        </row>
        <row r="202">
          <cell r="A202" t="str">
            <v xml:space="preserve"> 5960000 DIST MAINT OF STR LIGHT AND SIGN SY</v>
          </cell>
          <cell r="B202">
            <v>39387.700000000041</v>
          </cell>
          <cell r="C202">
            <v>16106.500000000007</v>
          </cell>
          <cell r="D202">
            <v>-23281.200000000033</v>
          </cell>
          <cell r="E202">
            <v>273424.09000000026</v>
          </cell>
          <cell r="F202">
            <v>148611.74000000011</v>
          </cell>
          <cell r="G202">
            <v>-124812.35000000015</v>
          </cell>
        </row>
        <row r="203">
          <cell r="A203" t="str">
            <v xml:space="preserve"> 5970000 DIST MAINT OF METERS</v>
          </cell>
          <cell r="B203">
            <v>109966.83000000002</v>
          </cell>
          <cell r="C203">
            <v>63102.290000000066</v>
          </cell>
          <cell r="D203">
            <v>-46864.53999999995</v>
          </cell>
          <cell r="E203">
            <v>731752.20000000042</v>
          </cell>
          <cell r="F203">
            <v>789973.36000000045</v>
          </cell>
          <cell r="G203">
            <v>58221.160000000033</v>
          </cell>
        </row>
        <row r="204">
          <cell r="A204" t="str">
            <v xml:space="preserve">  5980000 - MAINT OF MISC DISTRIB PLANT</v>
          </cell>
          <cell r="B204">
            <v>417720.1399999999</v>
          </cell>
          <cell r="C204">
            <v>351167.34000000008</v>
          </cell>
          <cell r="D204">
            <v>-66552.799999999814</v>
          </cell>
          <cell r="E204">
            <v>2752658.0900000017</v>
          </cell>
          <cell r="F204">
            <v>1994739.4300000009</v>
          </cell>
          <cell r="G204">
            <v>-757918.66000000085</v>
          </cell>
        </row>
        <row r="205">
          <cell r="A205" t="str">
            <v xml:space="preserve">     Total Distribution Maintenance</v>
          </cell>
          <cell r="B205">
            <v>7880913.2100000074</v>
          </cell>
          <cell r="C205">
            <v>5558243.8000000063</v>
          </cell>
          <cell r="D205">
            <v>-2322669.4100000011</v>
          </cell>
          <cell r="E205">
            <v>65135682.110000059</v>
          </cell>
          <cell r="F205">
            <v>52364333.230000034</v>
          </cell>
          <cell r="G205">
            <v>-12771348.880000025</v>
          </cell>
        </row>
        <row r="206">
          <cell r="A206" t="str">
            <v xml:space="preserve"> 9350000 - MAINT OF GENERAL PLANT</v>
          </cell>
          <cell r="B206">
            <v>228122.7000000003</v>
          </cell>
          <cell r="C206">
            <v>213859.8000000004</v>
          </cell>
          <cell r="D206">
            <v>-14262.899999999907</v>
          </cell>
          <cell r="E206">
            <v>3348064.9600000018</v>
          </cell>
          <cell r="F206">
            <v>2780634.4700000021</v>
          </cell>
          <cell r="G206">
            <v>-567430.48999999976</v>
          </cell>
        </row>
        <row r="207">
          <cell r="A207" t="str">
            <v xml:space="preserve">     Total A&amp;G Expense Maintenance</v>
          </cell>
          <cell r="B207">
            <v>228122.7000000003</v>
          </cell>
          <cell r="C207">
            <v>213859.8000000004</v>
          </cell>
          <cell r="D207">
            <v>-14262.899999999907</v>
          </cell>
          <cell r="E207">
            <v>3348064.9600000018</v>
          </cell>
          <cell r="F207">
            <v>2780634.4700000021</v>
          </cell>
          <cell r="G207">
            <v>-567430.48999999976</v>
          </cell>
        </row>
        <row r="208">
          <cell r="A208" t="str">
            <v>Total Maintenance Expense</v>
          </cell>
          <cell r="B208">
            <v>23397617.970000017</v>
          </cell>
          <cell r="C208">
            <v>27013155.910000023</v>
          </cell>
          <cell r="D208">
            <v>3615537.9400000051</v>
          </cell>
          <cell r="E208">
            <v>193610542.36000016</v>
          </cell>
          <cell r="F208">
            <v>193354264.04000011</v>
          </cell>
          <cell r="G208">
            <v>-256278.32000005245</v>
          </cell>
        </row>
        <row r="209">
          <cell r="A209" t="str">
            <v>TOTAL BASE OPERATION &amp; MAINTENANCE</v>
          </cell>
          <cell r="B209">
            <v>79273585.620000049</v>
          </cell>
          <cell r="C209">
            <v>79377790.050000057</v>
          </cell>
          <cell r="D209">
            <v>104204.43000000715</v>
          </cell>
          <cell r="E209">
            <v>747588012.03000045</v>
          </cell>
          <cell r="F209">
            <v>667980589.53000033</v>
          </cell>
          <cell r="G209">
            <v>-79607422.500000119</v>
          </cell>
        </row>
        <row r="210">
          <cell r="A210" t="str">
            <v>TOTAL O&amp;M (BASE + NON-FUEL OTHER, ECCR &amp; ECRC)</v>
          </cell>
          <cell r="B210">
            <v>91232177.860000059</v>
          </cell>
          <cell r="C210">
            <v>91061392.860000059</v>
          </cell>
          <cell r="D210">
            <v>-170785</v>
          </cell>
          <cell r="E210">
            <v>896647027.01000059</v>
          </cell>
          <cell r="F210">
            <v>818295704.26000047</v>
          </cell>
          <cell r="G210">
            <v>-78351322.750000119</v>
          </cell>
        </row>
        <row r="211">
          <cell r="A211" t="str">
            <v>OTHER OPERATING EXPENSES</v>
          </cell>
        </row>
        <row r="212">
          <cell r="A212" t="str">
            <v xml:space="preserve"> 4030050 CONTRA DEPR - OATT</v>
          </cell>
          <cell r="B212">
            <v>-2801.0000000000018</v>
          </cell>
          <cell r="C212">
            <v>-1467.0000000000009</v>
          </cell>
          <cell r="D212">
            <v>1334.0000000000009</v>
          </cell>
          <cell r="E212">
            <v>-29059.000000000015</v>
          </cell>
          <cell r="F212">
            <v>-14929.000000000007</v>
          </cell>
          <cell r="G212">
            <v>14130.000000000007</v>
          </cell>
        </row>
        <row r="213">
          <cell r="A213" t="str">
            <v xml:space="preserve"> 4030100 DEPRECIATION EXPENSES</v>
          </cell>
          <cell r="B213">
            <v>47221252.240000039</v>
          </cell>
          <cell r="C213">
            <v>30786858.350000039</v>
          </cell>
          <cell r="D213">
            <v>-16434393.890000001</v>
          </cell>
          <cell r="E213">
            <v>260769017.24000013</v>
          </cell>
          <cell r="F213">
            <v>330935395.49000025</v>
          </cell>
          <cell r="G213">
            <v>70166378.250000119</v>
          </cell>
        </row>
        <row r="214">
          <cell r="A214" t="str">
            <v xml:space="preserve"> 4031001 FAS 143 - DEPR EXPENSE</v>
          </cell>
          <cell r="B214">
            <v>54196.270000000048</v>
          </cell>
          <cell r="C214">
            <v>70482.879999999946</v>
          </cell>
          <cell r="D214">
            <v>16286.609999999899</v>
          </cell>
          <cell r="E214">
            <v>2053167.100000001</v>
          </cell>
          <cell r="F214">
            <v>2729760.7700000019</v>
          </cell>
          <cell r="G214">
            <v>676593.67000000086</v>
          </cell>
        </row>
        <row r="215">
          <cell r="A215" t="str">
            <v xml:space="preserve">     Depreciation</v>
          </cell>
          <cell r="B215">
            <v>47272647.510000043</v>
          </cell>
          <cell r="C215">
            <v>30855874.230000038</v>
          </cell>
          <cell r="D215">
            <v>-16416773.280000005</v>
          </cell>
          <cell r="E215">
            <v>262793125.34000012</v>
          </cell>
          <cell r="F215">
            <v>333650227.26000023</v>
          </cell>
          <cell r="G215">
            <v>70857101.920000106</v>
          </cell>
        </row>
        <row r="216">
          <cell r="A216" t="str">
            <v xml:space="preserve"> 4044001 - AMORT OF LTD PLANT-FL</v>
          </cell>
          <cell r="B216">
            <v>245134.50000000012</v>
          </cell>
          <cell r="C216">
            <v>193177.01000000013</v>
          </cell>
          <cell r="D216">
            <v>-51957.489999999991</v>
          </cell>
          <cell r="E216">
            <v>2844570.2100000018</v>
          </cell>
          <cell r="F216">
            <v>2031089.1600000008</v>
          </cell>
          <cell r="G216">
            <v>-813481.05000000098</v>
          </cell>
        </row>
        <row r="217">
          <cell r="A217" t="str">
            <v xml:space="preserve">     Amortization of Limited Term Electric Plant</v>
          </cell>
          <cell r="B217">
            <v>245134.50000000012</v>
          </cell>
          <cell r="C217">
            <v>193177.01000000013</v>
          </cell>
          <cell r="D217">
            <v>-51957.489999999991</v>
          </cell>
          <cell r="E217">
            <v>2844570.2100000018</v>
          </cell>
          <cell r="F217">
            <v>2031089.1600000008</v>
          </cell>
          <cell r="G217">
            <v>-813481.05000000098</v>
          </cell>
        </row>
        <row r="218">
          <cell r="A218" t="str">
            <v xml:space="preserve"> 4060001 AMORT OF ACQUISITION ADJ</v>
          </cell>
          <cell r="B218">
            <v>-27662.800000000003</v>
          </cell>
          <cell r="C218">
            <v>-34258.050000000017</v>
          </cell>
          <cell r="D218">
            <v>-6595.2500000000146</v>
          </cell>
          <cell r="E218">
            <v>-276439.87000000023</v>
          </cell>
          <cell r="F218">
            <v>-411096.60000000021</v>
          </cell>
          <cell r="G218">
            <v>-134656.72999999998</v>
          </cell>
        </row>
        <row r="219">
          <cell r="A219" t="str">
            <v xml:space="preserve">     Amortization of Acq Adjust</v>
          </cell>
          <cell r="B219">
            <v>-27662.800000000003</v>
          </cell>
          <cell r="C219">
            <v>-34258.050000000017</v>
          </cell>
          <cell r="D219">
            <v>-6595.2500000000146</v>
          </cell>
          <cell r="E219">
            <v>-276439.87000000023</v>
          </cell>
          <cell r="F219">
            <v>-411096.60000000021</v>
          </cell>
          <cell r="G219">
            <v>-134656.72999999998</v>
          </cell>
        </row>
        <row r="220">
          <cell r="A220" t="str">
            <v xml:space="preserve"> 4073002 - SFAS 143 - REG.DEBIT</v>
          </cell>
          <cell r="B220">
            <v>-1504341.8099999996</v>
          </cell>
          <cell r="C220">
            <v>-1454392.3099999996</v>
          </cell>
          <cell r="D220">
            <v>49949.5</v>
          </cell>
          <cell r="E220">
            <v>-17847147.860000014</v>
          </cell>
          <cell r="F220">
            <v>-17105027.220000014</v>
          </cell>
          <cell r="G220">
            <v>742120.6400000006</v>
          </cell>
        </row>
        <row r="221">
          <cell r="A221" t="str">
            <v xml:space="preserve"> 4073100 - REG DEBIT - FUEL</v>
          </cell>
          <cell r="B221">
            <v>-360118.93000000023</v>
          </cell>
          <cell r="C221">
            <v>0</v>
          </cell>
          <cell r="D221">
            <v>360118.93000000023</v>
          </cell>
          <cell r="E221">
            <v>-360118.93000000023</v>
          </cell>
          <cell r="F221">
            <v>7698907.0000000037</v>
          </cell>
          <cell r="G221">
            <v>8059025.9300000044</v>
          </cell>
        </row>
        <row r="222">
          <cell r="A222" t="str">
            <v xml:space="preserve"> 4073701 AMORTIZATION - STORM EXP-WHSLE</v>
          </cell>
          <cell r="B222">
            <v>525714.49000000069</v>
          </cell>
          <cell r="C222">
            <v>450004.52000000025</v>
          </cell>
          <cell r="D222">
            <v>-75709.970000000438</v>
          </cell>
          <cell r="E222">
            <v>5402382.1300000036</v>
          </cell>
          <cell r="F222">
            <v>3167205.5700000017</v>
          </cell>
          <cell r="G222">
            <v>-2235176.5600000019</v>
          </cell>
        </row>
        <row r="223">
          <cell r="A223" t="str">
            <v xml:space="preserve"> 4074002 - SFAS 143 - REG. CREDIT</v>
          </cell>
          <cell r="B223">
            <v>-194983.87000000023</v>
          </cell>
          <cell r="C223">
            <v>-176932.17999999982</v>
          </cell>
          <cell r="D223">
            <v>18051.69000000041</v>
          </cell>
          <cell r="E223">
            <v>-3445493.430000002</v>
          </cell>
          <cell r="F223">
            <v>-3877488.8000000017</v>
          </cell>
          <cell r="G223">
            <v>-431995.36999999965</v>
          </cell>
        </row>
        <row r="224">
          <cell r="A224" t="str">
            <v xml:space="preserve"> 4073702 - AMORTIZATION RATE CASE EXP</v>
          </cell>
          <cell r="B224">
            <v>54161.18000000008</v>
          </cell>
          <cell r="C224" t="str">
            <v xml:space="preserve"> - </v>
          </cell>
          <cell r="D224">
            <v>-54161.18000000008</v>
          </cell>
          <cell r="E224">
            <v>649934.1600000005</v>
          </cell>
          <cell r="F224" t="str">
            <v xml:space="preserve"> - </v>
          </cell>
          <cell r="G224">
            <v>-649934.1600000005</v>
          </cell>
        </row>
        <row r="225">
          <cell r="A225" t="str">
            <v xml:space="preserve">     Total Other Amortization</v>
          </cell>
          <cell r="B225">
            <v>-1479568.939999999</v>
          </cell>
          <cell r="C225">
            <v>-1181319.9699999993</v>
          </cell>
          <cell r="D225">
            <v>298248.96999999974</v>
          </cell>
          <cell r="E225">
            <v>-15600443.930000013</v>
          </cell>
          <cell r="F225">
            <v>-10116403.45000001</v>
          </cell>
          <cell r="G225">
            <v>5484040.4800000023</v>
          </cell>
        </row>
        <row r="226">
          <cell r="A226" t="str">
            <v xml:space="preserve"> 4250100 - MISC AMORTIZATION - ACQUIS</v>
          </cell>
          <cell r="B226">
            <v>64892.280000000057</v>
          </cell>
          <cell r="C226">
            <v>68515.080000000016</v>
          </cell>
          <cell r="D226">
            <v>3622.7999999999593</v>
          </cell>
          <cell r="E226">
            <v>785846.31000000052</v>
          </cell>
          <cell r="F226">
            <v>822180.96000000043</v>
          </cell>
          <cell r="G226">
            <v>36334.649999999907</v>
          </cell>
        </row>
        <row r="227">
          <cell r="A227" t="str">
            <v xml:space="preserve">     Total Miscellaneous Other Amortization</v>
          </cell>
          <cell r="B227">
            <v>64892.280000000057</v>
          </cell>
          <cell r="C227">
            <v>68515.080000000016</v>
          </cell>
          <cell r="D227">
            <v>3622.7999999999593</v>
          </cell>
          <cell r="E227">
            <v>785846.31000000052</v>
          </cell>
          <cell r="F227">
            <v>822180.96000000043</v>
          </cell>
          <cell r="G227">
            <v>36334.649999999907</v>
          </cell>
        </row>
        <row r="228">
          <cell r="A228" t="str">
            <v xml:space="preserve">     Total Nonrecoverable Depreciation and Amort Exp</v>
          </cell>
          <cell r="B228">
            <v>46075442.550000049</v>
          </cell>
          <cell r="C228">
            <v>29901988.300000038</v>
          </cell>
          <cell r="D228">
            <v>-16173454.250000011</v>
          </cell>
          <cell r="E228">
            <v>250546658.06000012</v>
          </cell>
          <cell r="F228">
            <v>325975997.33000022</v>
          </cell>
          <cell r="G228">
            <v>75429339.2700001</v>
          </cell>
        </row>
        <row r="229">
          <cell r="A229" t="str">
            <v xml:space="preserve"> 4044000 - AMORT OF ECCR PLANT</v>
          </cell>
          <cell r="B229">
            <v>25721.180000000008</v>
          </cell>
          <cell r="C229">
            <v>23279.130000000019</v>
          </cell>
          <cell r="D229">
            <v>-2442.0499999999884</v>
          </cell>
          <cell r="E229">
            <v>299955.01000000024</v>
          </cell>
          <cell r="F229">
            <v>247644.66000000012</v>
          </cell>
          <cell r="G229">
            <v>-52310.350000000122</v>
          </cell>
        </row>
        <row r="230">
          <cell r="A230" t="str">
            <v xml:space="preserve"> 4073005 - REG DEBIT - NUCL COST RECOVERY</v>
          </cell>
          <cell r="B230">
            <v>12762322.000000007</v>
          </cell>
          <cell r="C230">
            <v>109847096.00000006</v>
          </cell>
          <cell r="D230">
            <v>97084774.00000006</v>
          </cell>
          <cell r="E230">
            <v>154444655.00000012</v>
          </cell>
          <cell r="F230">
            <v>433893691.50000024</v>
          </cell>
          <cell r="G230">
            <v>279449036.50000012</v>
          </cell>
        </row>
        <row r="231">
          <cell r="A231" t="str">
            <v xml:space="preserve"> 4073006 - REG DEBIT - ECRC O&amp;M DEF</v>
          </cell>
          <cell r="B231">
            <v>16646655.000000007</v>
          </cell>
          <cell r="C231">
            <v>9417604.0000000075</v>
          </cell>
          <cell r="D231">
            <v>-7229051</v>
          </cell>
          <cell r="E231">
            <v>225643702.00000012</v>
          </cell>
          <cell r="F231">
            <v>128267385.00000006</v>
          </cell>
          <cell r="G231">
            <v>-97376317.00000006</v>
          </cell>
        </row>
        <row r="232">
          <cell r="A232" t="str">
            <v xml:space="preserve"> 4074004 - FL EMISS AUC PROC AMORT</v>
          </cell>
          <cell r="B232">
            <v>-17801.62999999999</v>
          </cell>
          <cell r="C232">
            <v>-23444.530000000013</v>
          </cell>
          <cell r="D232">
            <v>-5642.9000000000233</v>
          </cell>
          <cell r="E232">
            <v>-213619.5800000001</v>
          </cell>
          <cell r="F232">
            <v>-273159.11000000022</v>
          </cell>
          <cell r="G232">
            <v>-59539.530000000115</v>
          </cell>
        </row>
        <row r="233">
          <cell r="A233" t="str">
            <v xml:space="preserve"> 4074005 - REG CREDIT - NUCL COST RECOVERY</v>
          </cell>
          <cell r="B233">
            <v>-110367.00000000006</v>
          </cell>
          <cell r="C233">
            <v>-274927156.00000024</v>
          </cell>
          <cell r="D233">
            <v>-274816789.00000024</v>
          </cell>
          <cell r="E233">
            <v>-3530522.0000000019</v>
          </cell>
          <cell r="F233">
            <v>-279058937.00000024</v>
          </cell>
          <cell r="G233">
            <v>-275528415.00000024</v>
          </cell>
        </row>
        <row r="234">
          <cell r="A234" t="str">
            <v xml:space="preserve"> 4074017 - REG CREDIT - ECRC O&amp;M DEF</v>
          </cell>
          <cell r="B234">
            <v>-18414889.000000015</v>
          </cell>
          <cell r="C234">
            <v>-12133423.000000007</v>
          </cell>
          <cell r="D234">
            <v>6281466.0000000075</v>
          </cell>
          <cell r="E234">
            <v>-204888690.00000012</v>
          </cell>
          <cell r="F234">
            <v>-95770288.00000006</v>
          </cell>
          <cell r="G234">
            <v>109118402.00000006</v>
          </cell>
        </row>
        <row r="235">
          <cell r="A235" t="str">
            <v xml:space="preserve">     Total Recoverable Amortization Exp</v>
          </cell>
          <cell r="B235">
            <v>10891640.550000001</v>
          </cell>
          <cell r="C235">
            <v>-167796044.40000018</v>
          </cell>
          <cell r="D235">
            <v>-178687684.9500002</v>
          </cell>
          <cell r="E235">
            <v>171755480.43000013</v>
          </cell>
          <cell r="F235">
            <v>187306337.05000001</v>
          </cell>
          <cell r="G235">
            <v>15550856.619999886</v>
          </cell>
        </row>
        <row r="236">
          <cell r="A236" t="str">
            <v>Total Depreciation and Amortization Exp</v>
          </cell>
          <cell r="B236">
            <v>56967083.100000054</v>
          </cell>
          <cell r="C236">
            <v>-137894056.10000014</v>
          </cell>
          <cell r="D236">
            <v>-194861139.2000002</v>
          </cell>
          <cell r="E236">
            <v>422302138.49000025</v>
          </cell>
          <cell r="F236">
            <v>513282334.38000023</v>
          </cell>
          <cell r="G236">
            <v>90980195.889999986</v>
          </cell>
        </row>
        <row r="237">
          <cell r="A237" t="str">
            <v xml:space="preserve"> 4081101 - PAYROLL TAX</v>
          </cell>
          <cell r="B237">
            <v>1908377.4200000027</v>
          </cell>
          <cell r="C237">
            <v>2006103.7600000026</v>
          </cell>
          <cell r="D237">
            <v>97726.339999999851</v>
          </cell>
          <cell r="E237">
            <v>21105109.690000016</v>
          </cell>
          <cell r="F237">
            <v>21360718.260000017</v>
          </cell>
          <cell r="G237">
            <v>255608.5700000003</v>
          </cell>
        </row>
        <row r="238">
          <cell r="A238" t="str">
            <v xml:space="preserve"> 408123J - FL PROPERTY TAX</v>
          </cell>
          <cell r="B238">
            <v>9273649.5099999979</v>
          </cell>
          <cell r="C238">
            <v>8135579.1100000031</v>
          </cell>
          <cell r="D238">
            <v>-1138070.3999999948</v>
          </cell>
          <cell r="E238">
            <v>110703544.24000005</v>
          </cell>
          <cell r="F238">
            <v>97045753.830000058</v>
          </cell>
          <cell r="G238">
            <v>-13657790.409999996</v>
          </cell>
        </row>
        <row r="239">
          <cell r="A239" t="str">
            <v xml:space="preserve"> 408126J - FL KWH ELECTRIC POWER TAX</v>
          </cell>
          <cell r="B239">
            <v>40048.080000000016</v>
          </cell>
          <cell r="C239">
            <v>92928.980000000069</v>
          </cell>
          <cell r="D239">
            <v>52880.900000000052</v>
          </cell>
          <cell r="E239">
            <v>191282.90000000011</v>
          </cell>
          <cell r="F239">
            <v>269602.75000000023</v>
          </cell>
          <cell r="G239">
            <v>78319.850000000122</v>
          </cell>
        </row>
        <row r="240">
          <cell r="A240" t="str">
            <v xml:space="preserve"> 408130F - HIGHWAY USE</v>
          </cell>
          <cell r="B240">
            <v>0</v>
          </cell>
          <cell r="C240">
            <v>0</v>
          </cell>
          <cell r="D240">
            <v>0</v>
          </cell>
          <cell r="E240">
            <v>43466.79000000003</v>
          </cell>
          <cell r="F240">
            <v>39833.010000000031</v>
          </cell>
          <cell r="G240">
            <v>-3633.7799999999988</v>
          </cell>
        </row>
        <row r="241">
          <cell r="A241" t="str">
            <v xml:space="preserve">     408.1: Nonrecoverable Taxes (Other Than Income)</v>
          </cell>
          <cell r="B241">
            <v>11222075.01</v>
          </cell>
          <cell r="C241">
            <v>10234611.850000005</v>
          </cell>
          <cell r="D241">
            <v>-987463.15999999456</v>
          </cell>
          <cell r="E241">
            <v>132043403.62000008</v>
          </cell>
          <cell r="F241">
            <v>118715907.85000008</v>
          </cell>
          <cell r="G241">
            <v>-13327495.769999996</v>
          </cell>
        </row>
        <row r="242">
          <cell r="A242" t="str">
            <v xml:space="preserve"> 408113J - FL REGULATORY ASSESSMENT FEE</v>
          </cell>
          <cell r="B242">
            <v>243501.77000000014</v>
          </cell>
          <cell r="C242">
            <v>217600.81000000017</v>
          </cell>
          <cell r="D242">
            <v>-25900.959999999963</v>
          </cell>
          <cell r="E242">
            <v>3435981.2700000019</v>
          </cell>
          <cell r="F242">
            <v>3415930.2400000021</v>
          </cell>
          <cell r="G242">
            <v>-20051.029999999795</v>
          </cell>
        </row>
        <row r="243">
          <cell r="A243" t="str">
            <v xml:space="preserve"> 408125J - FL GROSS RECEIPTS</v>
          </cell>
          <cell r="B243">
            <v>8574309.9300000146</v>
          </cell>
          <cell r="C243">
            <v>7743402.6800000109</v>
          </cell>
          <cell r="D243">
            <v>-830907.25000000373</v>
          </cell>
          <cell r="E243">
            <v>115212223.81000006</v>
          </cell>
          <cell r="F243">
            <v>114856184.70000006</v>
          </cell>
          <cell r="G243">
            <v>-356039.1099999994</v>
          </cell>
        </row>
        <row r="244">
          <cell r="A244" t="str">
            <v xml:space="preserve"> 408131J - FRANCHISE TAX</v>
          </cell>
          <cell r="B244">
            <v>8313146.2699999996</v>
          </cell>
          <cell r="C244">
            <v>7420243.5999999978</v>
          </cell>
          <cell r="D244">
            <v>-892902.67000000179</v>
          </cell>
          <cell r="E244">
            <v>111007074.81000006</v>
          </cell>
          <cell r="F244">
            <v>110009363.91000006</v>
          </cell>
          <cell r="G244">
            <v>-997710.90000000596</v>
          </cell>
        </row>
        <row r="245">
          <cell r="A245" t="str">
            <v xml:space="preserve">     408.1: Pass-Through Taxes (Other Than Income)</v>
          </cell>
          <cell r="B245">
            <v>17130957.970000014</v>
          </cell>
          <cell r="C245">
            <v>15381247.090000009</v>
          </cell>
          <cell r="D245">
            <v>-1749710.8800000045</v>
          </cell>
          <cell r="E245">
            <v>229655279.8900001</v>
          </cell>
          <cell r="F245">
            <v>228281478.85000011</v>
          </cell>
          <cell r="G245">
            <v>-1373801.0399999917</v>
          </cell>
        </row>
        <row r="246">
          <cell r="A246" t="str">
            <v>408.1: Total Taxes (Other Than Income)</v>
          </cell>
          <cell r="B246">
            <v>28353032.980000012</v>
          </cell>
          <cell r="C246">
            <v>25615858.940000013</v>
          </cell>
          <cell r="D246">
            <v>-2737174.0399999991</v>
          </cell>
          <cell r="E246">
            <v>361698683.51000017</v>
          </cell>
          <cell r="F246">
            <v>346997386.70000017</v>
          </cell>
          <cell r="G246">
            <v>-14701296.810000002</v>
          </cell>
        </row>
        <row r="247">
          <cell r="A247" t="str">
            <v xml:space="preserve"> 4110101 FAS 143 - ACCRETION EXPENSE</v>
          </cell>
          <cell r="B247">
            <v>1646296.5200000005</v>
          </cell>
          <cell r="C247">
            <v>1569899.3300000029</v>
          </cell>
          <cell r="D247">
            <v>-76397.189999997616</v>
          </cell>
          <cell r="E247">
            <v>19334750.270000014</v>
          </cell>
          <cell r="F247">
            <v>18381829.370000016</v>
          </cell>
          <cell r="G247">
            <v>-952920.89999999851</v>
          </cell>
        </row>
        <row r="248">
          <cell r="A248" t="str">
            <v>411.10 Accretion Expense</v>
          </cell>
          <cell r="B248">
            <v>1646296.5200000005</v>
          </cell>
          <cell r="C248">
            <v>1569899.3300000029</v>
          </cell>
          <cell r="D248">
            <v>-76397.189999997616</v>
          </cell>
          <cell r="E248">
            <v>19334750.270000014</v>
          </cell>
          <cell r="F248">
            <v>18381829.370000016</v>
          </cell>
          <cell r="G248">
            <v>-952920.89999999851</v>
          </cell>
        </row>
        <row r="249">
          <cell r="A249" t="str">
            <v>Total Other Operating Expenses</v>
          </cell>
          <cell r="B249">
            <v>86966412.600000069</v>
          </cell>
          <cell r="C249">
            <v>-110708297.83000013</v>
          </cell>
          <cell r="D249">
            <v>-197674710.43000019</v>
          </cell>
          <cell r="E249">
            <v>803335572.27000046</v>
          </cell>
          <cell r="F249">
            <v>878661550.45000041</v>
          </cell>
          <cell r="G249">
            <v>75325978.179999948</v>
          </cell>
        </row>
        <row r="250">
          <cell r="A250" t="str">
            <v>TOTAL OPERATING EXPENSE - BEFORE INCOME TAXES</v>
          </cell>
          <cell r="B250">
            <v>360015494.46000034</v>
          </cell>
          <cell r="C250">
            <v>328918931.95000029</v>
          </cell>
          <cell r="D250">
            <v>-31096562.51000005</v>
          </cell>
          <cell r="E250">
            <v>4291141951.0600028</v>
          </cell>
          <cell r="F250">
            <v>4451254865.9600029</v>
          </cell>
          <cell r="G250">
            <v>160112914.9000001</v>
          </cell>
        </row>
        <row r="251">
          <cell r="A251" t="str">
            <v xml:space="preserve">          OPERATING INCOME BEFORE INCOME TAXES</v>
          </cell>
          <cell r="B251">
            <v>44268865.649999678</v>
          </cell>
          <cell r="C251">
            <v>26421705.890000045</v>
          </cell>
          <cell r="D251">
            <v>17847159.759999633</v>
          </cell>
          <cell r="E251">
            <v>962840048.45999956</v>
          </cell>
          <cell r="F251">
            <v>799366847.3000021</v>
          </cell>
          <cell r="G251">
            <v>163473201.15999746</v>
          </cell>
        </row>
        <row r="252">
          <cell r="A252" t="str">
            <v>INCOME TAXES ON OPERATING INCOME:</v>
          </cell>
        </row>
        <row r="253">
          <cell r="A253" t="str">
            <v xml:space="preserve">  409120F - INCOME TAXES, OPERATING - FED</v>
          </cell>
          <cell r="B253">
            <v>-51720317.00000003</v>
          </cell>
          <cell r="C253">
            <v>-14210957.000000007</v>
          </cell>
          <cell r="D253">
            <v>37509360.000000022</v>
          </cell>
          <cell r="E253">
            <v>-43797196.00000003</v>
          </cell>
          <cell r="F253">
            <v>124552573.00000006</v>
          </cell>
          <cell r="G253">
            <v>168349769.00000009</v>
          </cell>
        </row>
        <row r="254">
          <cell r="A254" t="str">
            <v xml:space="preserve">     409.1 Current Federal</v>
          </cell>
          <cell r="B254">
            <v>-51720317.00000003</v>
          </cell>
          <cell r="C254">
            <v>-14210957.000000007</v>
          </cell>
          <cell r="D254">
            <v>37509360.000000022</v>
          </cell>
          <cell r="E254">
            <v>-43797196.00000003</v>
          </cell>
          <cell r="F254">
            <v>124552573.00000006</v>
          </cell>
          <cell r="G254">
            <v>168349769.00000009</v>
          </cell>
        </row>
        <row r="255">
          <cell r="A255" t="str">
            <v xml:space="preserve"> 4114001 ITC ADJ, UTILITY OPERATIONS</v>
          </cell>
          <cell r="B255">
            <v>-128833.00000000006</v>
          </cell>
          <cell r="C255">
            <v>-378833.00000000023</v>
          </cell>
          <cell r="D255">
            <v>-250000.00000000017</v>
          </cell>
          <cell r="E255">
            <v>-1545996.0000000009</v>
          </cell>
          <cell r="F255">
            <v>-4545996.0000000037</v>
          </cell>
          <cell r="G255">
            <v>-3000000.0000000028</v>
          </cell>
        </row>
        <row r="256">
          <cell r="A256" t="str">
            <v xml:space="preserve">     411.4 Investment Tax Credit - Net</v>
          </cell>
          <cell r="B256">
            <v>-128833.00000000006</v>
          </cell>
          <cell r="C256">
            <v>-378833.00000000023</v>
          </cell>
          <cell r="D256">
            <v>-250000.00000000017</v>
          </cell>
          <cell r="E256">
            <v>-1545996.0000000009</v>
          </cell>
          <cell r="F256">
            <v>-4545996.0000000037</v>
          </cell>
          <cell r="G256">
            <v>-3000000.0000000028</v>
          </cell>
        </row>
        <row r="257">
          <cell r="A257" t="str">
            <v xml:space="preserve">  410100F - PROV DIT-OPER INC FED</v>
          </cell>
          <cell r="B257">
            <v>53538075.00000003</v>
          </cell>
          <cell r="C257">
            <v>4680703.0000000037</v>
          </cell>
          <cell r="D257">
            <v>-48857372.00000003</v>
          </cell>
          <cell r="E257">
            <v>307743237.00000024</v>
          </cell>
          <cell r="F257">
            <v>-35742017.00000003</v>
          </cell>
          <cell r="G257">
            <v>-343485254.00000024</v>
          </cell>
        </row>
        <row r="258">
          <cell r="A258" t="str">
            <v xml:space="preserve">  411100F - PROV DIT-CR- OPER INC FED</v>
          </cell>
          <cell r="B258">
            <v>8861918.0000000075</v>
          </cell>
          <cell r="C258">
            <v>11955016.000000007</v>
          </cell>
          <cell r="D258">
            <v>3093098</v>
          </cell>
          <cell r="E258">
            <v>-20153915.000000015</v>
          </cell>
          <cell r="F258">
            <v>92146758.00000006</v>
          </cell>
          <cell r="G258">
            <v>112300673.00000007</v>
          </cell>
        </row>
        <row r="259">
          <cell r="A259" t="str">
            <v xml:space="preserve">     410.1-411.1 Deferred Federal - Net</v>
          </cell>
          <cell r="B259">
            <v>62399993.000000037</v>
          </cell>
          <cell r="C259">
            <v>16635719.000000011</v>
          </cell>
          <cell r="D259">
            <v>-45764274.00000003</v>
          </cell>
          <cell r="E259">
            <v>287589322.00000024</v>
          </cell>
          <cell r="F259">
            <v>56404741.00000003</v>
          </cell>
          <cell r="G259">
            <v>-231184581.00000021</v>
          </cell>
        </row>
        <row r="260">
          <cell r="A260" t="str">
            <v xml:space="preserve">  409120J - INCOME TAXES, OPERATING-FL</v>
          </cell>
          <cell r="B260">
            <v>-12762291.000000007</v>
          </cell>
          <cell r="C260">
            <v>-1516307.0000000009</v>
          </cell>
          <cell r="D260">
            <v>11245984.000000007</v>
          </cell>
          <cell r="E260">
            <v>-4290596.0000000037</v>
          </cell>
          <cell r="F260">
            <v>20553896.000000015</v>
          </cell>
          <cell r="G260">
            <v>24844492.000000019</v>
          </cell>
        </row>
        <row r="261">
          <cell r="A261" t="str">
            <v xml:space="preserve">     409.1 Current State</v>
          </cell>
          <cell r="B261">
            <v>-12762291.000000007</v>
          </cell>
          <cell r="C261">
            <v>-1516307.0000000009</v>
          </cell>
          <cell r="D261">
            <v>11245984.000000007</v>
          </cell>
          <cell r="E261">
            <v>-4290596.0000000037</v>
          </cell>
          <cell r="F261">
            <v>20553896.000000015</v>
          </cell>
          <cell r="G261">
            <v>24844492.000000019</v>
          </cell>
        </row>
        <row r="262">
          <cell r="A262" t="str">
            <v xml:space="preserve">  410100J - PROV DIT-OPER INC FL</v>
          </cell>
          <cell r="B262">
            <v>14514184.000000007</v>
          </cell>
          <cell r="C262">
            <v>43836.000000000029</v>
          </cell>
          <cell r="D262">
            <v>-14470348.000000007</v>
          </cell>
          <cell r="E262">
            <v>49396789.00000003</v>
          </cell>
          <cell r="F262">
            <v>-5047807.0000000037</v>
          </cell>
          <cell r="G262">
            <v>-54444596.00000003</v>
          </cell>
        </row>
        <row r="263">
          <cell r="A263" t="str">
            <v xml:space="preserve">  411100J - PROV DIT-CR-OPER INC FL</v>
          </cell>
          <cell r="B263">
            <v>64513.000000000029</v>
          </cell>
          <cell r="C263">
            <v>1995190.0000000009</v>
          </cell>
          <cell r="D263">
            <v>1930677.0000000009</v>
          </cell>
          <cell r="E263">
            <v>-4773781.0000000037</v>
          </cell>
          <cell r="F263">
            <v>16553350.000000007</v>
          </cell>
          <cell r="G263">
            <v>21327131.000000011</v>
          </cell>
        </row>
        <row r="264">
          <cell r="A264" t="str">
            <v xml:space="preserve">     410.1-411.1 Deferred State</v>
          </cell>
          <cell r="B264">
            <v>14578697.000000007</v>
          </cell>
          <cell r="C264">
            <v>2039026.0000000009</v>
          </cell>
          <cell r="D264">
            <v>-12539671.000000007</v>
          </cell>
          <cell r="E264">
            <v>44623008.00000003</v>
          </cell>
          <cell r="F264">
            <v>11505543.000000004</v>
          </cell>
          <cell r="G264">
            <v>-33117465.000000026</v>
          </cell>
        </row>
        <row r="265">
          <cell r="A265" t="str">
            <v>TOTAL INCOME TAXES ON OPERATING INCOME</v>
          </cell>
          <cell r="B265">
            <v>12367249.000000007</v>
          </cell>
          <cell r="C265">
            <v>2568648.0000000037</v>
          </cell>
          <cell r="D265">
            <v>-9798601.0000000037</v>
          </cell>
          <cell r="E265">
            <v>282578542.00000024</v>
          </cell>
          <cell r="F265">
            <v>208470757.00000012</v>
          </cell>
          <cell r="G265">
            <v>-74107785.000000119</v>
          </cell>
        </row>
        <row r="266">
          <cell r="A266" t="str">
            <v xml:space="preserve">          OPERATING INCOME AFTER INCOME TAXES</v>
          </cell>
          <cell r="B266">
            <v>31901616.649999671</v>
          </cell>
          <cell r="C266">
            <v>23853057.890000042</v>
          </cell>
          <cell r="D266">
            <v>8048558.7599996291</v>
          </cell>
          <cell r="E266">
            <v>680261506.45999932</v>
          </cell>
          <cell r="F266">
            <v>590896090.30000198</v>
          </cell>
          <cell r="G266">
            <v>89365416.159997344</v>
          </cell>
        </row>
        <row r="267">
          <cell r="A267" t="str">
            <v>OTHER INCOME/(EXPENSE):</v>
          </cell>
        </row>
        <row r="268">
          <cell r="A268" t="str">
            <v xml:space="preserve"> 4191200 ALLOW FOR OTHER FUNDS USED DURING CONSTR</v>
          </cell>
          <cell r="B268">
            <v>1617218.6900000023</v>
          </cell>
          <cell r="C268">
            <v>5648116.3400000073</v>
          </cell>
          <cell r="D268">
            <v>-4030897.650000005</v>
          </cell>
          <cell r="E268">
            <v>28487993.530000016</v>
          </cell>
          <cell r="F268">
            <v>91480545.610000059</v>
          </cell>
          <cell r="G268">
            <v>-62992552.080000043</v>
          </cell>
        </row>
        <row r="269">
          <cell r="A269" t="str">
            <v xml:space="preserve"> 4191400 CONTRA AFUDC EQUITY - OATT</v>
          </cell>
          <cell r="B269">
            <v>0</v>
          </cell>
          <cell r="C269">
            <v>-19583.229999999996</v>
          </cell>
          <cell r="D269">
            <v>19583.229999999996</v>
          </cell>
          <cell r="E269">
            <v>-189556.79000000012</v>
          </cell>
          <cell r="F269">
            <v>-264262.66000000021</v>
          </cell>
          <cell r="G269">
            <v>74705.870000000083</v>
          </cell>
        </row>
        <row r="270">
          <cell r="A270" t="str">
            <v xml:space="preserve">     419.1 Allowance for Other Funds Used During Construction</v>
          </cell>
          <cell r="B270">
            <v>1617218.6900000023</v>
          </cell>
          <cell r="C270">
            <v>5628533.1100000069</v>
          </cell>
          <cell r="D270">
            <v>-4011314.4200000046</v>
          </cell>
          <cell r="E270">
            <v>28298436.740000017</v>
          </cell>
          <cell r="F270">
            <v>91216282.950000063</v>
          </cell>
          <cell r="G270">
            <v>-62917846.210000046</v>
          </cell>
        </row>
        <row r="271">
          <cell r="A271" t="str">
            <v xml:space="preserve"> 4190010 INTEREST NATURAL GAS DELINQ</v>
          </cell>
          <cell r="B271">
            <v>0</v>
          </cell>
          <cell r="C271" t="str">
            <v xml:space="preserve"> - </v>
          </cell>
          <cell r="D271">
            <v>0</v>
          </cell>
          <cell r="E271">
            <v>175.88000000000011</v>
          </cell>
          <cell r="F271" t="str">
            <v xml:space="preserve"> - </v>
          </cell>
          <cell r="G271">
            <v>175.88000000000011</v>
          </cell>
        </row>
        <row r="272">
          <cell r="A272" t="str">
            <v xml:space="preserve"> 4190100 MISC INT/DIV</v>
          </cell>
          <cell r="B272">
            <v>2182453.2300000023</v>
          </cell>
          <cell r="C272">
            <v>1694121.6600000011</v>
          </cell>
          <cell r="D272">
            <v>488331.57000000123</v>
          </cell>
          <cell r="E272">
            <v>17008576.410000015</v>
          </cell>
          <cell r="F272">
            <v>-26549419.290000014</v>
          </cell>
          <cell r="G272">
            <v>43557995.700000033</v>
          </cell>
        </row>
        <row r="273">
          <cell r="A273" t="str">
            <v xml:space="preserve"> 4190200 INT/TEMP INV</v>
          </cell>
          <cell r="B273">
            <v>15302.030000000006</v>
          </cell>
          <cell r="C273" t="str">
            <v xml:space="preserve"> - </v>
          </cell>
          <cell r="D273">
            <v>15302.030000000006</v>
          </cell>
          <cell r="E273">
            <v>184342.90000000011</v>
          </cell>
          <cell r="F273" t="str">
            <v xml:space="preserve"> - </v>
          </cell>
          <cell r="G273">
            <v>184342.90000000011</v>
          </cell>
        </row>
        <row r="274">
          <cell r="A274" t="str">
            <v xml:space="preserve"> 4190300 CONTRA -DEC TRST</v>
          </cell>
          <cell r="B274">
            <v>-2131118.0200000014</v>
          </cell>
          <cell r="C274">
            <v>-1654886.4500000002</v>
          </cell>
          <cell r="D274">
            <v>-476231.57000000123</v>
          </cell>
          <cell r="E274">
            <v>-16595719.010000007</v>
          </cell>
          <cell r="F274">
            <v>27263606.270000014</v>
          </cell>
          <cell r="G274">
            <v>-43859325.280000024</v>
          </cell>
        </row>
        <row r="275">
          <cell r="A275" t="str">
            <v xml:space="preserve">     419 Interest and Dividend Income</v>
          </cell>
          <cell r="B275">
            <v>66637.240000000689</v>
          </cell>
          <cell r="C275">
            <v>39235.210000000894</v>
          </cell>
          <cell r="D275">
            <v>27402.029999999795</v>
          </cell>
          <cell r="E275">
            <v>597376.18000000529</v>
          </cell>
          <cell r="F275">
            <v>714186.98000000045</v>
          </cell>
          <cell r="G275">
            <v>-116810.79999999516</v>
          </cell>
        </row>
        <row r="276">
          <cell r="A276" t="str">
            <v xml:space="preserve"> 4171001 EXPENSES OF NONUTILITY OPER</v>
          </cell>
          <cell r="B276">
            <v>1623217.2200000016</v>
          </cell>
          <cell r="C276">
            <v>1142621.6499999994</v>
          </cell>
          <cell r="D276">
            <v>-480595.57000000216</v>
          </cell>
          <cell r="E276">
            <v>11262747.160000008</v>
          </cell>
          <cell r="F276">
            <v>11352886.530000007</v>
          </cell>
          <cell r="G276">
            <v>90139.36999999918</v>
          </cell>
        </row>
        <row r="277">
          <cell r="A277" t="str">
            <v xml:space="preserve">     VARIOUS Miscellaneous Other Expense</v>
          </cell>
          <cell r="B277">
            <v>1623217.2200000016</v>
          </cell>
          <cell r="C277">
            <v>1142621.6499999994</v>
          </cell>
          <cell r="D277">
            <v>-480595.57000000216</v>
          </cell>
          <cell r="E277">
            <v>11262747.160000008</v>
          </cell>
          <cell r="F277">
            <v>11352886.530000007</v>
          </cell>
          <cell r="G277">
            <v>90139.36999999918</v>
          </cell>
        </row>
        <row r="278">
          <cell r="A278" t="str">
            <v xml:space="preserve"> 4170001 REV NUTIL</v>
          </cell>
          <cell r="B278">
            <v>2286423.5300000031</v>
          </cell>
          <cell r="C278">
            <v>2086891.4500000002</v>
          </cell>
          <cell r="D278">
            <v>199532.08000000287</v>
          </cell>
          <cell r="E278">
            <v>21723002.100000016</v>
          </cell>
          <cell r="F278">
            <v>21420986.930000015</v>
          </cell>
          <cell r="G278">
            <v>302015.17000000179</v>
          </cell>
        </row>
        <row r="279">
          <cell r="A279" t="str">
            <v xml:space="preserve"> 4180001 NONOPERATING RENTAL INCOME</v>
          </cell>
          <cell r="B279">
            <v>-61303.610000000015</v>
          </cell>
          <cell r="C279">
            <v>-63920.529999999941</v>
          </cell>
          <cell r="D279">
            <v>2616.9199999999255</v>
          </cell>
          <cell r="E279">
            <v>-795429.58000000042</v>
          </cell>
          <cell r="F279">
            <v>-630942.59000000043</v>
          </cell>
          <cell r="G279">
            <v>-164486.99</v>
          </cell>
        </row>
        <row r="280">
          <cell r="A280" t="str">
            <v xml:space="preserve"> 418020N NONOPERATING RENTAL INCOME NC</v>
          </cell>
          <cell r="B280">
            <v>2909.3900000000021</v>
          </cell>
          <cell r="C280">
            <v>1388.160000000001</v>
          </cell>
          <cell r="D280">
            <v>1521.2300000000012</v>
          </cell>
          <cell r="E280">
            <v>2909.3800000000019</v>
          </cell>
          <cell r="F280">
            <v>-404.33000000000015</v>
          </cell>
          <cell r="G280">
            <v>3313.7100000000019</v>
          </cell>
        </row>
        <row r="281">
          <cell r="A281" t="str">
            <v xml:space="preserve"> 4210001 MISC. NONOP INCOME</v>
          </cell>
          <cell r="B281">
            <v>200797.51000000013</v>
          </cell>
          <cell r="C281">
            <v>9114.3100000000086</v>
          </cell>
          <cell r="D281">
            <v>191683.20000000013</v>
          </cell>
          <cell r="E281">
            <v>215377.23000000013</v>
          </cell>
          <cell r="F281">
            <v>17409.150000000016</v>
          </cell>
          <cell r="G281">
            <v>197968.0800000001</v>
          </cell>
        </row>
        <row r="282">
          <cell r="A282" t="str">
            <v xml:space="preserve"> 4210016 DERIV INSTR GAIN - FLEET</v>
          </cell>
          <cell r="B282">
            <v>0</v>
          </cell>
          <cell r="C282">
            <v>0</v>
          </cell>
          <cell r="D282">
            <v>0</v>
          </cell>
          <cell r="E282">
            <v>4959.7300000000032</v>
          </cell>
          <cell r="F282">
            <v>55533.380000000026</v>
          </cell>
          <cell r="G282">
            <v>-50573.650000000023</v>
          </cell>
        </row>
        <row r="283">
          <cell r="A283" t="str">
            <v xml:space="preserve"> 4210017 MISC NONOP INCOME - NUCLEAR</v>
          </cell>
          <cell r="B283">
            <v>-261077.00000000012</v>
          </cell>
          <cell r="C283">
            <v>24402.000000000015</v>
          </cell>
          <cell r="D283">
            <v>-285479.00000000012</v>
          </cell>
          <cell r="E283">
            <v>-32912.000000000029</v>
          </cell>
          <cell r="F283">
            <v>727076.00000000047</v>
          </cell>
          <cell r="G283">
            <v>-759988.00000000047</v>
          </cell>
        </row>
        <row r="284">
          <cell r="A284" t="str">
            <v xml:space="preserve"> 4210121 EQUITY EARNINGS - NUSTART</v>
          </cell>
          <cell r="B284">
            <v>3682.3200000000015</v>
          </cell>
          <cell r="C284">
            <v>0.65000000000873159</v>
          </cell>
          <cell r="D284">
            <v>3681.6699999999928</v>
          </cell>
          <cell r="E284">
            <v>-1548.3299999999981</v>
          </cell>
          <cell r="F284">
            <v>104439.71000000006</v>
          </cell>
          <cell r="G284">
            <v>-105988.04000000007</v>
          </cell>
        </row>
        <row r="285">
          <cell r="A285" t="str">
            <v xml:space="preserve"> 4210701 MNI-OTHER ENERGY SERVICES-MISC</v>
          </cell>
          <cell r="B285">
            <v>-5343.4699999999975</v>
          </cell>
          <cell r="C285">
            <v>-1321.2500000000009</v>
          </cell>
          <cell r="D285">
            <v>-4022.2199999999966</v>
          </cell>
          <cell r="E285">
            <v>-63877.340000000026</v>
          </cell>
          <cell r="F285">
            <v>-31872.149999999983</v>
          </cell>
          <cell r="G285">
            <v>-32005.190000000042</v>
          </cell>
        </row>
        <row r="286">
          <cell r="A286" t="str">
            <v xml:space="preserve"> 4210703 MNI REVENUE</v>
          </cell>
          <cell r="B286">
            <v>-24452.000000000015</v>
          </cell>
          <cell r="C286">
            <v>130363.24000000005</v>
          </cell>
          <cell r="D286">
            <v>-154815.24000000005</v>
          </cell>
          <cell r="E286">
            <v>-484178.23000000021</v>
          </cell>
          <cell r="F286">
            <v>98321.84000000004</v>
          </cell>
          <cell r="G286">
            <v>-582500.0700000003</v>
          </cell>
        </row>
        <row r="287">
          <cell r="A287" t="str">
            <v xml:space="preserve"> 4210708 PT HOLDINGS INVOICES</v>
          </cell>
          <cell r="B287">
            <v>0</v>
          </cell>
          <cell r="C287">
            <v>134761.91000000015</v>
          </cell>
          <cell r="D287">
            <v>-134761.91000000015</v>
          </cell>
          <cell r="E287">
            <v>633092.12000000046</v>
          </cell>
          <cell r="F287">
            <v>642084.88000000047</v>
          </cell>
          <cell r="G287">
            <v>-8992.7600000000093</v>
          </cell>
        </row>
        <row r="288">
          <cell r="A288" t="str">
            <v xml:space="preserve"> 4214010 MISC NONOP INC-COLI GAIN CP&amp;L</v>
          </cell>
          <cell r="B288">
            <v>0</v>
          </cell>
          <cell r="C288">
            <v>0</v>
          </cell>
          <cell r="D288">
            <v>0</v>
          </cell>
          <cell r="E288">
            <v>1052083.7300000009</v>
          </cell>
          <cell r="F288">
            <v>1302653.860000001</v>
          </cell>
          <cell r="G288">
            <v>-250570.13000000012</v>
          </cell>
        </row>
        <row r="289">
          <cell r="A289" t="str">
            <v xml:space="preserve"> 4211001 GAIN ON DISPOSITION OF PROPERTY</v>
          </cell>
          <cell r="B289">
            <v>235455.17999999982</v>
          </cell>
          <cell r="C289">
            <v>-5841.6499999999105</v>
          </cell>
          <cell r="D289">
            <v>241296.82999999973</v>
          </cell>
          <cell r="E289">
            <v>-5092218.8700000038</v>
          </cell>
          <cell r="F289">
            <v>899067.06000000052</v>
          </cell>
          <cell r="G289">
            <v>-5991285.9300000044</v>
          </cell>
        </row>
        <row r="290">
          <cell r="A290" t="str">
            <v xml:space="preserve"> 4212001 LOSS ON DISPOSITION OF PROPERTY</v>
          </cell>
          <cell r="B290">
            <v>-2583.0000000000018</v>
          </cell>
          <cell r="C290" t="str">
            <v xml:space="preserve"> - </v>
          </cell>
          <cell r="D290">
            <v>-2583.0000000000018</v>
          </cell>
          <cell r="E290">
            <v>-8933.3400000000074</v>
          </cell>
          <cell r="F290" t="str">
            <v xml:space="preserve"> - </v>
          </cell>
          <cell r="G290">
            <v>-8933.3400000000074</v>
          </cell>
        </row>
        <row r="291">
          <cell r="A291" t="str">
            <v>4581000 - SERV REND NONASSOC-DIRECT</v>
          </cell>
          <cell r="B291" t="str">
            <v xml:space="preserve"> - </v>
          </cell>
          <cell r="C291" t="str">
            <v xml:space="preserve"> - </v>
          </cell>
          <cell r="D291">
            <v>0</v>
          </cell>
          <cell r="E291" t="str">
            <v xml:space="preserve"> - </v>
          </cell>
          <cell r="F291" t="str">
            <v xml:space="preserve"> - </v>
          </cell>
          <cell r="G291">
            <v>0</v>
          </cell>
        </row>
        <row r="292">
          <cell r="A292" t="str">
            <v xml:space="preserve">     VARIOUS Miscellaneous Other Income</v>
          </cell>
          <cell r="B292">
            <v>2374508.8500000024</v>
          </cell>
          <cell r="C292">
            <v>2315838.2900000005</v>
          </cell>
          <cell r="D292">
            <v>58670.560000001919</v>
          </cell>
          <cell r="E292">
            <v>17152326.600000013</v>
          </cell>
          <cell r="F292">
            <v>24604353.740000017</v>
          </cell>
          <cell r="G292">
            <v>-7452027.1400000043</v>
          </cell>
        </row>
        <row r="293">
          <cell r="A293" t="str">
            <v xml:space="preserve"> 4181119 EQUITY IN EARNINGS OF PEET</v>
          </cell>
          <cell r="B293">
            <v>0</v>
          </cell>
          <cell r="C293">
            <v>0</v>
          </cell>
          <cell r="D293">
            <v>0</v>
          </cell>
          <cell r="E293">
            <v>219.50000000000011</v>
          </cell>
          <cell r="F293">
            <v>143.00000000000011</v>
          </cell>
          <cell r="G293">
            <v>76.5</v>
          </cell>
        </row>
        <row r="294">
          <cell r="A294" t="str">
            <v xml:space="preserve">     Total Equity in Subs</v>
          </cell>
          <cell r="B294">
            <v>0</v>
          </cell>
          <cell r="C294">
            <v>0</v>
          </cell>
          <cell r="D294">
            <v>0</v>
          </cell>
          <cell r="E294">
            <v>219.50000000000011</v>
          </cell>
          <cell r="F294">
            <v>143.00000000000011</v>
          </cell>
          <cell r="G294">
            <v>76.5</v>
          </cell>
        </row>
        <row r="295">
          <cell r="A295" t="str">
            <v xml:space="preserve"> 408223J FL PROPERTY TAX NONUTILITY</v>
          </cell>
          <cell r="B295">
            <v>4390.2200000000048</v>
          </cell>
          <cell r="C295">
            <v>4967.700000000008</v>
          </cell>
          <cell r="D295">
            <v>577.4800000000032</v>
          </cell>
          <cell r="E295">
            <v>52430.22000000003</v>
          </cell>
          <cell r="F295">
            <v>58407.080000000031</v>
          </cell>
          <cell r="G295">
            <v>5976.8600000000006</v>
          </cell>
        </row>
        <row r="296">
          <cell r="A296" t="str">
            <v xml:space="preserve">     408.2 Taxes (Other Than Income)</v>
          </cell>
          <cell r="B296">
            <v>4390.2200000000048</v>
          </cell>
          <cell r="C296">
            <v>4967.700000000008</v>
          </cell>
          <cell r="D296">
            <v>577.4800000000032</v>
          </cell>
          <cell r="E296">
            <v>52430.22000000003</v>
          </cell>
          <cell r="F296">
            <v>58407.080000000031</v>
          </cell>
          <cell r="G296">
            <v>5976.8600000000006</v>
          </cell>
        </row>
        <row r="297">
          <cell r="A297" t="str">
            <v xml:space="preserve"> 426100F CONTRIBUTION - CIVIC &amp; COMMUNITY</v>
          </cell>
          <cell r="B297">
            <v>207728.90000000014</v>
          </cell>
          <cell r="C297">
            <v>155229.82000000018</v>
          </cell>
          <cell r="D297">
            <v>-52499.079999999958</v>
          </cell>
          <cell r="E297">
            <v>821406.34000000043</v>
          </cell>
          <cell r="F297">
            <v>1398706.0200000009</v>
          </cell>
          <cell r="G297">
            <v>577299.68000000052</v>
          </cell>
        </row>
        <row r="298">
          <cell r="A298" t="str">
            <v xml:space="preserve"> 4261013 DONATIONS - UNITED WAY</v>
          </cell>
          <cell r="B298">
            <v>0</v>
          </cell>
          <cell r="C298">
            <v>0</v>
          </cell>
          <cell r="D298">
            <v>0</v>
          </cell>
          <cell r="E298">
            <v>200.00000000000011</v>
          </cell>
          <cell r="F298">
            <v>220.00000000000011</v>
          </cell>
          <cell r="G298">
            <v>20</v>
          </cell>
        </row>
        <row r="299">
          <cell r="A299" t="str">
            <v xml:space="preserve"> 4261014 DONATIONS-CIVIC &amp;COMMUNITY</v>
          </cell>
          <cell r="B299">
            <v>2893629.3600000013</v>
          </cell>
          <cell r="C299">
            <v>4685937.5100000035</v>
          </cell>
          <cell r="D299">
            <v>1792308.1500000022</v>
          </cell>
          <cell r="E299">
            <v>8165868.7600000035</v>
          </cell>
          <cell r="F299">
            <v>5978211.8800000036</v>
          </cell>
          <cell r="G299">
            <v>-2187656.88</v>
          </cell>
        </row>
        <row r="300">
          <cell r="A300" t="str">
            <v xml:space="preserve"> 426180T OTHER DONATIONS</v>
          </cell>
          <cell r="B300">
            <v>142416.58000000013</v>
          </cell>
          <cell r="C300">
            <v>60000.000000000029</v>
          </cell>
          <cell r="D300">
            <v>-82416.580000000104</v>
          </cell>
          <cell r="E300">
            <v>204345.60000000012</v>
          </cell>
          <cell r="F300">
            <v>88141.780000000057</v>
          </cell>
          <cell r="G300">
            <v>-116203.82000000007</v>
          </cell>
        </row>
        <row r="301">
          <cell r="A301" t="str">
            <v xml:space="preserve"> 4262016 LIFE INSUR 92 DEFERRED COMP</v>
          </cell>
          <cell r="B301">
            <v>198971.68000000028</v>
          </cell>
          <cell r="C301">
            <v>-717233.40999999968</v>
          </cell>
          <cell r="D301">
            <v>-916205.09</v>
          </cell>
          <cell r="E301">
            <v>-2720922.4800000018</v>
          </cell>
          <cell r="F301">
            <v>-5636386.8100000033</v>
          </cell>
          <cell r="G301">
            <v>-2915464.3300000015</v>
          </cell>
        </row>
        <row r="302">
          <cell r="A302" t="str">
            <v xml:space="preserve"> 4262041 LIFE INSURANCE SPLIT DOLLAR</v>
          </cell>
          <cell r="B302" t="str">
            <v xml:space="preserve"> - </v>
          </cell>
          <cell r="C302">
            <v>0</v>
          </cell>
          <cell r="D302">
            <v>0</v>
          </cell>
          <cell r="E302" t="str">
            <v xml:space="preserve"> - </v>
          </cell>
          <cell r="F302">
            <v>12588.540000000015</v>
          </cell>
          <cell r="G302">
            <v>12588.540000000015</v>
          </cell>
        </row>
        <row r="303">
          <cell r="A303" t="str">
            <v xml:space="preserve"> 4263001 PENALTIES</v>
          </cell>
          <cell r="B303">
            <v>0</v>
          </cell>
          <cell r="C303" t="str">
            <v xml:space="preserve"> - </v>
          </cell>
          <cell r="D303">
            <v>0</v>
          </cell>
          <cell r="E303">
            <v>-676804.67000000051</v>
          </cell>
          <cell r="F303" t="str">
            <v xml:space="preserve"> - </v>
          </cell>
          <cell r="G303">
            <v>676804.67000000051</v>
          </cell>
        </row>
        <row r="304">
          <cell r="A304" t="str">
            <v xml:space="preserve"> 4264200 POL&amp;RELATED ACTIVITIES/EXP CIV/POL&amp;REL ACT OTH FEES</v>
          </cell>
          <cell r="B304">
            <v>416803.03</v>
          </cell>
          <cell r="C304">
            <v>557808.0400000005</v>
          </cell>
          <cell r="D304">
            <v>141005.01000000047</v>
          </cell>
          <cell r="E304">
            <v>3554083.9400000018</v>
          </cell>
          <cell r="F304">
            <v>2299367.140000002</v>
          </cell>
          <cell r="G304">
            <v>-1254716.7999999998</v>
          </cell>
        </row>
        <row r="305">
          <cell r="A305" t="str">
            <v xml:space="preserve"> 4264300 POL&amp;RELATED ACTIVITIES/CITIZENS SUPPORT</v>
          </cell>
          <cell r="B305" t="str">
            <v xml:space="preserve"> - </v>
          </cell>
          <cell r="C305">
            <v>0</v>
          </cell>
          <cell r="D305">
            <v>0</v>
          </cell>
          <cell r="E305" t="str">
            <v xml:space="preserve"> - </v>
          </cell>
          <cell r="F305">
            <v>2239.7700000000018</v>
          </cell>
          <cell r="G305">
            <v>2239.7700000000018</v>
          </cell>
        </row>
        <row r="306">
          <cell r="A306" t="str">
            <v xml:space="preserve"> 4265001 OTH DEDU OTHER DEDUCTIONS</v>
          </cell>
          <cell r="B306">
            <v>69513.590000000142</v>
          </cell>
          <cell r="C306">
            <v>80519.94</v>
          </cell>
          <cell r="D306">
            <v>11006.34999999986</v>
          </cell>
          <cell r="E306">
            <v>1798527.850000001</v>
          </cell>
          <cell r="F306">
            <v>1392021.2100000009</v>
          </cell>
          <cell r="G306">
            <v>-406506.64000000013</v>
          </cell>
        </row>
        <row r="307">
          <cell r="A307" t="str">
            <v xml:space="preserve"> 4265007 DERIV INSTR LOSS - FLEET</v>
          </cell>
          <cell r="B307">
            <v>0</v>
          </cell>
          <cell r="C307">
            <v>1049.9900000000007</v>
          </cell>
          <cell r="D307">
            <v>1049.9900000000007</v>
          </cell>
          <cell r="E307">
            <v>19869.210000000014</v>
          </cell>
          <cell r="F307">
            <v>8164.5000000000036</v>
          </cell>
          <cell r="G307">
            <v>-11704.71000000001</v>
          </cell>
        </row>
        <row r="308">
          <cell r="A308" t="str">
            <v xml:space="preserve">     426 Other Income Deductions (Income)/Expense</v>
          </cell>
          <cell r="B308">
            <v>3929063.140000002</v>
          </cell>
          <cell r="C308">
            <v>4823311.8900000043</v>
          </cell>
          <cell r="D308">
            <v>894248.75000000233</v>
          </cell>
          <cell r="E308">
            <v>11166574.550000003</v>
          </cell>
          <cell r="F308">
            <v>5543274.030000004</v>
          </cell>
          <cell r="G308">
            <v>-5623300.5199999986</v>
          </cell>
        </row>
        <row r="309">
          <cell r="A309" t="str">
            <v>OTHER INCOME/(EXPENSE) - BEFORE INCOME TAXES</v>
          </cell>
          <cell r="B309">
            <v>-1498305.7999999984</v>
          </cell>
          <cell r="C309">
            <v>2012705.3700000038</v>
          </cell>
          <cell r="D309">
            <v>-3511011.1700000023</v>
          </cell>
          <cell r="E309">
            <v>23566607.090000026</v>
          </cell>
          <cell r="F309">
            <v>99580399.030000076</v>
          </cell>
          <cell r="G309">
            <v>-76013791.940000057</v>
          </cell>
        </row>
        <row r="310">
          <cell r="A310" t="str">
            <v xml:space="preserve"> 4213000 - INTEREST INCOME-RECOVERY CLAUSE</v>
          </cell>
          <cell r="B310">
            <v>75646.390000000072</v>
          </cell>
          <cell r="C310">
            <v>2337580.7600000021</v>
          </cell>
          <cell r="D310">
            <v>-2261934.370000002</v>
          </cell>
          <cell r="E310">
            <v>627571.7900000005</v>
          </cell>
          <cell r="F310">
            <v>2838935.7200000021</v>
          </cell>
          <cell r="G310">
            <v>-2211363.9300000016</v>
          </cell>
        </row>
        <row r="311">
          <cell r="A311" t="str">
            <v xml:space="preserve">     Interest Income - Recoverable</v>
          </cell>
          <cell r="B311">
            <v>75646.390000000072</v>
          </cell>
          <cell r="C311">
            <v>2337580.7600000021</v>
          </cell>
          <cell r="D311">
            <v>-2261934.370000002</v>
          </cell>
          <cell r="E311">
            <v>627571.7900000005</v>
          </cell>
          <cell r="F311">
            <v>2838935.7200000021</v>
          </cell>
          <cell r="G311">
            <v>-2211363.9300000016</v>
          </cell>
        </row>
        <row r="312">
          <cell r="A312" t="str">
            <v>INCOME TAXES ON OTHER INCOME:</v>
          </cell>
        </row>
        <row r="313">
          <cell r="A313" t="str">
            <v xml:space="preserve">  409220F - INCOME TAXES, NONOPERATING FED</v>
          </cell>
          <cell r="B313">
            <v>257645.00000000012</v>
          </cell>
          <cell r="C313">
            <v>-28716399.000000015</v>
          </cell>
          <cell r="D313">
            <v>-28974044.000000015</v>
          </cell>
          <cell r="E313">
            <v>217158.00000000012</v>
          </cell>
          <cell r="F313">
            <v>696329.00000000047</v>
          </cell>
          <cell r="G313">
            <v>479171.00000000035</v>
          </cell>
        </row>
        <row r="314">
          <cell r="A314" t="str">
            <v xml:space="preserve">     409.2 Current Federal</v>
          </cell>
          <cell r="B314">
            <v>257645.00000000012</v>
          </cell>
          <cell r="C314">
            <v>-28716399.000000015</v>
          </cell>
          <cell r="D314">
            <v>-28974044.000000015</v>
          </cell>
          <cell r="E314">
            <v>217158.00000000012</v>
          </cell>
          <cell r="F314">
            <v>696329.00000000047</v>
          </cell>
          <cell r="G314">
            <v>479171.00000000035</v>
          </cell>
        </row>
        <row r="315">
          <cell r="A315" t="str">
            <v xml:space="preserve">  410200F - PROV DIT-NONOPER INC FED</v>
          </cell>
          <cell r="B315">
            <v>870810.00000000047</v>
          </cell>
          <cell r="C315">
            <v>31417892.000000015</v>
          </cell>
          <cell r="D315">
            <v>30547082.000000015</v>
          </cell>
          <cell r="E315">
            <v>15259314.000000007</v>
          </cell>
          <cell r="F315">
            <v>49456260.00000003</v>
          </cell>
          <cell r="G315">
            <v>34196946.000000022</v>
          </cell>
        </row>
        <row r="316">
          <cell r="A316" t="str">
            <v xml:space="preserve">  411200F - PROV DIT-CR- OPER INC FED</v>
          </cell>
          <cell r="B316">
            <v>-1971835.0000000009</v>
          </cell>
          <cell r="C316">
            <v>-3030749.0000000019</v>
          </cell>
          <cell r="D316">
            <v>-1058914.0000000009</v>
          </cell>
          <cell r="E316">
            <v>-16338644.000000007</v>
          </cell>
          <cell r="F316">
            <v>-49116459.00000003</v>
          </cell>
          <cell r="G316">
            <v>-32777815.000000022</v>
          </cell>
        </row>
        <row r="317">
          <cell r="A317" t="str">
            <v xml:space="preserve">     410.2-411.2 Deferred Federal - Net</v>
          </cell>
          <cell r="B317">
            <v>-1101025.0000000005</v>
          </cell>
          <cell r="C317">
            <v>28387143.000000015</v>
          </cell>
          <cell r="D317">
            <v>29488168.000000015</v>
          </cell>
          <cell r="E317">
            <v>-1079330</v>
          </cell>
          <cell r="F317">
            <v>339801</v>
          </cell>
          <cell r="G317">
            <v>1419131</v>
          </cell>
        </row>
        <row r="318">
          <cell r="A318" t="str">
            <v xml:space="preserve">  409220J - INCOME TAXES, NONOPERATING FL</v>
          </cell>
          <cell r="B318">
            <v>5042843.0000000037</v>
          </cell>
          <cell r="C318">
            <v>-5775214.0000000037</v>
          </cell>
          <cell r="D318">
            <v>-10818057.000000007</v>
          </cell>
          <cell r="E318">
            <v>339208.00000000023</v>
          </cell>
          <cell r="F318">
            <v>-898760.00000000047</v>
          </cell>
          <cell r="G318">
            <v>-1237968.0000000007</v>
          </cell>
        </row>
        <row r="319">
          <cell r="A319" t="str">
            <v xml:space="preserve">     409.2 Current State</v>
          </cell>
          <cell r="B319">
            <v>5042843.0000000037</v>
          </cell>
          <cell r="C319">
            <v>-5775214.0000000037</v>
          </cell>
          <cell r="D319">
            <v>-10818057.000000007</v>
          </cell>
          <cell r="E319">
            <v>339208.00000000023</v>
          </cell>
          <cell r="F319">
            <v>-898760.00000000047</v>
          </cell>
          <cell r="G319">
            <v>-1237968.0000000007</v>
          </cell>
        </row>
        <row r="320">
          <cell r="A320" t="str">
            <v xml:space="preserve">  410200J - PROV DIT-NONOPER INC FL</v>
          </cell>
          <cell r="B320">
            <v>144806.00000000012</v>
          </cell>
          <cell r="C320">
            <v>5224442.0000000037</v>
          </cell>
          <cell r="D320">
            <v>5079636.0000000037</v>
          </cell>
          <cell r="E320">
            <v>2537454.0000000019</v>
          </cell>
          <cell r="F320">
            <v>8224019.0000000037</v>
          </cell>
          <cell r="G320">
            <v>5686565.0000000019</v>
          </cell>
        </row>
        <row r="321">
          <cell r="A321" t="str">
            <v xml:space="preserve">  411200J - PROV DIT-CR-OPER INC FL</v>
          </cell>
          <cell r="B321">
            <v>-5618899.0000000037</v>
          </cell>
          <cell r="C321">
            <v>-503979.00000000023</v>
          </cell>
          <cell r="D321">
            <v>5114920.0000000037</v>
          </cell>
          <cell r="E321">
            <v>-8007939.0000000037</v>
          </cell>
          <cell r="F321">
            <v>-8167514.0000000037</v>
          </cell>
          <cell r="G321">
            <v>-159575</v>
          </cell>
        </row>
        <row r="322">
          <cell r="A322" t="str">
            <v xml:space="preserve">     410.2-411.2 Deferred State</v>
          </cell>
          <cell r="B322">
            <v>-5474093.0000000037</v>
          </cell>
          <cell r="C322">
            <v>4720463.0000000037</v>
          </cell>
          <cell r="D322">
            <v>10194556.000000007</v>
          </cell>
          <cell r="E322">
            <v>-5470485.0000000019</v>
          </cell>
          <cell r="F322">
            <v>56505</v>
          </cell>
          <cell r="G322">
            <v>5526990.0000000019</v>
          </cell>
        </row>
        <row r="323">
          <cell r="A323" t="str">
            <v>TOTAL INCOME TAXES ON OTHER INCOME</v>
          </cell>
          <cell r="B323">
            <v>-1274630</v>
          </cell>
          <cell r="C323">
            <v>-1384007</v>
          </cell>
          <cell r="D323">
            <v>-109377</v>
          </cell>
          <cell r="E323">
            <v>-5993449.0000000019</v>
          </cell>
          <cell r="F323">
            <v>193875</v>
          </cell>
          <cell r="G323">
            <v>6187324.0000000019</v>
          </cell>
        </row>
        <row r="324">
          <cell r="A324" t="str">
            <v xml:space="preserve">          OTHER INCOME/(EXPENSE) AFTER INCOME TAXES</v>
          </cell>
          <cell r="B324">
            <v>-148029.40999999829</v>
          </cell>
          <cell r="C324">
            <v>5734293.1300000064</v>
          </cell>
          <cell r="D324">
            <v>-5882322.5400000047</v>
          </cell>
          <cell r="E324">
            <v>30187627.880000025</v>
          </cell>
          <cell r="F324">
            <v>102225459.75000007</v>
          </cell>
          <cell r="G324">
            <v>-72037831.870000049</v>
          </cell>
        </row>
        <row r="325">
          <cell r="A325" t="str">
            <v xml:space="preserve">               INCOME BEFORE INTEREST EXPENSE</v>
          </cell>
          <cell r="B325">
            <v>31753587.239999674</v>
          </cell>
          <cell r="C325">
            <v>29587351.020000048</v>
          </cell>
          <cell r="D325">
            <v>2166236.2199996263</v>
          </cell>
          <cell r="E325">
            <v>710449134.33999932</v>
          </cell>
          <cell r="F325">
            <v>693121550.0500021</v>
          </cell>
          <cell r="G325">
            <v>17327584.28999722</v>
          </cell>
        </row>
        <row r="326">
          <cell r="A326" t="str">
            <v>INTEREST EXPENSE:</v>
          </cell>
        </row>
        <row r="327">
          <cell r="A327" t="str">
            <v xml:space="preserve"> 4271003 INT-COMMERCIAL PAPER</v>
          </cell>
          <cell r="B327" t="str">
            <v xml:space="preserve"> - </v>
          </cell>
          <cell r="C327">
            <v>0</v>
          </cell>
          <cell r="D327">
            <v>0</v>
          </cell>
          <cell r="E327" t="str">
            <v xml:space="preserve"> - </v>
          </cell>
          <cell r="F327">
            <v>14788.890000000007</v>
          </cell>
          <cell r="G327">
            <v>14788.890000000007</v>
          </cell>
        </row>
        <row r="328">
          <cell r="A328" t="str">
            <v xml:space="preserve"> 4271014 INT-6.75% DUE 02/01/28</v>
          </cell>
          <cell r="B328">
            <v>843750.00000000047</v>
          </cell>
          <cell r="C328">
            <v>843750.00000000047</v>
          </cell>
          <cell r="D328">
            <v>0</v>
          </cell>
          <cell r="E328">
            <v>10125000.000000007</v>
          </cell>
          <cell r="F328">
            <v>10125000.000000007</v>
          </cell>
          <cell r="G328">
            <v>0</v>
          </cell>
        </row>
        <row r="329">
          <cell r="A329" t="str">
            <v xml:space="preserve"> 4271025 INT-6.65% DUE 07/15/11</v>
          </cell>
          <cell r="B329">
            <v>1662500.0000000009</v>
          </cell>
          <cell r="C329">
            <v>1662500.0000000009</v>
          </cell>
          <cell r="D329">
            <v>0</v>
          </cell>
          <cell r="E329">
            <v>19950000.000000015</v>
          </cell>
          <cell r="F329">
            <v>19950000.000000015</v>
          </cell>
          <cell r="G329">
            <v>0</v>
          </cell>
        </row>
        <row r="330">
          <cell r="A330" t="str">
            <v xml:space="preserve"> 4271026 INT-CITRUS PC 2002A 01/01/27</v>
          </cell>
          <cell r="B330">
            <v>46242.300000000076</v>
          </cell>
          <cell r="C330">
            <v>48352.99000000002</v>
          </cell>
          <cell r="D330">
            <v>2110.6899999999441</v>
          </cell>
          <cell r="E330">
            <v>597471.25000000047</v>
          </cell>
          <cell r="F330">
            <v>807910.52000000048</v>
          </cell>
          <cell r="G330">
            <v>210439.27000000002</v>
          </cell>
        </row>
        <row r="331">
          <cell r="A331" t="str">
            <v xml:space="preserve"> 4271027 INT-CITRUS PC 2002B 01/01/22</v>
          </cell>
          <cell r="B331">
            <v>45149.070000000036</v>
          </cell>
          <cell r="C331">
            <v>40193.400000000052</v>
          </cell>
          <cell r="D331">
            <v>-4955.6699999999837</v>
          </cell>
          <cell r="E331">
            <v>553811.1600000005</v>
          </cell>
          <cell r="F331">
            <v>681112.93000000052</v>
          </cell>
          <cell r="G331">
            <v>127301.77000000002</v>
          </cell>
        </row>
        <row r="332">
          <cell r="A332" t="str">
            <v xml:space="preserve"> 4271028 INT-CITRUS PC 2002C 01/01/18</v>
          </cell>
          <cell r="B332">
            <v>13804.859999999993</v>
          </cell>
          <cell r="C332">
            <v>13069.620000000003</v>
          </cell>
          <cell r="D332">
            <v>-735.23999999999069</v>
          </cell>
          <cell r="E332">
            <v>177057.09000000011</v>
          </cell>
          <cell r="F332">
            <v>252648.3600000001</v>
          </cell>
          <cell r="G332">
            <v>75591.26999999999</v>
          </cell>
        </row>
        <row r="333">
          <cell r="A333" t="str">
            <v xml:space="preserve"> 4271031 INT - 4.8% DUE 03/01/13</v>
          </cell>
          <cell r="B333">
            <v>1700000.0000000009</v>
          </cell>
          <cell r="C333">
            <v>1700000.0000000009</v>
          </cell>
          <cell r="D333">
            <v>0</v>
          </cell>
          <cell r="E333">
            <v>20400000.000000015</v>
          </cell>
          <cell r="F333">
            <v>20400000.000000015</v>
          </cell>
          <cell r="G333">
            <v>0</v>
          </cell>
        </row>
        <row r="334">
          <cell r="A334" t="str">
            <v xml:space="preserve"> 4271032 INT - 5.9% DUE 03/01/33</v>
          </cell>
          <cell r="B334">
            <v>1106250.0000000009</v>
          </cell>
          <cell r="C334">
            <v>1106250.0000000009</v>
          </cell>
          <cell r="D334">
            <v>0</v>
          </cell>
          <cell r="E334">
            <v>13275000.000000007</v>
          </cell>
          <cell r="F334">
            <v>13275000.000000007</v>
          </cell>
          <cell r="G334">
            <v>0</v>
          </cell>
        </row>
        <row r="335">
          <cell r="A335" t="str">
            <v xml:space="preserve"> 4271033 INT - 1ST MORT LOCK</v>
          </cell>
          <cell r="B335">
            <v>1169.6099999999979</v>
          </cell>
          <cell r="C335">
            <v>2711.6800000000021</v>
          </cell>
          <cell r="D335">
            <v>1542.0700000000043</v>
          </cell>
          <cell r="E335">
            <v>21745.670000000013</v>
          </cell>
          <cell r="F335">
            <v>32540.160000000014</v>
          </cell>
          <cell r="G335">
            <v>10794.490000000002</v>
          </cell>
        </row>
        <row r="336">
          <cell r="A336" t="str">
            <v xml:space="preserve"> 4271034 INT - 5.1% DUE 12/1/15</v>
          </cell>
          <cell r="B336">
            <v>1275000.0000000009</v>
          </cell>
          <cell r="C336">
            <v>1275000.0000000009</v>
          </cell>
          <cell r="D336">
            <v>0</v>
          </cell>
          <cell r="E336">
            <v>15300000.000000007</v>
          </cell>
          <cell r="F336">
            <v>15300000.000000007</v>
          </cell>
          <cell r="G336">
            <v>0</v>
          </cell>
        </row>
        <row r="337">
          <cell r="A337" t="str">
            <v xml:space="preserve"> 4271035 INT - 4.5% DUE 06/01/10</v>
          </cell>
          <cell r="B337">
            <v>0</v>
          </cell>
          <cell r="C337">
            <v>1125000.0000000009</v>
          </cell>
          <cell r="D337">
            <v>1125000.0000000009</v>
          </cell>
          <cell r="E337">
            <v>5625000.0000000037</v>
          </cell>
          <cell r="F337">
            <v>13500000.000000007</v>
          </cell>
          <cell r="G337">
            <v>7875000.0000000037</v>
          </cell>
        </row>
        <row r="338">
          <cell r="A338" t="str">
            <v xml:space="preserve"> 4271038 INT 6.35% DUE 09/15/2037</v>
          </cell>
          <cell r="B338">
            <v>2672385.7400000002</v>
          </cell>
          <cell r="C338">
            <v>2672385.7400000002</v>
          </cell>
          <cell r="D338">
            <v>0</v>
          </cell>
          <cell r="E338">
            <v>32068628.880000014</v>
          </cell>
          <cell r="F338">
            <v>32068628.880000014</v>
          </cell>
          <cell r="G338">
            <v>0</v>
          </cell>
        </row>
        <row r="339">
          <cell r="A339" t="str">
            <v xml:space="preserve"> 4271039 INT 5.80% DUE 09/15/2017</v>
          </cell>
          <cell r="B339">
            <v>1242974.1100000003</v>
          </cell>
          <cell r="C339">
            <v>1242974.1100000003</v>
          </cell>
          <cell r="D339">
            <v>0</v>
          </cell>
          <cell r="E339">
            <v>14915689.320000008</v>
          </cell>
          <cell r="F339">
            <v>14915689.320000008</v>
          </cell>
          <cell r="G339">
            <v>0</v>
          </cell>
        </row>
        <row r="340">
          <cell r="A340" t="str">
            <v xml:space="preserve"> 4271040 INT - 5.65% DUE 06/15/18</v>
          </cell>
          <cell r="B340">
            <v>2316774.3900000025</v>
          </cell>
          <cell r="C340">
            <v>2316774.3900000025</v>
          </cell>
          <cell r="D340">
            <v>0</v>
          </cell>
          <cell r="E340">
            <v>27801292.680000015</v>
          </cell>
          <cell r="F340">
            <v>27801292.680000015</v>
          </cell>
          <cell r="G340">
            <v>0</v>
          </cell>
        </row>
        <row r="341">
          <cell r="A341" t="str">
            <v xml:space="preserve"> 4271041 INT - 6.40% DUE 06/15/38</v>
          </cell>
          <cell r="B341">
            <v>5309162.1800000034</v>
          </cell>
          <cell r="C341">
            <v>5309162.1800000034</v>
          </cell>
          <cell r="D341">
            <v>0</v>
          </cell>
          <cell r="E341">
            <v>63709946.160000026</v>
          </cell>
          <cell r="F341">
            <v>63709946.160000026</v>
          </cell>
          <cell r="G341">
            <v>0</v>
          </cell>
        </row>
        <row r="342">
          <cell r="A342" t="str">
            <v xml:space="preserve"> 4271042 INT - 4.55% DUE 04/01/20</v>
          </cell>
          <cell r="B342">
            <v>953301.77000000095</v>
          </cell>
          <cell r="C342" t="str">
            <v xml:space="preserve"> - </v>
          </cell>
          <cell r="D342">
            <v>-953301.77000000095</v>
          </cell>
          <cell r="E342">
            <v>8658053.5700000077</v>
          </cell>
          <cell r="F342" t="str">
            <v xml:space="preserve"> - </v>
          </cell>
          <cell r="G342">
            <v>-8658053.5700000077</v>
          </cell>
        </row>
        <row r="343">
          <cell r="A343" t="str">
            <v xml:space="preserve"> 4271043 INT - 5.65% DUE 04/01/40</v>
          </cell>
          <cell r="B343">
            <v>1647916.6700000009</v>
          </cell>
          <cell r="C343" t="str">
            <v xml:space="preserve"> - </v>
          </cell>
          <cell r="D343">
            <v>-1647916.6700000009</v>
          </cell>
          <cell r="E343">
            <v>15380555.590000007</v>
          </cell>
          <cell r="F343" t="str">
            <v xml:space="preserve"> - </v>
          </cell>
          <cell r="G343">
            <v>-15380555.590000007</v>
          </cell>
        </row>
        <row r="344">
          <cell r="A344" t="str">
            <v xml:space="preserve">     Interest on Long Term Debt - Nonrecoverable</v>
          </cell>
          <cell r="B344">
            <v>20836380.700000014</v>
          </cell>
          <cell r="C344">
            <v>19358124.110000014</v>
          </cell>
          <cell r="D344">
            <v>-1478256.5899999999</v>
          </cell>
          <cell r="E344">
            <v>248559251.37000009</v>
          </cell>
          <cell r="F344">
            <v>232834557.9000001</v>
          </cell>
          <cell r="G344">
            <v>-15724693.469999999</v>
          </cell>
        </row>
        <row r="345">
          <cell r="A345" t="str">
            <v xml:space="preserve">     Total Interest on Long Term Debt</v>
          </cell>
          <cell r="B345">
            <v>20836380.700000014</v>
          </cell>
          <cell r="C345">
            <v>19358124.110000014</v>
          </cell>
          <cell r="D345">
            <v>-1478256.5899999999</v>
          </cell>
          <cell r="E345">
            <v>248559251.37000009</v>
          </cell>
          <cell r="F345">
            <v>232834557.9000001</v>
          </cell>
          <cell r="G345">
            <v>-15724693.469999999</v>
          </cell>
        </row>
        <row r="346">
          <cell r="A346" t="str">
            <v xml:space="preserve"> 4280001 AMORTIZATION OF DEBT DISCOUNT AND EXPENS</v>
          </cell>
          <cell r="B346">
            <v>492426.04000000027</v>
          </cell>
          <cell r="C346">
            <v>416803.17000000016</v>
          </cell>
          <cell r="D346">
            <v>-75622.870000000112</v>
          </cell>
          <cell r="E346">
            <v>5398285.4400000041</v>
          </cell>
          <cell r="F346">
            <v>5079382.7900000038</v>
          </cell>
          <cell r="G346">
            <v>-318902.65000000037</v>
          </cell>
        </row>
        <row r="347">
          <cell r="A347" t="str">
            <v xml:space="preserve"> 4281001 AMORTIZATION OF REACQUIRED DEBT</v>
          </cell>
          <cell r="B347">
            <v>113592.40999999997</v>
          </cell>
          <cell r="C347">
            <v>113592.40999999997</v>
          </cell>
          <cell r="D347">
            <v>0</v>
          </cell>
          <cell r="E347">
            <v>1363108.9200000009</v>
          </cell>
          <cell r="F347">
            <v>1363108.9200000009</v>
          </cell>
          <cell r="G347">
            <v>0</v>
          </cell>
        </row>
        <row r="348">
          <cell r="A348" t="str">
            <v xml:space="preserve">     428-429 Amortization of Premiums and Discounts - Net</v>
          </cell>
          <cell r="B348">
            <v>606018.45000000019</v>
          </cell>
          <cell r="C348">
            <v>530395.58000000007</v>
          </cell>
          <cell r="D348">
            <v>-75622.870000000112</v>
          </cell>
          <cell r="E348">
            <v>6761394.360000005</v>
          </cell>
          <cell r="F348">
            <v>6442491.7100000046</v>
          </cell>
          <cell r="G348">
            <v>-318902.65000000037</v>
          </cell>
        </row>
        <row r="349">
          <cell r="A349" t="str">
            <v xml:space="preserve"> 4301010 INT EXP - MONEY POOL</v>
          </cell>
          <cell r="B349">
            <v>4037.9900000000216</v>
          </cell>
          <cell r="C349">
            <v>58394.970000000234</v>
          </cell>
          <cell r="D349">
            <v>54356.980000000214</v>
          </cell>
          <cell r="E349">
            <v>178680.45000000013</v>
          </cell>
          <cell r="F349">
            <v>2755141.2200000021</v>
          </cell>
          <cell r="G349">
            <v>2576460.7700000019</v>
          </cell>
        </row>
        <row r="350">
          <cell r="A350" t="str">
            <v xml:space="preserve"> 4310001 - OTHER INTEREST EXPENSE</v>
          </cell>
          <cell r="B350">
            <v>-42891.060000000027</v>
          </cell>
          <cell r="C350">
            <v>-140562.25000000012</v>
          </cell>
          <cell r="D350">
            <v>-97671.19000000009</v>
          </cell>
          <cell r="E350">
            <v>44657.410000000033</v>
          </cell>
          <cell r="F350">
            <v>568390.4100000005</v>
          </cell>
          <cell r="G350">
            <v>523733.00000000047</v>
          </cell>
        </row>
        <row r="351">
          <cell r="A351" t="str">
            <v xml:space="preserve"> 4310010 - OTH INT EXP-COMMITMENT FEES</v>
          </cell>
          <cell r="B351">
            <v>360937.50000000017</v>
          </cell>
          <cell r="C351">
            <v>81475.72000000003</v>
          </cell>
          <cell r="D351">
            <v>-279461.78000000014</v>
          </cell>
          <cell r="E351">
            <v>655137.71000000043</v>
          </cell>
          <cell r="F351">
            <v>342076.10000000021</v>
          </cell>
          <cell r="G351">
            <v>-313061.61000000022</v>
          </cell>
        </row>
        <row r="352">
          <cell r="A352" t="str">
            <v xml:space="preserve"> 4310011 - OTHER INT EXP-MISC</v>
          </cell>
          <cell r="B352">
            <v>17915.330000000002</v>
          </cell>
          <cell r="C352">
            <v>15489.979999999989</v>
          </cell>
          <cell r="D352">
            <v>-2425.3500000000131</v>
          </cell>
          <cell r="E352">
            <v>203685.5500000001</v>
          </cell>
          <cell r="F352">
            <v>220407.43000000014</v>
          </cell>
          <cell r="G352">
            <v>16721.880000000034</v>
          </cell>
        </row>
        <row r="353">
          <cell r="A353" t="str">
            <v xml:space="preserve"> 4310012 - OTH INT EXP-CUST DEPOSIT</v>
          </cell>
          <cell r="B353">
            <v>1077854.330000001</v>
          </cell>
          <cell r="C353">
            <v>1011799.3799999994</v>
          </cell>
          <cell r="D353">
            <v>-66054.950000001583</v>
          </cell>
          <cell r="E353">
            <v>12711059.520000007</v>
          </cell>
          <cell r="F353">
            <v>11955185.790000007</v>
          </cell>
          <cell r="G353">
            <v>-755873.73000000045</v>
          </cell>
        </row>
        <row r="354">
          <cell r="A354" t="str">
            <v xml:space="preserve"> 4310024 - OTH INT EXP-TAX DEFIC-FIT</v>
          </cell>
          <cell r="B354">
            <v>210968.20000000007</v>
          </cell>
          <cell r="C354">
            <v>89693.120000000054</v>
          </cell>
          <cell r="D354">
            <v>-121275.08000000002</v>
          </cell>
          <cell r="E354">
            <v>1827226.5000000009</v>
          </cell>
          <cell r="F354">
            <v>614616.02000000048</v>
          </cell>
          <cell r="G354">
            <v>-1212610.4800000004</v>
          </cell>
        </row>
        <row r="355">
          <cell r="A355" t="str">
            <v xml:space="preserve"> 4310026 - OTH INT EXP-COMMERCIAL PAPER</v>
          </cell>
          <cell r="B355" t="str">
            <v xml:space="preserve"> - </v>
          </cell>
          <cell r="C355">
            <v>0</v>
          </cell>
          <cell r="D355">
            <v>0</v>
          </cell>
          <cell r="E355" t="str">
            <v xml:space="preserve"> - </v>
          </cell>
          <cell r="F355">
            <v>1195053.9200000009</v>
          </cell>
          <cell r="G355">
            <v>1195053.9200000009</v>
          </cell>
        </row>
        <row r="356">
          <cell r="A356" t="str">
            <v xml:space="preserve">     430-431 Interest on Assoc. Companies &amp; Other Interest Exp.</v>
          </cell>
          <cell r="B356">
            <v>1628822.2900000014</v>
          </cell>
          <cell r="C356">
            <v>1116290.9199999997</v>
          </cell>
          <cell r="D356">
            <v>-512531.37000000174</v>
          </cell>
          <cell r="E356">
            <v>15620447.140000008</v>
          </cell>
          <cell r="F356">
            <v>17650870.890000012</v>
          </cell>
          <cell r="G356">
            <v>2030423.7500000037</v>
          </cell>
        </row>
        <row r="357">
          <cell r="A357" t="str">
            <v>LESS: AFUDC DEBT</v>
          </cell>
        </row>
        <row r="358">
          <cell r="A358" t="str">
            <v xml:space="preserve"> 4321200 ALLOW FOR BORROWED FUNDS DURING CONSTR-C</v>
          </cell>
          <cell r="B358">
            <v>1098801.8900000015</v>
          </cell>
          <cell r="C358">
            <v>1680789.9599999981</v>
          </cell>
          <cell r="D358">
            <v>-581988.06999999657</v>
          </cell>
          <cell r="E358">
            <v>13550681.630000008</v>
          </cell>
          <cell r="F358">
            <v>27186826.400000013</v>
          </cell>
          <cell r="G358">
            <v>-13636144.770000005</v>
          </cell>
        </row>
        <row r="359">
          <cell r="A359" t="str">
            <v xml:space="preserve"> 4321201 CONTRA AFUDC DEBT - OATT</v>
          </cell>
          <cell r="B359">
            <v>0</v>
          </cell>
          <cell r="C359">
            <v>-5827.7000000000153</v>
          </cell>
          <cell r="D359">
            <v>5827.7000000000153</v>
          </cell>
          <cell r="E359">
            <v>-63058.61000000003</v>
          </cell>
          <cell r="F359">
            <v>-80964.490000000063</v>
          </cell>
          <cell r="G359">
            <v>17905.880000000034</v>
          </cell>
        </row>
        <row r="360">
          <cell r="A360" t="str">
            <v xml:space="preserve">     432 Allowance for Borrowed Funds Used During Const.</v>
          </cell>
          <cell r="B360">
            <v>1098801.8900000015</v>
          </cell>
          <cell r="C360">
            <v>1674962.2599999981</v>
          </cell>
          <cell r="D360">
            <v>-576160.36999999662</v>
          </cell>
          <cell r="E360">
            <v>13487623.020000009</v>
          </cell>
          <cell r="F360">
            <v>27105861.910000015</v>
          </cell>
          <cell r="G360">
            <v>-13618238.890000006</v>
          </cell>
        </row>
        <row r="361">
          <cell r="A361" t="str">
            <v>NET INTEREST EXPENSE - NONRECOVERABLE</v>
          </cell>
          <cell r="B361">
            <v>21972419.550000016</v>
          </cell>
          <cell r="C361">
            <v>19329848.350000013</v>
          </cell>
          <cell r="D361">
            <v>-2642571.200000003</v>
          </cell>
          <cell r="E361">
            <v>257453469.85000011</v>
          </cell>
          <cell r="F361">
            <v>229822058.59000009</v>
          </cell>
          <cell r="G361">
            <v>-27631411.26000002</v>
          </cell>
        </row>
        <row r="362">
          <cell r="A362" t="str">
            <v xml:space="preserve"> 4310003 - OTHER INT EXP - NUCLEAR</v>
          </cell>
          <cell r="B362">
            <v>47971.000000000029</v>
          </cell>
          <cell r="C362">
            <v>-4461.0000000000036</v>
          </cell>
          <cell r="D362">
            <v>-52432.000000000029</v>
          </cell>
          <cell r="E362">
            <v>6266.0000000000036</v>
          </cell>
          <cell r="F362">
            <v>-132900.00000000012</v>
          </cell>
          <cell r="G362">
            <v>-139166.00000000012</v>
          </cell>
        </row>
        <row r="363">
          <cell r="A363" t="str">
            <v xml:space="preserve"> 4313000 - INTEREST EXPENSE - RECOVERY CLAUSE</v>
          </cell>
          <cell r="B363">
            <v>17250.930000000022</v>
          </cell>
          <cell r="C363">
            <v>35544.669999999955</v>
          </cell>
          <cell r="D363">
            <v>18293.739999999932</v>
          </cell>
          <cell r="E363">
            <v>98387.380000000063</v>
          </cell>
          <cell r="F363">
            <v>1249877.2500000009</v>
          </cell>
          <cell r="G363">
            <v>1151489.8700000008</v>
          </cell>
        </row>
        <row r="364">
          <cell r="A364" t="str">
            <v>NET INTEREST EXPENSE - RECOVERABLE</v>
          </cell>
          <cell r="B364">
            <v>65221.930000000051</v>
          </cell>
          <cell r="C364">
            <v>31083.669999999951</v>
          </cell>
          <cell r="D364">
            <v>-34138.260000000097</v>
          </cell>
          <cell r="E364">
            <v>104653.38000000006</v>
          </cell>
          <cell r="F364">
            <v>1116977.2500000009</v>
          </cell>
          <cell r="G364">
            <v>1012323.8700000008</v>
          </cell>
        </row>
        <row r="365">
          <cell r="A365" t="str">
            <v>NET INTEREST EXPENSE - INCLUDING RECOVERABLE</v>
          </cell>
          <cell r="B365">
            <v>22037641.480000015</v>
          </cell>
          <cell r="C365">
            <v>19360932.020000014</v>
          </cell>
          <cell r="D365">
            <v>-2676709.4600000009</v>
          </cell>
          <cell r="E365">
            <v>257558123.23000011</v>
          </cell>
          <cell r="F365">
            <v>230939035.84000009</v>
          </cell>
          <cell r="G365">
            <v>-26619087.390000015</v>
          </cell>
        </row>
        <row r="366">
          <cell r="A366" t="str">
            <v>INCOME BEFORE EXTRAORDINARY ITEMS</v>
          </cell>
          <cell r="B366">
            <v>9715945.7599996589</v>
          </cell>
          <cell r="C366">
            <v>10226419.000000034</v>
          </cell>
          <cell r="D366">
            <v>-510473.24000037462</v>
          </cell>
          <cell r="E366">
            <v>452891011.10999918</v>
          </cell>
          <cell r="F366">
            <v>462182514.21000201</v>
          </cell>
          <cell r="G366">
            <v>-9291503.1000028253</v>
          </cell>
        </row>
        <row r="367">
          <cell r="A367" t="str">
            <v xml:space="preserve">          NET INCOME</v>
          </cell>
          <cell r="B367">
            <v>9715945.7599996589</v>
          </cell>
          <cell r="C367">
            <v>10226419.000000034</v>
          </cell>
          <cell r="D367">
            <v>-510473.24000037462</v>
          </cell>
          <cell r="E367">
            <v>452891011.10999918</v>
          </cell>
          <cell r="F367">
            <v>462182514.21000201</v>
          </cell>
          <cell r="G367">
            <v>-9291503.1000028253</v>
          </cell>
        </row>
        <row r="368">
          <cell r="A368" t="str">
            <v xml:space="preserve"> 4371001 PREFERRED STOCK - 4.00% SERIES</v>
          </cell>
          <cell r="B368">
            <v>13326.610000000022</v>
          </cell>
          <cell r="C368">
            <v>13326.610000000022</v>
          </cell>
          <cell r="D368">
            <v>0</v>
          </cell>
          <cell r="E368">
            <v>159919.32000000012</v>
          </cell>
          <cell r="F368">
            <v>159919.32000000012</v>
          </cell>
          <cell r="G368">
            <v>0</v>
          </cell>
        </row>
        <row r="369">
          <cell r="A369" t="str">
            <v xml:space="preserve"> 4371002 PREFERRED STOCK - 4.60% SERIES</v>
          </cell>
          <cell r="B369">
            <v>15332.139999999992</v>
          </cell>
          <cell r="C369">
            <v>15332.139999999992</v>
          </cell>
          <cell r="D369">
            <v>0</v>
          </cell>
          <cell r="E369">
            <v>183985.68000000011</v>
          </cell>
          <cell r="F369">
            <v>183985.68000000011</v>
          </cell>
          <cell r="G369">
            <v>0</v>
          </cell>
        </row>
        <row r="370">
          <cell r="A370" t="str">
            <v xml:space="preserve"> 4371003 PREFERRED STOCK - 4.75% SERIES</v>
          </cell>
          <cell r="B370">
            <v>31666.560000000012</v>
          </cell>
          <cell r="C370">
            <v>31666.560000000012</v>
          </cell>
          <cell r="D370">
            <v>0</v>
          </cell>
          <cell r="E370">
            <v>379998.7200000002</v>
          </cell>
          <cell r="F370">
            <v>379998.7200000002</v>
          </cell>
          <cell r="G370">
            <v>0</v>
          </cell>
        </row>
        <row r="371">
          <cell r="A371" t="str">
            <v xml:space="preserve"> 4371004 PREFERRED STOCK - 4.40% SERIES</v>
          </cell>
          <cell r="B371">
            <v>27500.130000000019</v>
          </cell>
          <cell r="C371">
            <v>27500.130000000019</v>
          </cell>
          <cell r="D371">
            <v>0</v>
          </cell>
          <cell r="E371">
            <v>330001.56000000023</v>
          </cell>
          <cell r="F371">
            <v>330001.56000000023</v>
          </cell>
          <cell r="G371">
            <v>0</v>
          </cell>
        </row>
        <row r="372">
          <cell r="A372" t="str">
            <v xml:space="preserve"> 4371005 PREFERRED STOCK - 4.58% SERIES</v>
          </cell>
          <cell r="B372">
            <v>38162.930000000022</v>
          </cell>
          <cell r="C372">
            <v>38162.930000000022</v>
          </cell>
          <cell r="D372">
            <v>0</v>
          </cell>
          <cell r="E372">
            <v>457955.16000000021</v>
          </cell>
          <cell r="F372">
            <v>457955.16000000021</v>
          </cell>
          <cell r="G372">
            <v>0</v>
          </cell>
        </row>
        <row r="373">
          <cell r="A373" t="str">
            <v xml:space="preserve">     437 Preferred Stock Dividends</v>
          </cell>
          <cell r="B373">
            <v>125988.37000000007</v>
          </cell>
          <cell r="C373">
            <v>125988.37000000007</v>
          </cell>
          <cell r="D373">
            <v>0</v>
          </cell>
          <cell r="E373">
            <v>1511860.4400000009</v>
          </cell>
          <cell r="F373">
            <v>1511860.4400000009</v>
          </cell>
          <cell r="G373">
            <v>0</v>
          </cell>
        </row>
        <row r="374">
          <cell r="A374" t="str">
            <v xml:space="preserve">          EARNINGS APPLICABLE TO COMMON STOCK</v>
          </cell>
          <cell r="B374">
            <v>9589957.3899996597</v>
          </cell>
          <cell r="C374">
            <v>10100430.630000034</v>
          </cell>
          <cell r="D374">
            <v>-510473.24000037462</v>
          </cell>
          <cell r="E374">
            <v>451379150.66999918</v>
          </cell>
          <cell r="F374">
            <v>460670653.77000201</v>
          </cell>
          <cell r="G374">
            <v>-9291503.1000028253</v>
          </cell>
        </row>
        <row r="376">
          <cell r="A376" t="str">
            <v xml:space="preserve"> FERC ELECTRIC MARGIN</v>
          </cell>
          <cell r="B376">
            <v>182496689.80999976</v>
          </cell>
          <cell r="C376">
            <v>149812492.51000014</v>
          </cell>
          <cell r="D376">
            <v>32684197.299999624</v>
          </cell>
          <cell r="E376">
            <v>2112875790.8500001</v>
          </cell>
          <cell r="F376">
            <v>1932143129.8500028</v>
          </cell>
          <cell r="G376">
            <v>180732660.99999738</v>
          </cell>
        </row>
      </sheetData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-Low Risk"/>
      <sheetName val="Documentation-Medium Risk"/>
      <sheetName val="Documentation-High Risk"/>
      <sheetName val="High-Color Coded"/>
      <sheetName val="Retail Rate p27"/>
      <sheetName val="Wholesale Other Rate p30"/>
      <sheetName val="Unbilled Calc"/>
      <sheetName val="Data Table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mac 2013"/>
      <sheetName val="Tarmac"/>
      <sheetName val="CF Ind 2013"/>
      <sheetName val="CF Ind"/>
      <sheetName val="Air Prod 2013"/>
      <sheetName val="Air Prod"/>
      <sheetName val="Air Liq 2013"/>
      <sheetName val="Air Liq"/>
      <sheetName val="Buckeye 2013"/>
      <sheetName val="Buckeye"/>
      <sheetName val="RS Impact"/>
      <sheetName val="Cust Info"/>
      <sheetName val="Mosaic 2013"/>
      <sheetName val="Mosaic"/>
      <sheetName val="PCS 2013"/>
      <sheetName val="PCS"/>
      <sheetName val="Publix 2013"/>
      <sheetName val="Publix"/>
      <sheetName val="Wal Mart 2013"/>
      <sheetName val="Wal Mart"/>
      <sheetName val="UF 2013"/>
      <sheetName val="UF"/>
      <sheetName val="Billing Determinants"/>
      <sheetName val="Class Allocations"/>
      <sheetName val="CAIR Tsf"/>
      <sheetName val="Clauses"/>
      <sheetName val="Fuel"/>
      <sheetName val="2017 Revenue"/>
      <sheetName val="2012 BD 2013 Rates"/>
      <sheetName val="PEF Electric Rate Class Report"/>
      <sheetName val="Scenario Info"/>
    </sheetNames>
    <sheetDataSet>
      <sheetData sheetId="0">
        <row r="1">
          <cell r="A1">
            <v>0</v>
          </cell>
          <cell r="B1" t="str">
            <v>PROGRESS ENERGY FLORIDA</v>
          </cell>
          <cell r="H1">
            <v>0</v>
          </cell>
        </row>
        <row r="2">
          <cell r="A2" t="str">
            <v xml:space="preserve"> </v>
          </cell>
          <cell r="B2">
            <v>0</v>
          </cell>
          <cell r="H2">
            <v>0</v>
          </cell>
        </row>
        <row r="3">
          <cell r="A3" t="str">
            <v xml:space="preserve"> </v>
          </cell>
          <cell r="B3" t="str">
            <v xml:space="preserve">EFFECTIVE </v>
          </cell>
          <cell r="C3" t="str">
            <v>***</v>
          </cell>
          <cell r="D3">
            <v>41275</v>
          </cell>
          <cell r="E3">
            <v>0</v>
          </cell>
          <cell r="F3" t="str">
            <v>***</v>
          </cell>
          <cell r="G3">
            <v>0</v>
          </cell>
          <cell r="H3">
            <v>0</v>
          </cell>
        </row>
        <row r="4">
          <cell r="B4">
            <v>0</v>
          </cell>
          <cell r="D4" t="str">
            <v>PRICE/</v>
          </cell>
          <cell r="E4">
            <v>0</v>
          </cell>
          <cell r="H4" t="str">
            <v>$</v>
          </cell>
        </row>
        <row r="5">
          <cell r="A5" t="str">
            <v>RATE IST-1</v>
          </cell>
          <cell r="B5" t="str">
            <v>UNITS</v>
          </cell>
          <cell r="D5" t="str">
            <v>UNIT</v>
          </cell>
          <cell r="E5">
            <v>0</v>
          </cell>
          <cell r="F5" t="str">
            <v>$</v>
          </cell>
          <cell r="G5">
            <v>0</v>
          </cell>
          <cell r="H5" t="str">
            <v>TOTALS</v>
          </cell>
        </row>
        <row r="6">
          <cell r="A6">
            <v>0</v>
          </cell>
          <cell r="B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A7" t="str">
            <v>CUSTOMER CHARGE</v>
          </cell>
          <cell r="B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 xml:space="preserve">  SEC</v>
          </cell>
          <cell r="B8">
            <v>0</v>
          </cell>
          <cell r="D8">
            <v>278.95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 xml:space="preserve">  PRI</v>
          </cell>
          <cell r="B9">
            <v>1</v>
          </cell>
          <cell r="D9">
            <v>413.94</v>
          </cell>
          <cell r="E9">
            <v>0</v>
          </cell>
          <cell r="F9">
            <v>413.94</v>
          </cell>
          <cell r="G9">
            <v>0</v>
          </cell>
        </row>
        <row r="10">
          <cell r="A10" t="str">
            <v xml:space="preserve">  TRANSM</v>
          </cell>
          <cell r="B10">
            <v>0</v>
          </cell>
          <cell r="D10">
            <v>990.26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</row>
        <row r="12">
          <cell r="A12" t="str">
            <v>BASE DEMAND CHARGE</v>
          </cell>
          <cell r="B12">
            <v>18000</v>
          </cell>
          <cell r="C12" t="str">
            <v>KW</v>
          </cell>
          <cell r="D12">
            <v>0.99</v>
          </cell>
          <cell r="E12">
            <v>0</v>
          </cell>
          <cell r="F12">
            <v>17820</v>
          </cell>
          <cell r="G12">
            <v>0</v>
          </cell>
        </row>
        <row r="13">
          <cell r="A13" t="str">
            <v>ONPEAK DEMAND CHARGE</v>
          </cell>
          <cell r="B13">
            <v>18000</v>
          </cell>
          <cell r="C13" t="str">
            <v>KW</v>
          </cell>
          <cell r="D13">
            <v>5.46</v>
          </cell>
          <cell r="E13">
            <v>0</v>
          </cell>
          <cell r="F13">
            <v>98280</v>
          </cell>
          <cell r="G13">
            <v>0</v>
          </cell>
        </row>
        <row r="14">
          <cell r="A14" t="str">
            <v>INTERRUPTIBLE CREDIT</v>
          </cell>
          <cell r="B14">
            <v>18000</v>
          </cell>
          <cell r="C14" t="str">
            <v>KW</v>
          </cell>
          <cell r="D14">
            <v>4.99</v>
          </cell>
          <cell r="E14">
            <v>0</v>
          </cell>
          <cell r="F14">
            <v>-89820</v>
          </cell>
          <cell r="G14">
            <v>0</v>
          </cell>
        </row>
        <row r="15">
          <cell r="A15" t="str">
            <v xml:space="preserve"> PRIMARY VOLTAGE CREDIT</v>
          </cell>
          <cell r="B15">
            <v>18000</v>
          </cell>
          <cell r="C15" t="str">
            <v>KW</v>
          </cell>
          <cell r="D15">
            <v>0.36</v>
          </cell>
          <cell r="E15">
            <v>0</v>
          </cell>
          <cell r="F15">
            <v>-6480</v>
          </cell>
          <cell r="G15">
            <v>0</v>
          </cell>
        </row>
        <row r="16">
          <cell r="A16" t="str">
            <v xml:space="preserve"> TRANSMISSION VOLTAGE CR</v>
          </cell>
          <cell r="B16">
            <v>0</v>
          </cell>
          <cell r="C16" t="str">
            <v>KW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 xml:space="preserve">ONPEAK NON-FUEL ENERGY       </v>
          </cell>
          <cell r="B18">
            <v>1590000</v>
          </cell>
          <cell r="C18" t="str">
            <v>KWH</v>
          </cell>
          <cell r="D18">
            <v>1.264E-2</v>
          </cell>
          <cell r="E18">
            <v>0</v>
          </cell>
          <cell r="F18">
            <v>20097.599999999999</v>
          </cell>
          <cell r="G18">
            <v>0</v>
          </cell>
        </row>
        <row r="19">
          <cell r="A19" t="str">
            <v xml:space="preserve">OFFPEAK NON-FUEL ENERGY       </v>
          </cell>
          <cell r="B19">
            <v>4110000</v>
          </cell>
          <cell r="C19" t="str">
            <v>KWH</v>
          </cell>
          <cell r="D19">
            <v>7.3699999999999998E-3</v>
          </cell>
          <cell r="E19">
            <v>0</v>
          </cell>
          <cell r="F19">
            <v>30290.7</v>
          </cell>
          <cell r="G19">
            <v>0</v>
          </cell>
        </row>
        <row r="20">
          <cell r="A20" t="str">
            <v xml:space="preserve"> PRIMARY METERING CREDIT</v>
          </cell>
          <cell r="B20">
            <v>0</v>
          </cell>
          <cell r="D20">
            <v>0.01</v>
          </cell>
          <cell r="E20">
            <v>0</v>
          </cell>
          <cell r="F20">
            <v>-701.88</v>
          </cell>
          <cell r="G20">
            <v>0</v>
          </cell>
        </row>
        <row r="21">
          <cell r="A21" t="str">
            <v xml:space="preserve"> TRANSMISSION METERING CREDIT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KVAR</v>
          </cell>
          <cell r="B22">
            <v>11160</v>
          </cell>
          <cell r="C22" t="str">
            <v>KVAR</v>
          </cell>
          <cell r="D22">
            <v>0.26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SUBTOTAL</v>
          </cell>
          <cell r="B23">
            <v>0</v>
          </cell>
          <cell r="D23">
            <v>0</v>
          </cell>
          <cell r="E23">
            <v>0</v>
          </cell>
          <cell r="F23">
            <v>69900.36</v>
          </cell>
          <cell r="G23">
            <v>0</v>
          </cell>
          <cell r="H23">
            <v>0</v>
          </cell>
        </row>
        <row r="24">
          <cell r="A24">
            <v>0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0</v>
          </cell>
          <cell r="B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ADJUSTMENTS</v>
          </cell>
          <cell r="B26" t="str">
            <v xml:space="preserve">EFFECTIVE </v>
          </cell>
          <cell r="C26" t="str">
            <v>***</v>
          </cell>
          <cell r="D26">
            <v>41275</v>
          </cell>
          <cell r="E26">
            <v>0</v>
          </cell>
          <cell r="F26" t="str">
            <v>***</v>
          </cell>
          <cell r="G26">
            <v>0</v>
          </cell>
          <cell r="H26">
            <v>0</v>
          </cell>
        </row>
        <row r="27">
          <cell r="A27" t="str">
            <v>FUEL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 xml:space="preserve"> ONPEAK</v>
          </cell>
          <cell r="B28">
            <v>0</v>
          </cell>
        </row>
        <row r="29">
          <cell r="A29" t="str">
            <v xml:space="preserve">  SEC</v>
          </cell>
          <cell r="B29">
            <v>0</v>
          </cell>
          <cell r="C29" t="str">
            <v>KWH</v>
          </cell>
          <cell r="D29">
            <v>5.2319999999999998E-2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 xml:space="preserve">  PRI</v>
          </cell>
          <cell r="B30">
            <v>1590000</v>
          </cell>
          <cell r="C30" t="str">
            <v>KWH</v>
          </cell>
          <cell r="D30">
            <v>5.1799999999999999E-2</v>
          </cell>
          <cell r="E30">
            <v>0</v>
          </cell>
          <cell r="F30">
            <v>82362</v>
          </cell>
          <cell r="G30">
            <v>0</v>
          </cell>
        </row>
        <row r="31">
          <cell r="A31" t="str">
            <v xml:space="preserve">  TRANSM</v>
          </cell>
          <cell r="B31">
            <v>0</v>
          </cell>
          <cell r="C31" t="str">
            <v>KWH</v>
          </cell>
          <cell r="D31">
            <v>5.1279999999999999E-2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 xml:space="preserve"> OFFPEAK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 xml:space="preserve">  SEC</v>
          </cell>
          <cell r="B33">
            <v>0</v>
          </cell>
          <cell r="C33" t="str">
            <v>KWH</v>
          </cell>
          <cell r="D33">
            <v>2.9739999999999999E-2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 xml:space="preserve">  PRI</v>
          </cell>
          <cell r="B34">
            <v>4110000</v>
          </cell>
          <cell r="C34" t="str">
            <v>KWH</v>
          </cell>
          <cell r="D34">
            <v>2.9440000000000001E-2</v>
          </cell>
          <cell r="E34">
            <v>0</v>
          </cell>
          <cell r="F34">
            <v>120998.39999999999</v>
          </cell>
          <cell r="G34">
            <v>0</v>
          </cell>
        </row>
        <row r="35">
          <cell r="A35" t="str">
            <v xml:space="preserve">  TRANSM</v>
          </cell>
          <cell r="B35">
            <v>0</v>
          </cell>
          <cell r="C35" t="str">
            <v>KWH</v>
          </cell>
          <cell r="D35">
            <v>2.9139999999999999E-2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ECCR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 xml:space="preserve">  SEC</v>
          </cell>
          <cell r="B37">
            <v>0</v>
          </cell>
          <cell r="C37" t="str">
            <v>KW</v>
          </cell>
          <cell r="D37">
            <v>0.8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 xml:space="preserve">  PRI</v>
          </cell>
          <cell r="B38">
            <v>18000</v>
          </cell>
          <cell r="C38" t="str">
            <v>KW</v>
          </cell>
          <cell r="D38">
            <v>0.79</v>
          </cell>
          <cell r="E38">
            <v>0</v>
          </cell>
          <cell r="F38">
            <v>14220</v>
          </cell>
          <cell r="G38">
            <v>0</v>
          </cell>
        </row>
        <row r="39">
          <cell r="A39" t="str">
            <v xml:space="preserve">  TRANSM</v>
          </cell>
          <cell r="B39">
            <v>0</v>
          </cell>
          <cell r="C39" t="str">
            <v>KW</v>
          </cell>
          <cell r="D39">
            <v>0.78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CCR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 xml:space="preserve">  SEC</v>
          </cell>
          <cell r="B41">
            <v>0</v>
          </cell>
          <cell r="C41" t="str">
            <v>KWH</v>
          </cell>
          <cell r="D41">
            <v>9.6100000000000005E-3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 xml:space="preserve">  PRI</v>
          </cell>
          <cell r="B42">
            <v>5700000</v>
          </cell>
          <cell r="C42" t="str">
            <v>KWH</v>
          </cell>
          <cell r="D42">
            <v>9.5099999999999994E-3</v>
          </cell>
          <cell r="E42">
            <v>0</v>
          </cell>
          <cell r="F42">
            <v>54207</v>
          </cell>
          <cell r="G42">
            <v>0</v>
          </cell>
        </row>
        <row r="43">
          <cell r="A43" t="str">
            <v xml:space="preserve">  TRANSM</v>
          </cell>
          <cell r="B43">
            <v>0</v>
          </cell>
          <cell r="C43" t="str">
            <v>KWH</v>
          </cell>
          <cell r="D43">
            <v>9.4199999999999996E-3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ECRC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 xml:space="preserve">  SEC</v>
          </cell>
          <cell r="B45">
            <v>0</v>
          </cell>
          <cell r="C45" t="str">
            <v>KWH</v>
          </cell>
          <cell r="D45">
            <v>4.7400000000000003E-3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 xml:space="preserve">  PRI</v>
          </cell>
          <cell r="B46">
            <v>5700000</v>
          </cell>
          <cell r="C46" t="str">
            <v>KWH</v>
          </cell>
          <cell r="D46">
            <v>4.6899999999999997E-3</v>
          </cell>
          <cell r="E46">
            <v>0</v>
          </cell>
          <cell r="F46">
            <v>26733</v>
          </cell>
          <cell r="G46">
            <v>0</v>
          </cell>
        </row>
        <row r="47">
          <cell r="A47" t="str">
            <v xml:space="preserve">  TRANSM</v>
          </cell>
          <cell r="B47">
            <v>0</v>
          </cell>
          <cell r="C47" t="str">
            <v>KWH</v>
          </cell>
          <cell r="D47">
            <v>4.6499999999999996E-3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SCRS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 xml:space="preserve">  SEC</v>
          </cell>
          <cell r="B49">
            <v>0</v>
          </cell>
          <cell r="C49" t="str">
            <v>KWH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 t="str">
            <v xml:space="preserve">  PRI</v>
          </cell>
          <cell r="B50">
            <v>5700000</v>
          </cell>
          <cell r="C50" t="str">
            <v>KWH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 xml:space="preserve">  TRANSM</v>
          </cell>
          <cell r="B51">
            <v>0</v>
          </cell>
          <cell r="C51" t="str">
            <v>KWH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SUB TOTAL</v>
          </cell>
          <cell r="B53">
            <v>0</v>
          </cell>
          <cell r="D53">
            <v>0</v>
          </cell>
          <cell r="E53">
            <v>0</v>
          </cell>
          <cell r="F53">
            <v>298520.40000000002</v>
          </cell>
          <cell r="G53">
            <v>0</v>
          </cell>
          <cell r="H53">
            <v>368420.76</v>
          </cell>
        </row>
        <row r="54">
          <cell r="B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RATE ADJ</v>
          </cell>
          <cell r="B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GRT</v>
          </cell>
          <cell r="B57">
            <v>0</v>
          </cell>
          <cell r="D57">
            <v>2.5641000000000001E-2</v>
          </cell>
          <cell r="E57">
            <v>0</v>
          </cell>
          <cell r="F57">
            <v>9446.68</v>
          </cell>
          <cell r="G57">
            <v>0</v>
          </cell>
          <cell r="H57">
            <v>377867.44</v>
          </cell>
        </row>
        <row r="58">
          <cell r="A58">
            <v>0</v>
          </cell>
          <cell r="B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FRAN FEE</v>
          </cell>
          <cell r="B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377867.44</v>
          </cell>
        </row>
        <row r="60">
          <cell r="A60" t="str">
            <v>MUNI TAX</v>
          </cell>
          <cell r="B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377867.44</v>
          </cell>
        </row>
        <row r="61">
          <cell r="A61" t="str">
            <v>STATE SALES TAX</v>
          </cell>
          <cell r="B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377867.44</v>
          </cell>
        </row>
        <row r="62">
          <cell r="A62" t="str">
            <v>COUNTY SALES TAX</v>
          </cell>
          <cell r="B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377867.44</v>
          </cell>
        </row>
        <row r="63">
          <cell r="B63">
            <v>0</v>
          </cell>
          <cell r="H63">
            <v>0</v>
          </cell>
        </row>
        <row r="64">
          <cell r="A64" t="str">
            <v>CENTS /KWH</v>
          </cell>
          <cell r="B64">
            <v>0</v>
          </cell>
          <cell r="H64">
            <v>6.6290000000000004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hanges"/>
      <sheetName val="UI"/>
      <sheetName val="RA-Adj"/>
      <sheetName val="Validations"/>
      <sheetName val="PEF-Asm"/>
      <sheetName val="PEC-Asm"/>
      <sheetName val="PGN-Asm"/>
      <sheetName val="Print"/>
      <sheetName val="PEF-Res"/>
      <sheetName val="PEC-Res"/>
      <sheetName val="PGN-Res"/>
      <sheetName val="Year"/>
      <sheetName val="PEF-UI"/>
      <sheetName val="PEF-Adj"/>
      <sheetName val="PEF-FIN"/>
      <sheetName val="PEF"/>
      <sheetName val="PEC-UI"/>
      <sheetName val="PEC-Adj"/>
      <sheetName val="PEC-FIN"/>
      <sheetName val="PEC"/>
      <sheetName val="PGN-UI"/>
      <sheetName val="PGN-UTs"/>
      <sheetName val="PGN-Adj"/>
      <sheetName val="PGN-Fin"/>
      <sheetName val="PGN"/>
      <sheetName val="PEF-Chg"/>
      <sheetName val="PEC-Chg"/>
      <sheetName val="PGN-Chg"/>
      <sheetName val="HOCO"/>
      <sheetName val="MACRS"/>
      <sheetName val="HLM-L8B1-PEF 080709 pm0221 LOW "/>
    </sheetNames>
    <sheetDataSet>
      <sheetData sheetId="0"/>
      <sheetData sheetId="1"/>
      <sheetData sheetId="2"/>
      <sheetData sheetId="3">
        <row r="62">
          <cell r="E62">
            <v>0</v>
          </cell>
        </row>
      </sheetData>
      <sheetData sheetId="4">
        <row r="31">
          <cell r="F31">
            <v>1</v>
          </cell>
        </row>
        <row r="32">
          <cell r="B32">
            <v>1000000</v>
          </cell>
        </row>
        <row r="33">
          <cell r="B33">
            <v>2007</v>
          </cell>
        </row>
      </sheetData>
      <sheetData sheetId="5">
        <row r="2">
          <cell r="H2">
            <v>2008</v>
          </cell>
        </row>
      </sheetData>
      <sheetData sheetId="6"/>
      <sheetData sheetId="7"/>
      <sheetData sheetId="8">
        <row r="37">
          <cell r="AB37" t="b">
            <v>1</v>
          </cell>
        </row>
        <row r="38">
          <cell r="AB38" t="b">
            <v>1</v>
          </cell>
        </row>
        <row r="39">
          <cell r="AB39" t="b">
            <v>1</v>
          </cell>
        </row>
        <row r="40">
          <cell r="AB40" t="b">
            <v>1</v>
          </cell>
        </row>
        <row r="41">
          <cell r="AB41" t="b">
            <v>1</v>
          </cell>
        </row>
        <row r="42">
          <cell r="AB42" t="b">
            <v>1</v>
          </cell>
        </row>
        <row r="43">
          <cell r="AB43" t="b">
            <v>1</v>
          </cell>
        </row>
        <row r="44">
          <cell r="AB44" t="b">
            <v>1</v>
          </cell>
        </row>
        <row r="45">
          <cell r="AB45" t="b">
            <v>1</v>
          </cell>
        </row>
        <row r="46">
          <cell r="AB46" t="b">
            <v>1</v>
          </cell>
        </row>
        <row r="47">
          <cell r="AB47" t="b">
            <v>1</v>
          </cell>
        </row>
        <row r="48">
          <cell r="AB48" t="b">
            <v>1</v>
          </cell>
        </row>
        <row r="49">
          <cell r="AB49" t="b">
            <v>1</v>
          </cell>
        </row>
        <row r="50">
          <cell r="AB50" t="b">
            <v>1</v>
          </cell>
        </row>
        <row r="51">
          <cell r="AB51" t="b">
            <v>1</v>
          </cell>
        </row>
        <row r="52">
          <cell r="AB52" t="b">
            <v>1</v>
          </cell>
        </row>
      </sheetData>
      <sheetData sheetId="9"/>
      <sheetData sheetId="10"/>
      <sheetData sheetId="11"/>
      <sheetData sheetId="12"/>
      <sheetData sheetId="13">
        <row r="1">
          <cell r="A1" t="str">
            <v>Progress Energy Florida</v>
          </cell>
        </row>
      </sheetData>
      <sheetData sheetId="14"/>
      <sheetData sheetId="15"/>
      <sheetData sheetId="16">
        <row r="57">
          <cell r="F57">
            <v>404.55409852047796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6">
          <cell r="A16" t="str">
            <v>Life ==&gt;</v>
          </cell>
          <cell r="B16">
            <v>1</v>
          </cell>
          <cell r="C16">
            <v>5</v>
          </cell>
          <cell r="D16">
            <v>7</v>
          </cell>
          <cell r="E16">
            <v>10</v>
          </cell>
          <cell r="F16">
            <v>15</v>
          </cell>
          <cell r="G16">
            <v>20</v>
          </cell>
          <cell r="H16">
            <v>39</v>
          </cell>
          <cell r="I16">
            <v>5</v>
          </cell>
          <cell r="J16">
            <v>7</v>
          </cell>
          <cell r="K16">
            <v>10</v>
          </cell>
          <cell r="L16">
            <v>15</v>
          </cell>
          <cell r="M16">
            <v>20</v>
          </cell>
          <cell r="N16">
            <v>20</v>
          </cell>
          <cell r="O16">
            <v>15</v>
          </cell>
          <cell r="P16">
            <v>20</v>
          </cell>
        </row>
        <row r="17">
          <cell r="A17" t="str">
            <v>YEAR</v>
          </cell>
          <cell r="B17" t="str">
            <v>Expense</v>
          </cell>
          <cell r="C17" t="str">
            <v>DB200 5</v>
          </cell>
          <cell r="D17" t="str">
            <v>DB200 7</v>
          </cell>
          <cell r="E17" t="str">
            <v>DB200 10</v>
          </cell>
          <cell r="F17" t="str">
            <v>DB150 15</v>
          </cell>
          <cell r="G17" t="str">
            <v>DB150 20</v>
          </cell>
          <cell r="H17" t="str">
            <v>DB100 39</v>
          </cell>
          <cell r="I17" t="str">
            <v>SL 5</v>
          </cell>
          <cell r="J17" t="str">
            <v>SL 7</v>
          </cell>
          <cell r="K17" t="str">
            <v>SL 10</v>
          </cell>
          <cell r="L17" t="str">
            <v>SL 15</v>
          </cell>
          <cell r="M17" t="str">
            <v>SL 20</v>
          </cell>
          <cell r="N17" t="str">
            <v>PC-PRE76 COAL / OIL PLANT</v>
          </cell>
          <cell r="O17" t="str">
            <v>PC-PRE76 NUCLEAR PLANT</v>
          </cell>
          <cell r="P17" t="str">
            <v>PC-POST75 COAL PLANT</v>
          </cell>
        </row>
        <row r="18">
          <cell r="A18">
            <v>1</v>
          </cell>
          <cell r="B18">
            <v>1</v>
          </cell>
          <cell r="C18">
            <v>0.2</v>
          </cell>
          <cell r="D18">
            <v>0.1429</v>
          </cell>
          <cell r="E18">
            <v>0.1</v>
          </cell>
          <cell r="F18">
            <v>0.05</v>
          </cell>
          <cell r="G18">
            <v>3.7499999999999999E-2</v>
          </cell>
          <cell r="H18">
            <v>1.282051282051282E-2</v>
          </cell>
          <cell r="I18">
            <v>0.1</v>
          </cell>
          <cell r="J18">
            <v>7.1428571428571425E-2</v>
          </cell>
          <cell r="K18">
            <v>0.05</v>
          </cell>
          <cell r="L18">
            <v>3.3333333333333333E-2</v>
          </cell>
          <cell r="M18">
            <v>2.5000000000000001E-2</v>
          </cell>
          <cell r="N18">
            <v>7.4999999999999997E-2</v>
          </cell>
          <cell r="O18">
            <v>0.09</v>
          </cell>
          <cell r="P18">
            <v>5.785714285714285E-2</v>
          </cell>
        </row>
        <row r="19">
          <cell r="A19">
            <v>2</v>
          </cell>
          <cell r="C19">
            <v>0.32</v>
          </cell>
          <cell r="D19">
            <v>0.24490000000000001</v>
          </cell>
          <cell r="E19">
            <v>0.18</v>
          </cell>
          <cell r="F19">
            <v>9.5000000000000001E-2</v>
          </cell>
          <cell r="G19">
            <v>7.2190000000000004E-2</v>
          </cell>
          <cell r="H19">
            <v>2.564102564102564E-2</v>
          </cell>
          <cell r="I19">
            <v>0.2</v>
          </cell>
          <cell r="J19">
            <v>0.14285714285714285</v>
          </cell>
          <cell r="K19">
            <v>0.1</v>
          </cell>
          <cell r="L19">
            <v>6.6666666666666666E-2</v>
          </cell>
          <cell r="M19">
            <v>0.05</v>
          </cell>
          <cell r="N19">
            <v>0.14887600000000001</v>
          </cell>
          <cell r="O19">
            <v>0.17900000000000005</v>
          </cell>
          <cell r="P19">
            <v>0.1145902857142857</v>
          </cell>
        </row>
        <row r="20">
          <cell r="A20">
            <v>3</v>
          </cell>
          <cell r="C20">
            <v>0.192</v>
          </cell>
          <cell r="D20">
            <v>0.1749</v>
          </cell>
          <cell r="E20">
            <v>0.14399999999999999</v>
          </cell>
          <cell r="F20">
            <v>8.5500000000000007E-2</v>
          </cell>
          <cell r="G20">
            <v>6.6769999999999996E-2</v>
          </cell>
          <cell r="H20">
            <v>2.564102564102564E-2</v>
          </cell>
          <cell r="I20">
            <v>0.2</v>
          </cell>
          <cell r="J20">
            <v>0.14285714285714285</v>
          </cell>
          <cell r="K20">
            <v>0.1</v>
          </cell>
          <cell r="L20">
            <v>6.6666666666666666E-2</v>
          </cell>
          <cell r="M20">
            <v>0.05</v>
          </cell>
          <cell r="N20">
            <v>0.14670800000000001</v>
          </cell>
          <cell r="O20">
            <v>0.17710000000000004</v>
          </cell>
          <cell r="P20">
            <v>0.1124222857142857</v>
          </cell>
        </row>
        <row r="21">
          <cell r="A21">
            <v>4</v>
          </cell>
          <cell r="C21">
            <v>0.1152</v>
          </cell>
          <cell r="D21">
            <v>0.1249</v>
          </cell>
          <cell r="E21">
            <v>0.1152</v>
          </cell>
          <cell r="F21">
            <v>7.6999999999999999E-2</v>
          </cell>
          <cell r="G21">
            <v>6.1769999999999999E-2</v>
          </cell>
          <cell r="H21">
            <v>2.564102564102564E-2</v>
          </cell>
          <cell r="I21">
            <v>0.2</v>
          </cell>
          <cell r="J21">
            <v>0.14285714285714285</v>
          </cell>
          <cell r="K21">
            <v>0.1</v>
          </cell>
          <cell r="L21">
            <v>6.6666666666666666E-2</v>
          </cell>
          <cell r="M21">
            <v>0.05</v>
          </cell>
          <cell r="N21">
            <v>0.144708</v>
          </cell>
          <cell r="O21">
            <v>0.17540000000000003</v>
          </cell>
          <cell r="P21">
            <v>0.1104222857142857</v>
          </cell>
        </row>
        <row r="22">
          <cell r="A22">
            <v>5</v>
          </cell>
          <cell r="C22">
            <v>0.1152</v>
          </cell>
          <cell r="D22">
            <v>8.9300000000000004E-2</v>
          </cell>
          <cell r="E22">
            <v>9.2200000000000004E-2</v>
          </cell>
          <cell r="F22">
            <v>6.93E-2</v>
          </cell>
          <cell r="G22">
            <v>5.713E-2</v>
          </cell>
          <cell r="H22">
            <v>2.564102564102564E-2</v>
          </cell>
          <cell r="I22">
            <v>0.2</v>
          </cell>
          <cell r="J22">
            <v>0.14285714285714285</v>
          </cell>
          <cell r="K22">
            <v>0.1</v>
          </cell>
          <cell r="L22">
            <v>6.6666666666666666E-2</v>
          </cell>
          <cell r="M22">
            <v>0.05</v>
          </cell>
          <cell r="N22">
            <v>0.14285200000000001</v>
          </cell>
          <cell r="O22">
            <v>0.17386000000000004</v>
          </cell>
          <cell r="P22">
            <v>0.1085662857142857</v>
          </cell>
        </row>
        <row r="23">
          <cell r="A23">
            <v>6</v>
          </cell>
          <cell r="C23">
            <v>5.7599999999999998E-2</v>
          </cell>
          <cell r="D23">
            <v>8.9200000000000002E-2</v>
          </cell>
          <cell r="E23">
            <v>7.3700000000000002E-2</v>
          </cell>
          <cell r="F23">
            <v>6.2300000000000001E-2</v>
          </cell>
          <cell r="G23">
            <v>5.2850000000000001E-2</v>
          </cell>
          <cell r="H23">
            <v>2.564102564102564E-2</v>
          </cell>
          <cell r="I23">
            <v>0.1</v>
          </cell>
          <cell r="J23">
            <v>0.14285714285714285</v>
          </cell>
          <cell r="K23">
            <v>0.1</v>
          </cell>
          <cell r="L23">
            <v>6.6666666666666666E-2</v>
          </cell>
          <cell r="M23">
            <v>0.05</v>
          </cell>
          <cell r="N23">
            <v>8.1140000000000004E-2</v>
          </cell>
          <cell r="O23">
            <v>9.2460000000000014E-2</v>
          </cell>
          <cell r="P23">
            <v>0.10685428571428571</v>
          </cell>
        </row>
        <row r="24">
          <cell r="A24">
            <v>7</v>
          </cell>
          <cell r="D24">
            <v>8.9300000000000004E-2</v>
          </cell>
          <cell r="E24">
            <v>6.5500000000000003E-2</v>
          </cell>
          <cell r="F24">
            <v>5.8999999999999997E-2</v>
          </cell>
          <cell r="G24">
            <v>4.888E-2</v>
          </cell>
          <cell r="H24">
            <v>2.564102564102564E-2</v>
          </cell>
          <cell r="J24">
            <v>0.14285714285714285</v>
          </cell>
          <cell r="K24">
            <v>0.1</v>
          </cell>
          <cell r="L24">
            <v>6.6666666666666666E-2</v>
          </cell>
          <cell r="M24">
            <v>0.05</v>
          </cell>
          <cell r="N24">
            <v>1.9552E-2</v>
          </cell>
          <cell r="O24">
            <v>1.18E-2</v>
          </cell>
          <cell r="P24">
            <v>0.1052662857142857</v>
          </cell>
        </row>
        <row r="25">
          <cell r="A25">
            <v>8</v>
          </cell>
          <cell r="D25">
            <v>4.4600000000000001E-2</v>
          </cell>
          <cell r="E25">
            <v>6.5500000000000003E-2</v>
          </cell>
          <cell r="F25">
            <v>5.8999999999999997E-2</v>
          </cell>
          <cell r="G25">
            <v>4.5220000000000003E-2</v>
          </cell>
          <cell r="H25">
            <v>2.564102564102564E-2</v>
          </cell>
          <cell r="J25">
            <v>7.1428571428571425E-2</v>
          </cell>
          <cell r="K25">
            <v>0.1</v>
          </cell>
          <cell r="L25">
            <v>6.6666666666666666E-2</v>
          </cell>
          <cell r="M25">
            <v>0.05</v>
          </cell>
          <cell r="N25">
            <v>1.8088000000000003E-2</v>
          </cell>
          <cell r="O25">
            <v>1.18E-2</v>
          </cell>
          <cell r="P25">
            <v>6.0945142857142851E-2</v>
          </cell>
        </row>
        <row r="26">
          <cell r="A26">
            <v>9</v>
          </cell>
          <cell r="E26">
            <v>6.5600000000000006E-2</v>
          </cell>
          <cell r="F26">
            <v>5.91E-2</v>
          </cell>
          <cell r="G26">
            <v>4.462E-2</v>
          </cell>
          <cell r="H26">
            <v>2.564102564102564E-2</v>
          </cell>
          <cell r="K26">
            <v>0.1</v>
          </cell>
          <cell r="L26">
            <v>6.6666666666666666E-2</v>
          </cell>
          <cell r="M26">
            <v>0.05</v>
          </cell>
          <cell r="N26">
            <v>1.7847999999999999E-2</v>
          </cell>
          <cell r="O26">
            <v>1.1820000000000001E-2</v>
          </cell>
          <cell r="P26">
            <v>1.7847999999999999E-2</v>
          </cell>
        </row>
        <row r="27">
          <cell r="A27">
            <v>10</v>
          </cell>
          <cell r="E27">
            <v>6.5500000000000003E-2</v>
          </cell>
          <cell r="F27">
            <v>5.8999999999999997E-2</v>
          </cell>
          <cell r="G27">
            <v>4.4609999999999997E-2</v>
          </cell>
          <cell r="H27">
            <v>2.564102564102564E-2</v>
          </cell>
          <cell r="K27">
            <v>0.1</v>
          </cell>
          <cell r="L27">
            <v>6.6666666666666666E-2</v>
          </cell>
          <cell r="M27">
            <v>0.05</v>
          </cell>
          <cell r="N27">
            <v>1.7843999999999999E-2</v>
          </cell>
          <cell r="O27">
            <v>1.18E-2</v>
          </cell>
          <cell r="P27">
            <v>1.7843999999999999E-2</v>
          </cell>
        </row>
        <row r="28">
          <cell r="A28">
            <v>11</v>
          </cell>
          <cell r="E28">
            <v>3.2800000000000003E-2</v>
          </cell>
          <cell r="F28">
            <v>5.91E-2</v>
          </cell>
          <cell r="G28">
            <v>4.462E-2</v>
          </cell>
          <cell r="H28">
            <v>2.564102564102564E-2</v>
          </cell>
          <cell r="K28">
            <v>0.05</v>
          </cell>
          <cell r="L28">
            <v>6.6666666666666666E-2</v>
          </cell>
          <cell r="M28">
            <v>0.05</v>
          </cell>
          <cell r="N28">
            <v>1.7847999999999999E-2</v>
          </cell>
          <cell r="O28">
            <v>1.1820000000000001E-2</v>
          </cell>
          <cell r="P28">
            <v>1.7847999999999999E-2</v>
          </cell>
        </row>
        <row r="29">
          <cell r="A29">
            <v>12</v>
          </cell>
          <cell r="F29">
            <v>5.8999999999999997E-2</v>
          </cell>
          <cell r="G29">
            <v>4.4609999999999997E-2</v>
          </cell>
          <cell r="H29">
            <v>2.564102564102564E-2</v>
          </cell>
          <cell r="L29">
            <v>6.6666666666666666E-2</v>
          </cell>
          <cell r="M29">
            <v>0.05</v>
          </cell>
          <cell r="N29">
            <v>1.7843999999999999E-2</v>
          </cell>
          <cell r="O29">
            <v>1.18E-2</v>
          </cell>
          <cell r="P29">
            <v>1.7843999999999999E-2</v>
          </cell>
        </row>
        <row r="30">
          <cell r="A30">
            <v>13</v>
          </cell>
          <cell r="F30">
            <v>5.91E-2</v>
          </cell>
          <cell r="G30">
            <v>4.462E-2</v>
          </cell>
          <cell r="H30">
            <v>2.564102564102564E-2</v>
          </cell>
          <cell r="L30">
            <v>6.6666666666666666E-2</v>
          </cell>
          <cell r="M30">
            <v>0.05</v>
          </cell>
          <cell r="N30">
            <v>1.7847999999999999E-2</v>
          </cell>
          <cell r="O30">
            <v>1.1820000000000001E-2</v>
          </cell>
          <cell r="P30">
            <v>1.7847999999999999E-2</v>
          </cell>
        </row>
        <row r="31">
          <cell r="A31">
            <v>14</v>
          </cell>
          <cell r="F31">
            <v>5.8999999999999997E-2</v>
          </cell>
          <cell r="G31">
            <v>4.4609999999999997E-2</v>
          </cell>
          <cell r="H31">
            <v>2.564102564102564E-2</v>
          </cell>
          <cell r="L31">
            <v>6.6666666666666666E-2</v>
          </cell>
          <cell r="M31">
            <v>0.05</v>
          </cell>
          <cell r="N31">
            <v>1.7843999999999999E-2</v>
          </cell>
          <cell r="O31">
            <v>1.18E-2</v>
          </cell>
          <cell r="P31">
            <v>1.7843999999999999E-2</v>
          </cell>
        </row>
        <row r="32">
          <cell r="A32">
            <v>15</v>
          </cell>
          <cell r="F32">
            <v>5.91E-2</v>
          </cell>
          <cell r="G32">
            <v>4.462E-2</v>
          </cell>
          <cell r="H32">
            <v>2.564102564102564E-2</v>
          </cell>
          <cell r="L32">
            <v>6.6666666666666666E-2</v>
          </cell>
          <cell r="M32">
            <v>0.05</v>
          </cell>
          <cell r="N32">
            <v>1.7847999999999999E-2</v>
          </cell>
          <cell r="O32">
            <v>1.1820000000000001E-2</v>
          </cell>
          <cell r="P32">
            <v>1.7847999999999999E-2</v>
          </cell>
        </row>
        <row r="33">
          <cell r="A33">
            <v>16</v>
          </cell>
          <cell r="F33">
            <v>2.9499999999999998E-2</v>
          </cell>
          <cell r="G33">
            <v>4.4609999999999997E-2</v>
          </cell>
          <cell r="H33">
            <v>2.564102564102564E-2</v>
          </cell>
          <cell r="L33">
            <v>3.3333333333333333E-2</v>
          </cell>
          <cell r="M33">
            <v>0.05</v>
          </cell>
          <cell r="N33">
            <v>1.7843999999999999E-2</v>
          </cell>
          <cell r="O33">
            <v>5.8999999999999999E-3</v>
          </cell>
          <cell r="P33">
            <v>1.7843999999999999E-2</v>
          </cell>
        </row>
        <row r="34">
          <cell r="A34">
            <v>17</v>
          </cell>
          <cell r="G34">
            <v>4.462E-2</v>
          </cell>
          <cell r="H34">
            <v>2.564102564102564E-2</v>
          </cell>
          <cell r="M34">
            <v>0.05</v>
          </cell>
          <cell r="N34">
            <v>1.7847999999999999E-2</v>
          </cell>
          <cell r="P34">
            <v>1.7847999999999999E-2</v>
          </cell>
        </row>
        <row r="35">
          <cell r="A35">
            <v>18</v>
          </cell>
          <cell r="G35">
            <v>4.4609999999999997E-2</v>
          </cell>
          <cell r="H35">
            <v>2.564102564102564E-2</v>
          </cell>
          <cell r="M35">
            <v>0.05</v>
          </cell>
          <cell r="N35">
            <v>1.7843999999999999E-2</v>
          </cell>
          <cell r="P35">
            <v>1.7843999999999999E-2</v>
          </cell>
        </row>
        <row r="36">
          <cell r="A36">
            <v>19</v>
          </cell>
          <cell r="G36">
            <v>4.462E-2</v>
          </cell>
          <cell r="H36">
            <v>2.564102564102564E-2</v>
          </cell>
          <cell r="M36">
            <v>0.05</v>
          </cell>
          <cell r="N36">
            <v>1.7847999999999999E-2</v>
          </cell>
          <cell r="P36">
            <v>1.7847999999999999E-2</v>
          </cell>
        </row>
        <row r="37">
          <cell r="A37">
            <v>20</v>
          </cell>
          <cell r="G37">
            <v>4.4609999999999997E-2</v>
          </cell>
          <cell r="H37">
            <v>2.564102564102564E-2</v>
          </cell>
          <cell r="M37">
            <v>0.05</v>
          </cell>
          <cell r="N37">
            <v>1.7843999999999999E-2</v>
          </cell>
          <cell r="P37">
            <v>1.7843999999999999E-2</v>
          </cell>
        </row>
        <row r="38">
          <cell r="A38">
            <v>21</v>
          </cell>
          <cell r="G38">
            <v>2.231E-2</v>
          </cell>
          <cell r="H38">
            <v>2.564102564102564E-2</v>
          </cell>
          <cell r="M38">
            <v>2.5000000000000001E-2</v>
          </cell>
          <cell r="N38">
            <v>8.9239999999999996E-3</v>
          </cell>
          <cell r="P38">
            <v>8.9239999999999996E-3</v>
          </cell>
        </row>
        <row r="39">
          <cell r="A39">
            <v>22</v>
          </cell>
          <cell r="H39">
            <v>2.564102564102564E-2</v>
          </cell>
        </row>
        <row r="40">
          <cell r="A40">
            <v>23</v>
          </cell>
          <cell r="H40">
            <v>2.564102564102564E-2</v>
          </cell>
        </row>
        <row r="41">
          <cell r="A41">
            <v>24</v>
          </cell>
          <cell r="H41">
            <v>2.564102564102564E-2</v>
          </cell>
        </row>
        <row r="42">
          <cell r="A42">
            <v>25</v>
          </cell>
          <cell r="H42">
            <v>2.564102564102564E-2</v>
          </cell>
        </row>
        <row r="43">
          <cell r="A43">
            <v>26</v>
          </cell>
          <cell r="H43">
            <v>2.564102564102564E-2</v>
          </cell>
        </row>
        <row r="44">
          <cell r="A44">
            <v>27</v>
          </cell>
          <cell r="H44">
            <v>2.564102564102564E-2</v>
          </cell>
        </row>
        <row r="45">
          <cell r="A45">
            <v>28</v>
          </cell>
          <cell r="H45">
            <v>2.564102564102564E-2</v>
          </cell>
        </row>
        <row r="46">
          <cell r="A46">
            <v>29</v>
          </cell>
          <cell r="H46">
            <v>2.564102564102564E-2</v>
          </cell>
        </row>
        <row r="47">
          <cell r="A47">
            <v>30</v>
          </cell>
          <cell r="H47">
            <v>2.564102564102564E-2</v>
          </cell>
        </row>
        <row r="48">
          <cell r="A48">
            <v>31</v>
          </cell>
          <cell r="H48">
            <v>2.564102564102564E-2</v>
          </cell>
        </row>
        <row r="49">
          <cell r="A49">
            <v>32</v>
          </cell>
          <cell r="H49">
            <v>2.564102564102564E-2</v>
          </cell>
        </row>
        <row r="50">
          <cell r="A50">
            <v>33</v>
          </cell>
          <cell r="H50">
            <v>2.564102564102564E-2</v>
          </cell>
        </row>
        <row r="51">
          <cell r="A51">
            <v>34</v>
          </cell>
          <cell r="H51">
            <v>2.564102564102564E-2</v>
          </cell>
        </row>
        <row r="52">
          <cell r="A52">
            <v>35</v>
          </cell>
          <cell r="H52">
            <v>2.564102564102564E-2</v>
          </cell>
        </row>
        <row r="53">
          <cell r="A53">
            <v>36</v>
          </cell>
          <cell r="H53">
            <v>2.564102564102564E-2</v>
          </cell>
        </row>
        <row r="54">
          <cell r="A54">
            <v>37</v>
          </cell>
          <cell r="H54">
            <v>2.564102564102564E-2</v>
          </cell>
        </row>
        <row r="55">
          <cell r="A55">
            <v>38</v>
          </cell>
          <cell r="H55">
            <v>2.564102564102564E-2</v>
          </cell>
        </row>
        <row r="56">
          <cell r="A56">
            <v>39</v>
          </cell>
          <cell r="H56">
            <v>2.564102564102564E-2</v>
          </cell>
        </row>
        <row r="57">
          <cell r="A57">
            <v>40</v>
          </cell>
          <cell r="H57">
            <v>1.282051282051282E-2</v>
          </cell>
        </row>
        <row r="58">
          <cell r="A58">
            <v>41</v>
          </cell>
        </row>
        <row r="59">
          <cell r="A59">
            <v>42</v>
          </cell>
        </row>
        <row r="60">
          <cell r="A60">
            <v>43</v>
          </cell>
        </row>
        <row r="61">
          <cell r="A61">
            <v>44</v>
          </cell>
        </row>
        <row r="62">
          <cell r="A62">
            <v>45</v>
          </cell>
        </row>
        <row r="63">
          <cell r="A63">
            <v>46</v>
          </cell>
        </row>
        <row r="64">
          <cell r="A64">
            <v>47</v>
          </cell>
        </row>
        <row r="65">
          <cell r="A65">
            <v>48</v>
          </cell>
        </row>
        <row r="66">
          <cell r="A66">
            <v>49</v>
          </cell>
        </row>
        <row r="67">
          <cell r="A67">
            <v>50</v>
          </cell>
        </row>
        <row r="69">
          <cell r="B69">
            <v>1</v>
          </cell>
          <cell r="C69">
            <v>0.99999999999999989</v>
          </cell>
          <cell r="D69">
            <v>1.0000000000000002</v>
          </cell>
          <cell r="E69">
            <v>1</v>
          </cell>
          <cell r="F69">
            <v>1.0000000000000002</v>
          </cell>
          <cell r="G69">
            <v>1.0000000000000002</v>
          </cell>
          <cell r="H69">
            <v>1.0000000000000004</v>
          </cell>
          <cell r="I69">
            <v>0.99999999999999989</v>
          </cell>
          <cell r="J69">
            <v>0.99999999999999978</v>
          </cell>
          <cell r="K69">
            <v>0.99999999999999989</v>
          </cell>
          <cell r="L69">
            <v>0.99999999999999989</v>
          </cell>
          <cell r="M69">
            <v>1.0000000000000002</v>
          </cell>
          <cell r="N69">
            <v>0.99999999999999978</v>
          </cell>
          <cell r="O69">
            <v>1.0000000000000004</v>
          </cell>
          <cell r="P69">
            <v>0.99999999999999967</v>
          </cell>
        </row>
      </sheetData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-Low Risk"/>
      <sheetName val="Documentation-Medium Risk"/>
      <sheetName val="Documentation-High Risk"/>
      <sheetName val="High-Color Coded"/>
      <sheetName val="Retail Rate p27"/>
      <sheetName val="Wholesale Other Rate p30"/>
      <sheetName val="Unbilled Calc"/>
      <sheetName val="Data Table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 Exceptions"/>
      <sheetName val="Risk Analysis"/>
      <sheetName val="Cost by Craft"/>
      <sheetName val="Detail"/>
      <sheetName val="Staffing Plan"/>
      <sheetName val="Wage Rates"/>
      <sheetName val="CashFlow"/>
      <sheetName val="Check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6">
          <cell r="C86" t="str">
            <v>EPC Contractor Supplied</v>
          </cell>
        </row>
        <row r="87">
          <cell r="C87" t="str">
            <v>Bulk Material</v>
          </cell>
        </row>
        <row r="88">
          <cell r="C88" t="str">
            <v>Dormant Materials</v>
          </cell>
        </row>
        <row r="89">
          <cell r="C89" t="str">
            <v>Non-Rad waste Disposal</v>
          </cell>
        </row>
        <row r="90">
          <cell r="C90" t="str">
            <v>Office Trailers</v>
          </cell>
        </row>
        <row r="91">
          <cell r="C91" t="str">
            <v>Heavy Equipment</v>
          </cell>
        </row>
        <row r="92">
          <cell r="C92" t="str">
            <v xml:space="preserve"> </v>
          </cell>
        </row>
      </sheetData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s"/>
      <sheetName val="Alloc"/>
      <sheetName val="Fuel"/>
      <sheetName val="ECCR"/>
      <sheetName val="Input"/>
      <sheetName val="SepFact"/>
      <sheetName val="FPCSURV"/>
      <sheetName val="FPCSURV2"/>
      <sheetName val="FPCSURV3"/>
      <sheetName val="Module1"/>
    </sheetNames>
    <sheetDataSet>
      <sheetData sheetId="0" refreshError="1"/>
      <sheetData sheetId="1" refreshError="1"/>
      <sheetData sheetId="2">
        <row r="49">
          <cell r="G49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 Req"/>
      <sheetName val="BM"/>
      <sheetName val="CM"/>
      <sheetName val="Monthly"/>
      <sheetName val="Table"/>
    </sheetNames>
    <sheetDataSet>
      <sheetData sheetId="0"/>
      <sheetData sheetId="1">
        <row r="2">
          <cell r="C2" t="str">
            <v>Rat_cd.</v>
          </cell>
        </row>
      </sheetData>
      <sheetData sheetId="2"/>
      <sheetData sheetId="3"/>
      <sheetData sheetId="4">
        <row r="1">
          <cell r="A1" t="str">
            <v>PEF WHOLESALE  SALES</v>
          </cell>
        </row>
        <row r="2">
          <cell r="H2" t="str">
            <v>MWH</v>
          </cell>
          <cell r="I2" t="str">
            <v>MWH</v>
          </cell>
          <cell r="J2" t="str">
            <v>MWH</v>
          </cell>
          <cell r="K2" t="str">
            <v>MWH</v>
          </cell>
          <cell r="L2" t="str">
            <v>MWH</v>
          </cell>
          <cell r="M2" t="str">
            <v>MWH</v>
          </cell>
          <cell r="N2" t="str">
            <v>MWH</v>
          </cell>
          <cell r="P2" t="str">
            <v>MWH</v>
          </cell>
          <cell r="Q2" t="str">
            <v>MWH</v>
          </cell>
          <cell r="R2" t="str">
            <v>MWH</v>
          </cell>
          <cell r="S2" t="str">
            <v>MWH</v>
          </cell>
          <cell r="T2" t="str">
            <v>MWH</v>
          </cell>
          <cell r="U2" t="str">
            <v>MWH</v>
          </cell>
          <cell r="V2" t="str">
            <v>MWH</v>
          </cell>
          <cell r="W2" t="str">
            <v>MWH</v>
          </cell>
          <cell r="X2" t="str">
            <v>MWH</v>
          </cell>
          <cell r="Y2" t="str">
            <v>MWH</v>
          </cell>
          <cell r="Z2" t="str">
            <v>MWH</v>
          </cell>
          <cell r="AA2" t="str">
            <v>MWH</v>
          </cell>
          <cell r="AB2" t="str">
            <v>MWH</v>
          </cell>
          <cell r="AU2" t="str">
            <v>$/MWH</v>
          </cell>
          <cell r="AV2" t="str">
            <v>$/MWH</v>
          </cell>
          <cell r="AW2" t="str">
            <v>$/MWH</v>
          </cell>
          <cell r="AZ2" t="str">
            <v>$/MWH</v>
          </cell>
          <cell r="BA2" t="str">
            <v>$/MWH</v>
          </cell>
          <cell r="BB2" t="str">
            <v>$/MWH</v>
          </cell>
          <cell r="BC2" t="str">
            <v>$/MWH</v>
          </cell>
          <cell r="BD2" t="str">
            <v>$/MWH</v>
          </cell>
          <cell r="BE2" t="str">
            <v>$/MWH</v>
          </cell>
          <cell r="BF2" t="str">
            <v>$/MWH</v>
          </cell>
          <cell r="BG2" t="str">
            <v>$/MWH</v>
          </cell>
          <cell r="BH2" t="str">
            <v>$/MWH</v>
          </cell>
          <cell r="BI2" t="str">
            <v>$/MWH</v>
          </cell>
          <cell r="BJ2" t="str">
            <v>$/MWH</v>
          </cell>
          <cell r="BK2" t="str">
            <v>$/MWH</v>
          </cell>
          <cell r="BZ2" t="str">
            <v>$</v>
          </cell>
          <cell r="CA2" t="str">
            <v>$</v>
          </cell>
          <cell r="CB2" t="str">
            <v>$</v>
          </cell>
          <cell r="CC2" t="str">
            <v>$</v>
          </cell>
          <cell r="CD2" t="str">
            <v>$</v>
          </cell>
          <cell r="CE2" t="str">
            <v>$</v>
          </cell>
          <cell r="CF2" t="str">
            <v>$</v>
          </cell>
          <cell r="CH2" t="str">
            <v>$</v>
          </cell>
          <cell r="CI2" t="str">
            <v>$</v>
          </cell>
          <cell r="CJ2" t="str">
            <v>$</v>
          </cell>
          <cell r="CK2" t="str">
            <v>$</v>
          </cell>
          <cell r="CL2" t="str">
            <v>$</v>
          </cell>
          <cell r="CM2" t="str">
            <v>$</v>
          </cell>
          <cell r="CN2" t="str">
            <v>$</v>
          </cell>
          <cell r="CO2" t="str">
            <v>$</v>
          </cell>
          <cell r="CP2" t="str">
            <v>$</v>
          </cell>
          <cell r="CQ2" t="str">
            <v>$</v>
          </cell>
          <cell r="CR2" t="str">
            <v>$</v>
          </cell>
          <cell r="CS2" t="str">
            <v>$</v>
          </cell>
          <cell r="CT2" t="str">
            <v>$</v>
          </cell>
        </row>
        <row r="3">
          <cell r="B3" t="str">
            <v>Rate</v>
          </cell>
          <cell r="H3">
            <v>2006</v>
          </cell>
          <cell r="I3">
            <v>2006</v>
          </cell>
          <cell r="J3">
            <v>2006</v>
          </cell>
          <cell r="K3">
            <v>2006</v>
          </cell>
          <cell r="L3">
            <v>2006</v>
          </cell>
          <cell r="M3">
            <v>2006</v>
          </cell>
          <cell r="N3">
            <v>2006</v>
          </cell>
          <cell r="P3">
            <v>2007</v>
          </cell>
          <cell r="Q3">
            <v>2007</v>
          </cell>
          <cell r="R3">
            <v>2007</v>
          </cell>
          <cell r="S3">
            <v>2007</v>
          </cell>
          <cell r="T3">
            <v>2007</v>
          </cell>
          <cell r="U3">
            <v>2007</v>
          </cell>
          <cell r="V3">
            <v>2007</v>
          </cell>
          <cell r="W3">
            <v>2007</v>
          </cell>
          <cell r="X3">
            <v>2007</v>
          </cell>
          <cell r="Y3">
            <v>2007</v>
          </cell>
          <cell r="Z3">
            <v>2007</v>
          </cell>
          <cell r="AA3">
            <v>2007</v>
          </cell>
          <cell r="AB3">
            <v>2007</v>
          </cell>
          <cell r="AU3">
            <v>2006</v>
          </cell>
          <cell r="AV3">
            <v>2006</v>
          </cell>
          <cell r="AW3">
            <v>2006</v>
          </cell>
          <cell r="AZ3">
            <v>2007</v>
          </cell>
          <cell r="BA3">
            <v>2007</v>
          </cell>
          <cell r="BB3">
            <v>2007</v>
          </cell>
          <cell r="BC3">
            <v>2007</v>
          </cell>
          <cell r="BD3">
            <v>2007</v>
          </cell>
          <cell r="BE3">
            <v>2007</v>
          </cell>
          <cell r="BF3">
            <v>2007</v>
          </cell>
          <cell r="BG3">
            <v>2007</v>
          </cell>
          <cell r="BH3">
            <v>2007</v>
          </cell>
          <cell r="BI3">
            <v>2007</v>
          </cell>
          <cell r="BJ3">
            <v>2007</v>
          </cell>
          <cell r="BK3">
            <v>2007</v>
          </cell>
          <cell r="BZ3">
            <v>2006</v>
          </cell>
          <cell r="CA3">
            <v>2006</v>
          </cell>
          <cell r="CB3">
            <v>2006</v>
          </cell>
          <cell r="CC3">
            <v>2006</v>
          </cell>
          <cell r="CD3">
            <v>2006</v>
          </cell>
          <cell r="CE3">
            <v>2006</v>
          </cell>
          <cell r="CF3">
            <v>2006</v>
          </cell>
          <cell r="CH3">
            <v>2007</v>
          </cell>
          <cell r="CI3">
            <v>2007</v>
          </cell>
          <cell r="CJ3">
            <v>2007</v>
          </cell>
          <cell r="CK3">
            <v>2007</v>
          </cell>
          <cell r="CL3">
            <v>2007</v>
          </cell>
          <cell r="CM3">
            <v>2007</v>
          </cell>
          <cell r="CN3">
            <v>2007</v>
          </cell>
          <cell r="CO3">
            <v>2007</v>
          </cell>
          <cell r="CP3">
            <v>2007</v>
          </cell>
          <cell r="CQ3">
            <v>2007</v>
          </cell>
          <cell r="CR3">
            <v>2007</v>
          </cell>
          <cell r="CS3">
            <v>2007</v>
          </cell>
          <cell r="CT3">
            <v>2007</v>
          </cell>
        </row>
        <row r="4">
          <cell r="B4" t="str">
            <v>Code</v>
          </cell>
          <cell r="C4" t="str">
            <v>Customer</v>
          </cell>
          <cell r="D4" t="str">
            <v>Contract</v>
          </cell>
          <cell r="E4" t="str">
            <v>Service</v>
          </cell>
          <cell r="F4" t="str">
            <v>Strat</v>
          </cell>
          <cell r="G4" t="str">
            <v>B,I,P</v>
          </cell>
          <cell r="H4" t="str">
            <v>Jul</v>
          </cell>
          <cell r="I4" t="str">
            <v>Aug</v>
          </cell>
          <cell r="J4" t="str">
            <v>Sep</v>
          </cell>
          <cell r="K4" t="str">
            <v>Oct</v>
          </cell>
          <cell r="L4" t="str">
            <v>Nov</v>
          </cell>
          <cell r="M4" t="str">
            <v>Dec</v>
          </cell>
          <cell r="N4" t="str">
            <v>Total</v>
          </cell>
          <cell r="P4" t="str">
            <v>Jan</v>
          </cell>
          <cell r="Q4" t="str">
            <v>Feb</v>
          </cell>
          <cell r="R4" t="str">
            <v>Mar</v>
          </cell>
          <cell r="S4" t="str">
            <v>Apr</v>
          </cell>
          <cell r="T4" t="str">
            <v>May</v>
          </cell>
          <cell r="U4" t="str">
            <v>Jun</v>
          </cell>
          <cell r="V4" t="str">
            <v>Jul</v>
          </cell>
          <cell r="W4" t="str">
            <v>Aug</v>
          </cell>
          <cell r="X4" t="str">
            <v>Sep</v>
          </cell>
          <cell r="Y4" t="str">
            <v>Oct</v>
          </cell>
          <cell r="Z4" t="str">
            <v>Nov</v>
          </cell>
          <cell r="AA4" t="str">
            <v>Dec</v>
          </cell>
          <cell r="AB4" t="str">
            <v>Total</v>
          </cell>
          <cell r="AU4" t="str">
            <v>Oct</v>
          </cell>
          <cell r="AV4" t="str">
            <v>Nov</v>
          </cell>
          <cell r="AW4" t="str">
            <v>Dec</v>
          </cell>
          <cell r="AZ4" t="str">
            <v>Jan</v>
          </cell>
          <cell r="BA4" t="str">
            <v>Feb</v>
          </cell>
          <cell r="BB4" t="str">
            <v>Mar</v>
          </cell>
          <cell r="BC4" t="str">
            <v>Apr</v>
          </cell>
          <cell r="BD4" t="str">
            <v>May</v>
          </cell>
          <cell r="BE4" t="str">
            <v>Jun</v>
          </cell>
          <cell r="BF4" t="str">
            <v>Jul</v>
          </cell>
          <cell r="BG4" t="str">
            <v>Aug</v>
          </cell>
          <cell r="BH4" t="str">
            <v>Sep</v>
          </cell>
          <cell r="BI4" t="str">
            <v>Oct</v>
          </cell>
          <cell r="BJ4" t="str">
            <v>Nov</v>
          </cell>
          <cell r="BK4" t="str">
            <v>Dec</v>
          </cell>
          <cell r="BZ4" t="str">
            <v>Jul</v>
          </cell>
          <cell r="CA4" t="str">
            <v>Aug</v>
          </cell>
          <cell r="CB4" t="str">
            <v>Sep</v>
          </cell>
          <cell r="CC4" t="str">
            <v>Oct</v>
          </cell>
          <cell r="CD4" t="str">
            <v>Nov</v>
          </cell>
          <cell r="CE4" t="str">
            <v>Dec</v>
          </cell>
          <cell r="CF4" t="str">
            <v>Total</v>
          </cell>
          <cell r="CH4" t="str">
            <v>Jan</v>
          </cell>
          <cell r="CI4" t="str">
            <v>Feb</v>
          </cell>
          <cell r="CJ4" t="str">
            <v>Mar</v>
          </cell>
          <cell r="CK4" t="str">
            <v>Apr</v>
          </cell>
          <cell r="CL4" t="str">
            <v>May</v>
          </cell>
          <cell r="CM4" t="str">
            <v>Jun</v>
          </cell>
          <cell r="CN4" t="str">
            <v>Jul</v>
          </cell>
          <cell r="CO4" t="str">
            <v>Aug</v>
          </cell>
          <cell r="CP4" t="str">
            <v>Sep</v>
          </cell>
          <cell r="CQ4" t="str">
            <v>Oct</v>
          </cell>
          <cell r="CR4" t="str">
            <v>Nov</v>
          </cell>
          <cell r="CS4" t="str">
            <v>Dec</v>
          </cell>
          <cell r="CT4" t="str">
            <v>Total</v>
          </cell>
        </row>
        <row r="5">
          <cell r="B5">
            <v>10.1</v>
          </cell>
          <cell r="C5" t="str">
            <v>SECI</v>
          </cell>
          <cell r="D5">
            <v>1983</v>
          </cell>
          <cell r="E5" t="str">
            <v>Strat</v>
          </cell>
          <cell r="F5" t="str">
            <v>83 Strat</v>
          </cell>
          <cell r="G5" t="str">
            <v>Base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U5">
            <v>0</v>
          </cell>
          <cell r="AV5">
            <v>408083</v>
          </cell>
          <cell r="AW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</row>
        <row r="6">
          <cell r="B6">
            <v>10.199999999999999</v>
          </cell>
          <cell r="C6" t="str">
            <v>SECI</v>
          </cell>
          <cell r="D6">
            <v>1983</v>
          </cell>
          <cell r="E6" t="str">
            <v>Strat</v>
          </cell>
          <cell r="F6" t="str">
            <v>83 Strat</v>
          </cell>
          <cell r="G6" t="str">
            <v>Interm</v>
          </cell>
          <cell r="H6">
            <v>0</v>
          </cell>
          <cell r="I6">
            <v>0</v>
          </cell>
          <cell r="J6">
            <v>0</v>
          </cell>
          <cell r="K6">
            <v>15623</v>
          </cell>
          <cell r="L6">
            <v>11137</v>
          </cell>
          <cell r="M6">
            <v>3000</v>
          </cell>
          <cell r="N6">
            <v>29760</v>
          </cell>
          <cell r="P6">
            <v>0</v>
          </cell>
          <cell r="Q6">
            <v>4000</v>
          </cell>
          <cell r="R6">
            <v>5915</v>
          </cell>
          <cell r="S6">
            <v>1781</v>
          </cell>
          <cell r="T6">
            <v>0</v>
          </cell>
          <cell r="U6">
            <v>0</v>
          </cell>
          <cell r="V6">
            <v>4298</v>
          </cell>
          <cell r="W6">
            <v>11448</v>
          </cell>
          <cell r="X6">
            <v>13801</v>
          </cell>
          <cell r="Y6">
            <v>13407</v>
          </cell>
          <cell r="Z6">
            <v>9540</v>
          </cell>
          <cell r="AA6">
            <v>0</v>
          </cell>
          <cell r="AB6">
            <v>64190</v>
          </cell>
          <cell r="AU6" t="e">
            <v>#DIV/0!</v>
          </cell>
          <cell r="AV6">
            <v>29.945170467772488</v>
          </cell>
          <cell r="AW6" t="e">
            <v>#DIV/0!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Z6">
            <v>0</v>
          </cell>
          <cell r="CA6">
            <v>0</v>
          </cell>
          <cell r="CB6">
            <v>0</v>
          </cell>
          <cell r="CC6" t="e">
            <v>#DIV/0!</v>
          </cell>
          <cell r="CD6">
            <v>333499.36349958222</v>
          </cell>
          <cell r="CE6" t="e">
            <v>#DIV/0!</v>
          </cell>
          <cell r="CF6" t="e">
            <v>#DIV/0!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</row>
        <row r="7">
          <cell r="B7">
            <v>10.3</v>
          </cell>
          <cell r="C7" t="str">
            <v>SECI</v>
          </cell>
          <cell r="D7">
            <v>1983</v>
          </cell>
          <cell r="E7" t="str">
            <v>Strat</v>
          </cell>
          <cell r="F7" t="str">
            <v>83 Strat</v>
          </cell>
          <cell r="G7" t="str">
            <v>Peaking</v>
          </cell>
          <cell r="H7">
            <v>0</v>
          </cell>
          <cell r="I7">
            <v>0</v>
          </cell>
          <cell r="J7">
            <v>0</v>
          </cell>
          <cell r="K7">
            <v>24604</v>
          </cell>
          <cell r="L7">
            <v>7286</v>
          </cell>
          <cell r="M7">
            <v>800</v>
          </cell>
          <cell r="N7">
            <v>32690</v>
          </cell>
          <cell r="P7">
            <v>0</v>
          </cell>
          <cell r="Q7">
            <v>1000</v>
          </cell>
          <cell r="R7">
            <v>13265</v>
          </cell>
          <cell r="S7">
            <v>1285</v>
          </cell>
          <cell r="T7">
            <v>0</v>
          </cell>
          <cell r="U7">
            <v>0</v>
          </cell>
          <cell r="V7">
            <v>1590</v>
          </cell>
          <cell r="W7">
            <v>8383</v>
          </cell>
          <cell r="X7">
            <v>29925</v>
          </cell>
          <cell r="Y7">
            <v>28295</v>
          </cell>
          <cell r="Z7">
            <v>10524</v>
          </cell>
          <cell r="AA7">
            <v>0</v>
          </cell>
          <cell r="AB7">
            <v>94267</v>
          </cell>
          <cell r="AU7">
            <v>0</v>
          </cell>
          <cell r="AV7">
            <v>0</v>
          </cell>
          <cell r="AW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</row>
        <row r="8">
          <cell r="B8">
            <v>490</v>
          </cell>
          <cell r="C8" t="str">
            <v>SECI</v>
          </cell>
          <cell r="D8">
            <v>1995</v>
          </cell>
          <cell r="E8" t="str">
            <v>Strat</v>
          </cell>
          <cell r="F8" t="str">
            <v>95 Strat</v>
          </cell>
          <cell r="G8" t="str">
            <v>Interm</v>
          </cell>
          <cell r="H8">
            <v>0</v>
          </cell>
          <cell r="I8">
            <v>0</v>
          </cell>
          <cell r="J8">
            <v>0</v>
          </cell>
          <cell r="K8">
            <v>90000</v>
          </cell>
          <cell r="L8">
            <v>88479</v>
          </cell>
          <cell r="M8">
            <v>57495</v>
          </cell>
          <cell r="N8">
            <v>235974</v>
          </cell>
          <cell r="P8">
            <v>90396</v>
          </cell>
          <cell r="Q8">
            <v>90396</v>
          </cell>
          <cell r="R8">
            <v>63504</v>
          </cell>
          <cell r="S8">
            <v>123876</v>
          </cell>
          <cell r="T8">
            <v>139320</v>
          </cell>
          <cell r="U8">
            <v>147312</v>
          </cell>
          <cell r="V8">
            <v>142560</v>
          </cell>
          <cell r="W8">
            <v>154008</v>
          </cell>
          <cell r="X8">
            <v>137268</v>
          </cell>
          <cell r="Y8">
            <v>130592</v>
          </cell>
          <cell r="Z8">
            <v>120528</v>
          </cell>
          <cell r="AA8">
            <v>74520</v>
          </cell>
          <cell r="AB8">
            <v>1414280</v>
          </cell>
          <cell r="AU8">
            <v>0</v>
          </cell>
          <cell r="AV8">
            <v>0</v>
          </cell>
          <cell r="AW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</row>
        <row r="9">
          <cell r="B9">
            <v>504</v>
          </cell>
          <cell r="C9" t="str">
            <v>TALQUIN</v>
          </cell>
          <cell r="D9" t="str">
            <v>FR</v>
          </cell>
          <cell r="E9" t="str">
            <v>Avg</v>
          </cell>
          <cell r="H9">
            <v>0</v>
          </cell>
          <cell r="I9">
            <v>0</v>
          </cell>
          <cell r="J9">
            <v>0</v>
          </cell>
          <cell r="K9">
            <v>15</v>
          </cell>
          <cell r="L9">
            <v>14</v>
          </cell>
          <cell r="M9">
            <v>12</v>
          </cell>
          <cell r="N9">
            <v>41</v>
          </cell>
          <cell r="P9">
            <v>12</v>
          </cell>
          <cell r="Q9">
            <v>21</v>
          </cell>
          <cell r="R9">
            <v>17</v>
          </cell>
          <cell r="S9">
            <v>9</v>
          </cell>
          <cell r="T9">
            <v>13</v>
          </cell>
          <cell r="U9">
            <v>10</v>
          </cell>
          <cell r="V9">
            <v>16</v>
          </cell>
          <cell r="W9">
            <v>17</v>
          </cell>
          <cell r="X9">
            <v>14</v>
          </cell>
          <cell r="Y9">
            <v>13</v>
          </cell>
          <cell r="Z9">
            <v>13</v>
          </cell>
          <cell r="AA9">
            <v>10</v>
          </cell>
          <cell r="AB9">
            <v>165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  <row r="10">
          <cell r="B10">
            <v>517</v>
          </cell>
          <cell r="C10" t="str">
            <v>SECI</v>
          </cell>
          <cell r="D10" t="str">
            <v>50 MW MM</v>
          </cell>
          <cell r="E10" t="str">
            <v>Strat</v>
          </cell>
          <cell r="F10" t="str">
            <v>06 Strat</v>
          </cell>
          <cell r="G10" t="str">
            <v>Base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B11">
            <v>527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</row>
        <row r="12">
          <cell r="B12">
            <v>528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</row>
        <row r="13">
          <cell r="B13">
            <v>529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</row>
        <row r="14">
          <cell r="B14">
            <v>555</v>
          </cell>
          <cell r="C14" t="str">
            <v>SECI</v>
          </cell>
          <cell r="D14" t="str">
            <v>Clay Haile</v>
          </cell>
          <cell r="E14" t="str">
            <v>Strat</v>
          </cell>
          <cell r="F14" t="str">
            <v>Retail</v>
          </cell>
          <cell r="H14">
            <v>0</v>
          </cell>
          <cell r="I14">
            <v>0</v>
          </cell>
          <cell r="J14">
            <v>0</v>
          </cell>
          <cell r="K14">
            <v>8900</v>
          </cell>
          <cell r="L14">
            <v>8700</v>
          </cell>
          <cell r="M14">
            <v>8698</v>
          </cell>
          <cell r="N14">
            <v>26298</v>
          </cell>
          <cell r="P14">
            <v>8640</v>
          </cell>
          <cell r="Q14">
            <v>8928</v>
          </cell>
          <cell r="R14">
            <v>8928</v>
          </cell>
          <cell r="S14">
            <v>8064</v>
          </cell>
          <cell r="T14">
            <v>8928</v>
          </cell>
          <cell r="U14">
            <v>8640</v>
          </cell>
          <cell r="V14">
            <v>8928</v>
          </cell>
          <cell r="W14">
            <v>8640</v>
          </cell>
          <cell r="X14">
            <v>8928</v>
          </cell>
          <cell r="Y14">
            <v>8928</v>
          </cell>
          <cell r="Z14">
            <v>8640</v>
          </cell>
          <cell r="AA14">
            <v>8928</v>
          </cell>
          <cell r="AB14">
            <v>105120</v>
          </cell>
          <cell r="AU14">
            <v>53.21</v>
          </cell>
          <cell r="AV14">
            <v>53.21</v>
          </cell>
          <cell r="AW14">
            <v>53.21</v>
          </cell>
          <cell r="AZ14">
            <v>53.21</v>
          </cell>
          <cell r="BA14">
            <v>53.21</v>
          </cell>
          <cell r="BB14">
            <v>53.21</v>
          </cell>
          <cell r="BC14">
            <v>53.21</v>
          </cell>
          <cell r="BD14">
            <v>53.21</v>
          </cell>
          <cell r="BE14">
            <v>53.21</v>
          </cell>
          <cell r="BF14">
            <v>53.21</v>
          </cell>
          <cell r="BG14">
            <v>53.21</v>
          </cell>
          <cell r="BH14">
            <v>53.21</v>
          </cell>
          <cell r="BI14">
            <v>53.21</v>
          </cell>
          <cell r="BJ14">
            <v>53.21</v>
          </cell>
          <cell r="BK14">
            <v>53.21</v>
          </cell>
          <cell r="BZ14">
            <v>0</v>
          </cell>
          <cell r="CA14">
            <v>0</v>
          </cell>
          <cell r="CB14">
            <v>0</v>
          </cell>
          <cell r="CC14">
            <v>473569</v>
          </cell>
          <cell r="CD14">
            <v>462927</v>
          </cell>
          <cell r="CE14">
            <v>462820.58</v>
          </cell>
          <cell r="CF14">
            <v>1399316.58</v>
          </cell>
          <cell r="CH14">
            <v>459734.4</v>
          </cell>
          <cell r="CI14">
            <v>475058.88</v>
          </cell>
          <cell r="CJ14">
            <v>475058.88</v>
          </cell>
          <cell r="CK14">
            <v>429085.44</v>
          </cell>
          <cell r="CL14">
            <v>475058.88</v>
          </cell>
          <cell r="CM14">
            <v>459734.4</v>
          </cell>
          <cell r="CN14">
            <v>475058.88</v>
          </cell>
          <cell r="CO14">
            <v>459734.4</v>
          </cell>
          <cell r="CP14">
            <v>475058.88</v>
          </cell>
          <cell r="CQ14">
            <v>475058.88</v>
          </cell>
          <cell r="CR14">
            <v>459734.4</v>
          </cell>
          <cell r="CS14">
            <v>475058.88</v>
          </cell>
          <cell r="CT14">
            <v>5593435.2000000002</v>
          </cell>
        </row>
        <row r="15">
          <cell r="B15">
            <v>556</v>
          </cell>
          <cell r="C15" t="str">
            <v>SECI</v>
          </cell>
          <cell r="D15" t="str">
            <v>Peace River</v>
          </cell>
          <cell r="E15" t="str">
            <v>Strat</v>
          </cell>
          <cell r="F15" t="str">
            <v>Retail</v>
          </cell>
          <cell r="H15">
            <v>0</v>
          </cell>
          <cell r="I15">
            <v>0</v>
          </cell>
          <cell r="J15">
            <v>0</v>
          </cell>
          <cell r="K15">
            <v>2500</v>
          </cell>
          <cell r="L15">
            <v>2000</v>
          </cell>
          <cell r="M15">
            <v>1500</v>
          </cell>
          <cell r="N15">
            <v>6000</v>
          </cell>
          <cell r="P15">
            <v>800</v>
          </cell>
          <cell r="Q15">
            <v>300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1100</v>
          </cell>
          <cell r="AU15">
            <v>53.21</v>
          </cell>
          <cell r="AV15">
            <v>53.21</v>
          </cell>
          <cell r="AW15">
            <v>53.21</v>
          </cell>
          <cell r="AZ15">
            <v>53.21</v>
          </cell>
          <cell r="BA15">
            <v>53.21</v>
          </cell>
          <cell r="BB15">
            <v>53.21</v>
          </cell>
          <cell r="BC15">
            <v>53.21</v>
          </cell>
          <cell r="BD15">
            <v>53.21</v>
          </cell>
          <cell r="BE15">
            <v>53.21</v>
          </cell>
          <cell r="BF15">
            <v>53.21</v>
          </cell>
          <cell r="BG15">
            <v>53.21</v>
          </cell>
          <cell r="BH15">
            <v>53.21</v>
          </cell>
          <cell r="BI15">
            <v>53.21</v>
          </cell>
          <cell r="BJ15">
            <v>53.21</v>
          </cell>
          <cell r="BK15">
            <v>53.21</v>
          </cell>
          <cell r="BZ15">
            <v>0</v>
          </cell>
          <cell r="CA15">
            <v>0</v>
          </cell>
          <cell r="CB15">
            <v>0</v>
          </cell>
          <cell r="CC15">
            <v>133025</v>
          </cell>
          <cell r="CD15">
            <v>106420</v>
          </cell>
          <cell r="CE15">
            <v>79815</v>
          </cell>
          <cell r="CF15">
            <v>319260</v>
          </cell>
          <cell r="CH15">
            <v>42568</v>
          </cell>
          <cell r="CI15">
            <v>15963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58531</v>
          </cell>
        </row>
        <row r="16">
          <cell r="B16">
            <v>557</v>
          </cell>
          <cell r="C16" t="str">
            <v>SECI</v>
          </cell>
          <cell r="D16" t="str">
            <v>Manson J</v>
          </cell>
          <cell r="E16" t="str">
            <v>Strat</v>
          </cell>
          <cell r="F16" t="str">
            <v>Retail</v>
          </cell>
          <cell r="H16">
            <v>0</v>
          </cell>
          <cell r="I16">
            <v>0</v>
          </cell>
          <cell r="J16">
            <v>0</v>
          </cell>
          <cell r="K16">
            <v>446</v>
          </cell>
          <cell r="L16">
            <v>0</v>
          </cell>
          <cell r="M16">
            <v>0</v>
          </cell>
          <cell r="N16">
            <v>446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U16">
            <v>53.21</v>
          </cell>
          <cell r="AV16">
            <v>53.21</v>
          </cell>
          <cell r="AW16">
            <v>53.21</v>
          </cell>
          <cell r="AZ16">
            <v>53.21</v>
          </cell>
          <cell r="BA16">
            <v>53.21</v>
          </cell>
          <cell r="BB16">
            <v>53.21</v>
          </cell>
          <cell r="BC16">
            <v>53.21</v>
          </cell>
          <cell r="BD16">
            <v>53.21</v>
          </cell>
          <cell r="BE16">
            <v>53.21</v>
          </cell>
          <cell r="BF16">
            <v>53.21</v>
          </cell>
          <cell r="BG16">
            <v>53.21</v>
          </cell>
          <cell r="BH16">
            <v>53.21</v>
          </cell>
          <cell r="BI16">
            <v>53.21</v>
          </cell>
          <cell r="BJ16">
            <v>53.21</v>
          </cell>
          <cell r="BK16">
            <v>53.21</v>
          </cell>
          <cell r="BZ16">
            <v>0</v>
          </cell>
          <cell r="CA16">
            <v>0</v>
          </cell>
          <cell r="CB16">
            <v>0</v>
          </cell>
          <cell r="CC16">
            <v>23731.66</v>
          </cell>
          <cell r="CD16">
            <v>0</v>
          </cell>
          <cell r="CE16">
            <v>0</v>
          </cell>
          <cell r="CF16">
            <v>23731.66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</row>
        <row r="17">
          <cell r="B17">
            <v>9</v>
          </cell>
          <cell r="C17" t="str">
            <v>SEPA</v>
          </cell>
          <cell r="E17" t="str">
            <v>Avg</v>
          </cell>
          <cell r="H17">
            <v>0</v>
          </cell>
          <cell r="I17">
            <v>0</v>
          </cell>
          <cell r="J17">
            <v>0</v>
          </cell>
          <cell r="K17">
            <v>4260</v>
          </cell>
          <cell r="L17">
            <v>3490</v>
          </cell>
          <cell r="M17">
            <v>3200</v>
          </cell>
          <cell r="N17">
            <v>10950</v>
          </cell>
          <cell r="P17">
            <v>3640</v>
          </cell>
          <cell r="Q17">
            <v>3540</v>
          </cell>
          <cell r="R17">
            <v>2750</v>
          </cell>
          <cell r="S17">
            <v>3170</v>
          </cell>
          <cell r="T17">
            <v>1420</v>
          </cell>
          <cell r="U17">
            <v>1410</v>
          </cell>
          <cell r="V17">
            <v>3940</v>
          </cell>
          <cell r="W17">
            <v>2880</v>
          </cell>
          <cell r="X17">
            <v>3030</v>
          </cell>
          <cell r="Y17">
            <v>4260</v>
          </cell>
          <cell r="Z17">
            <v>3490</v>
          </cell>
          <cell r="AA17">
            <v>3200</v>
          </cell>
          <cell r="AB17">
            <v>36730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</row>
        <row r="18">
          <cell r="B18">
            <v>11</v>
          </cell>
          <cell r="C18" t="str">
            <v>KISS</v>
          </cell>
          <cell r="E18" t="str">
            <v>Strat</v>
          </cell>
          <cell r="F18" t="str">
            <v>83 Strat</v>
          </cell>
          <cell r="G18" t="str">
            <v>B, I or P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</row>
        <row r="19">
          <cell r="B19">
            <v>12</v>
          </cell>
          <cell r="C19" t="str">
            <v>ST CLD</v>
          </cell>
          <cell r="E19" t="str">
            <v>Strat</v>
          </cell>
          <cell r="F19" t="str">
            <v>83 Strat</v>
          </cell>
          <cell r="G19" t="str">
            <v>B, I or P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</row>
        <row r="20">
          <cell r="B20">
            <v>13</v>
          </cell>
          <cell r="C20" t="str">
            <v>R CRK</v>
          </cell>
          <cell r="E20" t="str">
            <v>Avg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</row>
        <row r="21">
          <cell r="B21">
            <v>14</v>
          </cell>
          <cell r="C21" t="str">
            <v>NSB</v>
          </cell>
          <cell r="E21" t="str">
            <v>Avg</v>
          </cell>
          <cell r="H21">
            <v>0</v>
          </cell>
          <cell r="I21">
            <v>0</v>
          </cell>
          <cell r="J21">
            <v>0</v>
          </cell>
          <cell r="K21">
            <v>7940</v>
          </cell>
          <cell r="L21">
            <v>7500</v>
          </cell>
          <cell r="M21">
            <v>7000</v>
          </cell>
          <cell r="N21">
            <v>22440</v>
          </cell>
          <cell r="P21">
            <v>7800</v>
          </cell>
          <cell r="Q21">
            <v>7798</v>
          </cell>
          <cell r="R21">
            <v>7210</v>
          </cell>
          <cell r="S21">
            <v>7368</v>
          </cell>
          <cell r="T21">
            <v>7574</v>
          </cell>
          <cell r="U21">
            <v>9824</v>
          </cell>
          <cell r="V21">
            <v>8628</v>
          </cell>
          <cell r="W21">
            <v>10178</v>
          </cell>
          <cell r="X21">
            <v>10098</v>
          </cell>
          <cell r="Y21">
            <v>7940</v>
          </cell>
          <cell r="Z21">
            <v>9170</v>
          </cell>
          <cell r="AA21">
            <v>7433</v>
          </cell>
          <cell r="AB21">
            <v>101021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</row>
        <row r="22">
          <cell r="B22">
            <v>39</v>
          </cell>
          <cell r="C22" t="str">
            <v>FMPA</v>
          </cell>
          <cell r="E22" t="str">
            <v>Avg</v>
          </cell>
          <cell r="H22">
            <v>0</v>
          </cell>
          <cell r="I22">
            <v>0</v>
          </cell>
          <cell r="J22">
            <v>0</v>
          </cell>
          <cell r="K22">
            <v>14842</v>
          </cell>
          <cell r="L22">
            <v>11308</v>
          </cell>
          <cell r="M22">
            <v>8780</v>
          </cell>
          <cell r="N22">
            <v>34930</v>
          </cell>
          <cell r="P22">
            <v>6200</v>
          </cell>
          <cell r="Q22">
            <v>6500</v>
          </cell>
          <cell r="R22">
            <v>6084</v>
          </cell>
          <cell r="S22">
            <v>3652</v>
          </cell>
          <cell r="T22">
            <v>6071</v>
          </cell>
          <cell r="U22">
            <v>8007</v>
          </cell>
          <cell r="V22">
            <v>8802</v>
          </cell>
          <cell r="W22">
            <v>9856</v>
          </cell>
          <cell r="X22">
            <v>11675</v>
          </cell>
          <cell r="Y22">
            <v>11131</v>
          </cell>
          <cell r="Z22">
            <v>8481</v>
          </cell>
          <cell r="AA22">
            <v>6585</v>
          </cell>
          <cell r="AB22">
            <v>93044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</row>
        <row r="23">
          <cell r="B23">
            <v>39.4</v>
          </cell>
          <cell r="C23" t="str">
            <v>FMPA</v>
          </cell>
          <cell r="E23" t="str">
            <v>Avg</v>
          </cell>
          <cell r="H23">
            <v>0</v>
          </cell>
          <cell r="I23">
            <v>0</v>
          </cell>
          <cell r="J23">
            <v>0</v>
          </cell>
          <cell r="K23">
            <v>5208</v>
          </cell>
          <cell r="L23">
            <v>4467</v>
          </cell>
          <cell r="M23">
            <v>4086</v>
          </cell>
          <cell r="N23">
            <v>13761</v>
          </cell>
          <cell r="P23">
            <v>3100</v>
          </cell>
          <cell r="Q23">
            <v>3400</v>
          </cell>
          <cell r="R23">
            <v>4071</v>
          </cell>
          <cell r="S23">
            <v>3427</v>
          </cell>
          <cell r="T23">
            <v>3821</v>
          </cell>
          <cell r="U23">
            <v>3765</v>
          </cell>
          <cell r="V23">
            <v>4418</v>
          </cell>
          <cell r="W23">
            <v>4466</v>
          </cell>
          <cell r="X23">
            <v>5239</v>
          </cell>
          <cell r="Y23">
            <v>5314</v>
          </cell>
          <cell r="Z23">
            <v>4558</v>
          </cell>
          <cell r="AA23">
            <v>4170</v>
          </cell>
          <cell r="AB23">
            <v>49749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</row>
        <row r="24">
          <cell r="B24">
            <v>500</v>
          </cell>
          <cell r="C24" t="str">
            <v>R CRK</v>
          </cell>
          <cell r="E24" t="str">
            <v>Strat</v>
          </cell>
          <cell r="F24" t="str">
            <v>02 Strat</v>
          </cell>
          <cell r="G24" t="str">
            <v>Base</v>
          </cell>
          <cell r="H24">
            <v>0</v>
          </cell>
          <cell r="I24">
            <v>0</v>
          </cell>
          <cell r="J24">
            <v>0</v>
          </cell>
          <cell r="K24">
            <v>65000</v>
          </cell>
          <cell r="L24">
            <v>47000</v>
          </cell>
          <cell r="M24">
            <v>35000</v>
          </cell>
          <cell r="N24">
            <v>147000</v>
          </cell>
          <cell r="P24">
            <v>45000</v>
          </cell>
          <cell r="Q24">
            <v>35000</v>
          </cell>
          <cell r="R24">
            <v>35000</v>
          </cell>
          <cell r="S24">
            <v>46000</v>
          </cell>
          <cell r="T24">
            <v>47000</v>
          </cell>
          <cell r="U24">
            <v>55000</v>
          </cell>
          <cell r="V24">
            <v>57000</v>
          </cell>
          <cell r="W24">
            <v>70000</v>
          </cell>
          <cell r="X24">
            <v>72000</v>
          </cell>
          <cell r="Y24">
            <v>65800</v>
          </cell>
          <cell r="Z24">
            <v>47500</v>
          </cell>
          <cell r="AA24">
            <v>35800</v>
          </cell>
          <cell r="AB24">
            <v>611100</v>
          </cell>
          <cell r="AU24">
            <v>0</v>
          </cell>
          <cell r="AV24">
            <v>408083</v>
          </cell>
          <cell r="AW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19179901000</v>
          </cell>
          <cell r="CE24">
            <v>0</v>
          </cell>
          <cell r="CF24">
            <v>19179901000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</row>
        <row r="25">
          <cell r="B25">
            <v>501</v>
          </cell>
          <cell r="C25" t="str">
            <v>MT DORA</v>
          </cell>
          <cell r="E25" t="str">
            <v>Avg</v>
          </cell>
          <cell r="H25">
            <v>0</v>
          </cell>
          <cell r="I25">
            <v>0</v>
          </cell>
          <cell r="J25">
            <v>0</v>
          </cell>
          <cell r="K25">
            <v>10455</v>
          </cell>
          <cell r="L25">
            <v>8609</v>
          </cell>
          <cell r="M25">
            <v>7556</v>
          </cell>
          <cell r="N25">
            <v>26620</v>
          </cell>
          <cell r="P25">
            <v>8352</v>
          </cell>
          <cell r="Q25">
            <v>8200</v>
          </cell>
          <cell r="R25">
            <v>7524</v>
          </cell>
          <cell r="S25">
            <v>7098</v>
          </cell>
          <cell r="T25">
            <v>7755</v>
          </cell>
          <cell r="U25">
            <v>8933</v>
          </cell>
          <cell r="V25">
            <v>10398</v>
          </cell>
          <cell r="W25">
            <v>10928</v>
          </cell>
          <cell r="X25">
            <v>11194</v>
          </cell>
          <cell r="Y25">
            <v>10732</v>
          </cell>
          <cell r="Z25">
            <v>8837</v>
          </cell>
          <cell r="AA25">
            <v>7756</v>
          </cell>
          <cell r="AB25">
            <v>107707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</row>
        <row r="26">
          <cell r="B26">
            <v>502</v>
          </cell>
          <cell r="C26" t="str">
            <v>CHATT</v>
          </cell>
          <cell r="E26" t="str">
            <v>Avg</v>
          </cell>
          <cell r="H26">
            <v>0</v>
          </cell>
          <cell r="I26">
            <v>0</v>
          </cell>
          <cell r="J26">
            <v>0</v>
          </cell>
          <cell r="K26">
            <v>3398</v>
          </cell>
          <cell r="L26">
            <v>2841</v>
          </cell>
          <cell r="M26">
            <v>2573</v>
          </cell>
          <cell r="N26">
            <v>8812</v>
          </cell>
          <cell r="P26">
            <v>2642</v>
          </cell>
          <cell r="Q26">
            <v>2828</v>
          </cell>
          <cell r="R26">
            <v>2555</v>
          </cell>
          <cell r="S26">
            <v>2479</v>
          </cell>
          <cell r="T26">
            <v>2753</v>
          </cell>
          <cell r="U26">
            <v>3375</v>
          </cell>
          <cell r="V26">
            <v>3727</v>
          </cell>
          <cell r="W26">
            <v>3912</v>
          </cell>
          <cell r="X26">
            <v>3940</v>
          </cell>
          <cell r="Y26">
            <v>3417</v>
          </cell>
          <cell r="Z26">
            <v>2857</v>
          </cell>
          <cell r="AA26">
            <v>2588</v>
          </cell>
          <cell r="AB26">
            <v>37073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</row>
        <row r="27">
          <cell r="B27">
            <v>503</v>
          </cell>
          <cell r="C27" t="str">
            <v>QUINCY</v>
          </cell>
          <cell r="E27" t="str">
            <v>Avg</v>
          </cell>
          <cell r="H27">
            <v>0</v>
          </cell>
          <cell r="I27">
            <v>0</v>
          </cell>
          <cell r="J27">
            <v>0</v>
          </cell>
          <cell r="K27">
            <v>12322</v>
          </cell>
          <cell r="L27">
            <v>11096</v>
          </cell>
          <cell r="M27">
            <v>9394</v>
          </cell>
          <cell r="N27">
            <v>32812</v>
          </cell>
          <cell r="P27">
            <v>8529</v>
          </cell>
          <cell r="Q27">
            <v>8428</v>
          </cell>
          <cell r="R27">
            <v>9398</v>
          </cell>
          <cell r="S27">
            <v>8332</v>
          </cell>
          <cell r="T27">
            <v>7842</v>
          </cell>
          <cell r="U27">
            <v>8705</v>
          </cell>
          <cell r="V27">
            <v>10804</v>
          </cell>
          <cell r="W27">
            <v>11938</v>
          </cell>
          <cell r="X27">
            <v>12315</v>
          </cell>
          <cell r="Y27">
            <v>12441</v>
          </cell>
          <cell r="Z27">
            <v>11204</v>
          </cell>
          <cell r="AA27">
            <v>9486</v>
          </cell>
          <cell r="AB27">
            <v>119422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</row>
        <row r="28">
          <cell r="B28">
            <v>505</v>
          </cell>
          <cell r="C28" t="str">
            <v>BARTOW</v>
          </cell>
          <cell r="E28" t="str">
            <v>Avg</v>
          </cell>
          <cell r="H28">
            <v>0</v>
          </cell>
          <cell r="I28">
            <v>0</v>
          </cell>
          <cell r="J28">
            <v>0</v>
          </cell>
          <cell r="K28">
            <v>28327</v>
          </cell>
          <cell r="L28">
            <v>25945</v>
          </cell>
          <cell r="M28">
            <v>21937</v>
          </cell>
          <cell r="N28">
            <v>76209</v>
          </cell>
          <cell r="P28">
            <v>25131</v>
          </cell>
          <cell r="Q28">
            <v>25098</v>
          </cell>
          <cell r="R28">
            <v>21887</v>
          </cell>
          <cell r="S28">
            <v>23659</v>
          </cell>
          <cell r="T28">
            <v>24103</v>
          </cell>
          <cell r="U28">
            <v>28916</v>
          </cell>
          <cell r="V28">
            <v>29050</v>
          </cell>
          <cell r="W28">
            <v>30752</v>
          </cell>
          <cell r="X28">
            <v>32088</v>
          </cell>
          <cell r="Y28">
            <v>28699</v>
          </cell>
          <cell r="Z28">
            <v>26285</v>
          </cell>
          <cell r="AA28">
            <v>22224</v>
          </cell>
          <cell r="AB28">
            <v>317892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</row>
        <row r="29">
          <cell r="B29">
            <v>506</v>
          </cell>
          <cell r="C29" t="str">
            <v>WILLISTON</v>
          </cell>
          <cell r="E29" t="str">
            <v>Avg</v>
          </cell>
          <cell r="H29">
            <v>0</v>
          </cell>
          <cell r="I29">
            <v>0</v>
          </cell>
          <cell r="J29">
            <v>0</v>
          </cell>
          <cell r="K29">
            <v>3318</v>
          </cell>
          <cell r="L29">
            <v>2627</v>
          </cell>
          <cell r="M29">
            <v>2505</v>
          </cell>
          <cell r="N29">
            <v>8450</v>
          </cell>
          <cell r="P29">
            <v>2626</v>
          </cell>
          <cell r="Q29">
            <v>2433</v>
          </cell>
          <cell r="R29">
            <v>2289</v>
          </cell>
          <cell r="S29">
            <v>2451</v>
          </cell>
          <cell r="T29">
            <v>2523</v>
          </cell>
          <cell r="U29">
            <v>3235</v>
          </cell>
          <cell r="V29">
            <v>3418</v>
          </cell>
          <cell r="W29">
            <v>3479</v>
          </cell>
          <cell r="X29">
            <v>3804</v>
          </cell>
          <cell r="Y29">
            <v>3388</v>
          </cell>
          <cell r="Z29">
            <v>2683</v>
          </cell>
          <cell r="AA29">
            <v>2558</v>
          </cell>
          <cell r="AB29">
            <v>34887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</row>
        <row r="30">
          <cell r="B30">
            <v>507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</row>
        <row r="31">
          <cell r="B31">
            <v>510</v>
          </cell>
          <cell r="C31" t="str">
            <v>TALL</v>
          </cell>
          <cell r="D31">
            <v>11.4</v>
          </cell>
          <cell r="E31" t="str">
            <v>Strat</v>
          </cell>
          <cell r="F31" t="str">
            <v>CR3</v>
          </cell>
          <cell r="G31" t="str">
            <v>Base</v>
          </cell>
          <cell r="H31">
            <v>0</v>
          </cell>
          <cell r="I31">
            <v>0</v>
          </cell>
          <cell r="J31">
            <v>0</v>
          </cell>
          <cell r="K31">
            <v>8208</v>
          </cell>
          <cell r="L31">
            <v>8482</v>
          </cell>
          <cell r="M31">
            <v>8208</v>
          </cell>
          <cell r="N31">
            <v>24898</v>
          </cell>
          <cell r="P31">
            <v>8482</v>
          </cell>
          <cell r="Q31">
            <v>8482</v>
          </cell>
          <cell r="R31">
            <v>7661</v>
          </cell>
          <cell r="S31">
            <v>8482</v>
          </cell>
          <cell r="T31">
            <v>8208</v>
          </cell>
          <cell r="U31">
            <v>8482</v>
          </cell>
          <cell r="V31">
            <v>8208</v>
          </cell>
          <cell r="W31">
            <v>8482</v>
          </cell>
          <cell r="X31">
            <v>8482</v>
          </cell>
          <cell r="Y31">
            <v>8208</v>
          </cell>
          <cell r="Z31">
            <v>8482</v>
          </cell>
          <cell r="AA31">
            <v>8208</v>
          </cell>
          <cell r="AB31">
            <v>99867</v>
          </cell>
          <cell r="AU31">
            <v>74838649.10482803</v>
          </cell>
          <cell r="AV31">
            <v>59013006.791170739</v>
          </cell>
          <cell r="AW31">
            <v>70479376.139466733</v>
          </cell>
          <cell r="AZ31" t="e">
            <v>#REF!</v>
          </cell>
          <cell r="BA31" t="e">
            <v>#REF!</v>
          </cell>
          <cell r="BB31" t="e">
            <v>#REF!</v>
          </cell>
          <cell r="BC31" t="e">
            <v>#REF!</v>
          </cell>
          <cell r="BD31" t="e">
            <v>#REF!</v>
          </cell>
          <cell r="BE31" t="e">
            <v>#REF!</v>
          </cell>
          <cell r="BF31" t="e">
            <v>#REF!</v>
          </cell>
          <cell r="BG31" t="e">
            <v>#REF!</v>
          </cell>
          <cell r="BH31" t="e">
            <v>#REF!</v>
          </cell>
          <cell r="BI31" t="e">
            <v>#REF!</v>
          </cell>
          <cell r="BJ31" t="e">
            <v>#REF!</v>
          </cell>
          <cell r="BK31" t="e">
            <v>#REF!</v>
          </cell>
          <cell r="BZ31">
            <v>0</v>
          </cell>
          <cell r="CA31">
            <v>0</v>
          </cell>
          <cell r="CB31">
            <v>0</v>
          </cell>
          <cell r="CC31">
            <v>614275631852.42847</v>
          </cell>
          <cell r="CD31">
            <v>500548323602.71021</v>
          </cell>
          <cell r="CE31">
            <v>578494719352.74292</v>
          </cell>
          <cell r="CF31">
            <v>1693318674807.8816</v>
          </cell>
          <cell r="CH31" t="e">
            <v>#REF!</v>
          </cell>
          <cell r="CI31" t="e">
            <v>#REF!</v>
          </cell>
          <cell r="CJ31" t="e">
            <v>#REF!</v>
          </cell>
          <cell r="CK31" t="e">
            <v>#REF!</v>
          </cell>
          <cell r="CL31" t="e">
            <v>#REF!</v>
          </cell>
          <cell r="CM31" t="e">
            <v>#REF!</v>
          </cell>
          <cell r="CN31" t="e">
            <v>#REF!</v>
          </cell>
          <cell r="CO31" t="e">
            <v>#REF!</v>
          </cell>
          <cell r="CP31" t="e">
            <v>#REF!</v>
          </cell>
          <cell r="CQ31" t="e">
            <v>#REF!</v>
          </cell>
          <cell r="CR31" t="e">
            <v>#REF!</v>
          </cell>
          <cell r="CS31" t="e">
            <v>#REF!</v>
          </cell>
          <cell r="CT31" t="e">
            <v>#REF!</v>
          </cell>
        </row>
        <row r="32">
          <cell r="B32">
            <v>512</v>
          </cell>
          <cell r="C32" t="str">
            <v>HMST-B</v>
          </cell>
          <cell r="D32" t="str">
            <v>14 MW</v>
          </cell>
          <cell r="E32" t="str">
            <v>Strat</v>
          </cell>
          <cell r="F32" t="str">
            <v>98 Strat</v>
          </cell>
          <cell r="G32" t="str">
            <v>Base</v>
          </cell>
          <cell r="H32">
            <v>0</v>
          </cell>
          <cell r="I32">
            <v>0</v>
          </cell>
          <cell r="J32">
            <v>0</v>
          </cell>
          <cell r="K32">
            <v>11000</v>
          </cell>
          <cell r="L32">
            <v>10500</v>
          </cell>
          <cell r="M32">
            <v>10000</v>
          </cell>
          <cell r="N32">
            <v>31500</v>
          </cell>
          <cell r="P32">
            <v>11000</v>
          </cell>
          <cell r="Q32">
            <v>12600</v>
          </cell>
          <cell r="R32">
            <v>12600</v>
          </cell>
          <cell r="S32">
            <v>12600</v>
          </cell>
          <cell r="T32">
            <v>12600</v>
          </cell>
          <cell r="U32">
            <v>12600</v>
          </cell>
          <cell r="V32">
            <v>12600</v>
          </cell>
          <cell r="W32">
            <v>12600</v>
          </cell>
          <cell r="X32">
            <v>12600</v>
          </cell>
          <cell r="Y32">
            <v>12600</v>
          </cell>
          <cell r="Z32">
            <v>12600</v>
          </cell>
          <cell r="AA32">
            <v>12600</v>
          </cell>
          <cell r="AB32">
            <v>149600</v>
          </cell>
          <cell r="AU32">
            <v>2945278</v>
          </cell>
          <cell r="AV32">
            <v>2925032</v>
          </cell>
          <cell r="AW32">
            <v>2943460</v>
          </cell>
          <cell r="AZ32">
            <v>69.009027162296022</v>
          </cell>
          <cell r="BA32">
            <v>70.318827238625644</v>
          </cell>
          <cell r="BB32">
            <v>70.411773439790949</v>
          </cell>
          <cell r="BC32">
            <v>64.804083805417903</v>
          </cell>
          <cell r="BD32">
            <v>62.861566337620175</v>
          </cell>
          <cell r="BE32">
            <v>63.728126389396479</v>
          </cell>
          <cell r="BF32">
            <v>66.411383922058349</v>
          </cell>
          <cell r="BG32">
            <v>70.026173449669457</v>
          </cell>
          <cell r="BH32">
            <v>73.412566785361733</v>
          </cell>
          <cell r="BI32">
            <v>75.623706586973285</v>
          </cell>
          <cell r="BJ32">
            <v>72.547048885575563</v>
          </cell>
          <cell r="BK32">
            <v>71.716736144877586</v>
          </cell>
          <cell r="BZ32">
            <v>0</v>
          </cell>
          <cell r="CA32">
            <v>0</v>
          </cell>
          <cell r="CB32">
            <v>0</v>
          </cell>
          <cell r="CC32">
            <v>32398058000</v>
          </cell>
          <cell r="CD32">
            <v>30712836000</v>
          </cell>
          <cell r="CE32">
            <v>29434600000</v>
          </cell>
          <cell r="CF32">
            <v>92545494000</v>
          </cell>
          <cell r="CH32">
            <v>759099.29878525622</v>
          </cell>
          <cell r="CI32">
            <v>886017.22320668306</v>
          </cell>
          <cell r="CJ32">
            <v>887188.3453413659</v>
          </cell>
          <cell r="CK32">
            <v>816531.45594826562</v>
          </cell>
          <cell r="CL32">
            <v>792055.73585401417</v>
          </cell>
          <cell r="CM32">
            <v>802974.39250639558</v>
          </cell>
          <cell r="CN32">
            <v>836783.43741793523</v>
          </cell>
          <cell r="CO32">
            <v>882329.78546583513</v>
          </cell>
          <cell r="CP32">
            <v>924998.3414955578</v>
          </cell>
          <cell r="CQ32">
            <v>952858.70299586339</v>
          </cell>
          <cell r="CR32">
            <v>914092.81595825206</v>
          </cell>
          <cell r="CS32">
            <v>903630.87542545761</v>
          </cell>
          <cell r="CT32">
            <v>10358560.410400882</v>
          </cell>
        </row>
        <row r="33">
          <cell r="B33" t="str">
            <v>515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</row>
        <row r="34">
          <cell r="B34">
            <v>514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</row>
        <row r="35">
          <cell r="B35">
            <v>516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</row>
        <row r="36">
          <cell r="B36">
            <v>518</v>
          </cell>
          <cell r="C36" t="str">
            <v>TECO</v>
          </cell>
          <cell r="D36" t="str">
            <v>50 MW MM</v>
          </cell>
          <cell r="E36" t="str">
            <v>Strat</v>
          </cell>
          <cell r="F36" t="str">
            <v>02 Strat</v>
          </cell>
          <cell r="G36" t="str">
            <v>Base</v>
          </cell>
          <cell r="H36">
            <v>0</v>
          </cell>
          <cell r="I36">
            <v>0</v>
          </cell>
          <cell r="J36">
            <v>0</v>
          </cell>
          <cell r="K36">
            <v>35963</v>
          </cell>
          <cell r="L36">
            <v>32000</v>
          </cell>
          <cell r="M36">
            <v>28000</v>
          </cell>
          <cell r="N36">
            <v>95963</v>
          </cell>
          <cell r="P36">
            <v>31000</v>
          </cell>
          <cell r="Q36">
            <v>35914</v>
          </cell>
          <cell r="R36">
            <v>30711</v>
          </cell>
          <cell r="S36">
            <v>35797</v>
          </cell>
          <cell r="T36">
            <v>34920</v>
          </cell>
          <cell r="U36">
            <v>36084</v>
          </cell>
          <cell r="V36">
            <v>34920</v>
          </cell>
          <cell r="W36">
            <v>36084</v>
          </cell>
          <cell r="X36">
            <v>36084</v>
          </cell>
          <cell r="Y36">
            <v>34920</v>
          </cell>
          <cell r="Z36">
            <v>36084</v>
          </cell>
          <cell r="AA36">
            <v>34920</v>
          </cell>
          <cell r="AB36">
            <v>417438</v>
          </cell>
          <cell r="AU36">
            <v>0</v>
          </cell>
          <cell r="AV36">
            <v>408083</v>
          </cell>
          <cell r="AW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13058656000</v>
          </cell>
          <cell r="CE36">
            <v>0</v>
          </cell>
          <cell r="CF36">
            <v>13058656000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</row>
        <row r="37">
          <cell r="B37">
            <v>558</v>
          </cell>
          <cell r="C37" t="str">
            <v>WINT PK</v>
          </cell>
          <cell r="E37" t="str">
            <v>Avg</v>
          </cell>
          <cell r="H37">
            <v>0</v>
          </cell>
          <cell r="I37">
            <v>0</v>
          </cell>
          <cell r="J37">
            <v>0</v>
          </cell>
          <cell r="K37">
            <v>45000</v>
          </cell>
          <cell r="L37">
            <v>40000</v>
          </cell>
          <cell r="M37">
            <v>33000</v>
          </cell>
          <cell r="N37">
            <v>118000</v>
          </cell>
          <cell r="P37">
            <v>34300</v>
          </cell>
          <cell r="Q37">
            <v>33800</v>
          </cell>
          <cell r="R37">
            <v>31800</v>
          </cell>
          <cell r="S37">
            <v>33000</v>
          </cell>
          <cell r="T37">
            <v>37000</v>
          </cell>
          <cell r="U37">
            <v>42200</v>
          </cell>
          <cell r="V37">
            <v>44000</v>
          </cell>
          <cell r="W37">
            <v>47000</v>
          </cell>
          <cell r="X37">
            <v>52000</v>
          </cell>
          <cell r="Y37">
            <v>45200</v>
          </cell>
          <cell r="Z37">
            <v>40200</v>
          </cell>
          <cell r="AA37">
            <v>33500</v>
          </cell>
          <cell r="AB37">
            <v>474000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</row>
        <row r="38">
          <cell r="B38">
            <v>559</v>
          </cell>
          <cell r="C38" t="str">
            <v>HMST-I</v>
          </cell>
          <cell r="E38" t="str">
            <v>Strat</v>
          </cell>
          <cell r="F38" t="str">
            <v>02 Strat</v>
          </cell>
          <cell r="G38" t="str">
            <v>Interm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5256</v>
          </cell>
          <cell r="R38">
            <v>3528</v>
          </cell>
          <cell r="S38">
            <v>5033</v>
          </cell>
          <cell r="T38">
            <v>4032</v>
          </cell>
          <cell r="U38">
            <v>4810</v>
          </cell>
          <cell r="V38">
            <v>4464</v>
          </cell>
          <cell r="W38">
            <v>5256</v>
          </cell>
          <cell r="X38">
            <v>5256</v>
          </cell>
          <cell r="Y38">
            <v>4680</v>
          </cell>
          <cell r="Z38">
            <v>5033</v>
          </cell>
          <cell r="AA38">
            <v>4032</v>
          </cell>
          <cell r="AB38">
            <v>51380</v>
          </cell>
          <cell r="AU38">
            <v>0</v>
          </cell>
          <cell r="AV38">
            <v>0</v>
          </cell>
          <cell r="AW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</row>
        <row r="40">
          <cell r="A40" t="str">
            <v>Total Wholesale Sales</v>
          </cell>
          <cell r="H40">
            <v>0</v>
          </cell>
          <cell r="I40">
            <v>0</v>
          </cell>
          <cell r="J40">
            <v>0</v>
          </cell>
          <cell r="K40">
            <v>397329</v>
          </cell>
          <cell r="L40">
            <v>333481</v>
          </cell>
          <cell r="M40">
            <v>252744</v>
          </cell>
          <cell r="N40">
            <v>983554</v>
          </cell>
          <cell r="P40">
            <v>297650</v>
          </cell>
          <cell r="Q40">
            <v>303922</v>
          </cell>
          <cell r="R40">
            <v>276697</v>
          </cell>
          <cell r="S40">
            <v>337563</v>
          </cell>
          <cell r="T40">
            <v>355883</v>
          </cell>
          <cell r="U40">
            <v>391308</v>
          </cell>
          <cell r="V40">
            <v>401769</v>
          </cell>
          <cell r="W40">
            <v>450307</v>
          </cell>
          <cell r="X40">
            <v>469741</v>
          </cell>
          <cell r="Y40">
            <v>439965</v>
          </cell>
          <cell r="Z40">
            <v>376709</v>
          </cell>
          <cell r="AA40">
            <v>278518</v>
          </cell>
          <cell r="AB40">
            <v>4380032</v>
          </cell>
          <cell r="BZ40">
            <v>0</v>
          </cell>
          <cell r="CA40">
            <v>0</v>
          </cell>
          <cell r="CB40">
            <v>0</v>
          </cell>
          <cell r="CC40" t="e">
            <v>#DIV/0!</v>
          </cell>
          <cell r="CD40">
            <v>563500619449.07373</v>
          </cell>
          <cell r="CE40" t="e">
            <v>#DIV/0!</v>
          </cell>
          <cell r="CF40" t="e">
            <v>#DIV/0!</v>
          </cell>
          <cell r="CH40" t="e">
            <v>#REF!</v>
          </cell>
          <cell r="CI40" t="e">
            <v>#REF!</v>
          </cell>
          <cell r="CJ40" t="e">
            <v>#REF!</v>
          </cell>
          <cell r="CK40" t="e">
            <v>#REF!</v>
          </cell>
          <cell r="CL40" t="e">
            <v>#REF!</v>
          </cell>
          <cell r="CM40" t="e">
            <v>#REF!</v>
          </cell>
          <cell r="CN40" t="e">
            <v>#REF!</v>
          </cell>
          <cell r="CO40" t="e">
            <v>#REF!</v>
          </cell>
          <cell r="CP40" t="e">
            <v>#REF!</v>
          </cell>
          <cell r="CQ40" t="e">
            <v>#REF!</v>
          </cell>
          <cell r="CR40" t="e">
            <v>#REF!</v>
          </cell>
          <cell r="CS40" t="e">
            <v>#REF!</v>
          </cell>
          <cell r="CT40" t="e">
            <v>#REF!</v>
          </cell>
        </row>
        <row r="41">
          <cell r="A41" t="str">
            <v>Total Stratified Sales</v>
          </cell>
          <cell r="E41" t="str">
            <v>Strat</v>
          </cell>
          <cell r="H41">
            <v>0</v>
          </cell>
          <cell r="I41">
            <v>0</v>
          </cell>
          <cell r="J41">
            <v>0</v>
          </cell>
          <cell r="K41">
            <v>262244</v>
          </cell>
          <cell r="L41">
            <v>215584</v>
          </cell>
          <cell r="M41">
            <v>152701</v>
          </cell>
          <cell r="N41">
            <v>630529</v>
          </cell>
          <cell r="P41">
            <v>195318</v>
          </cell>
          <cell r="Q41">
            <v>201876</v>
          </cell>
          <cell r="R41">
            <v>181112</v>
          </cell>
          <cell r="S41">
            <v>242918</v>
          </cell>
          <cell r="T41">
            <v>255008</v>
          </cell>
          <cell r="U41">
            <v>272928</v>
          </cell>
          <cell r="V41">
            <v>274568</v>
          </cell>
          <cell r="W41">
            <v>314901</v>
          </cell>
          <cell r="X41">
            <v>324344</v>
          </cell>
          <cell r="Y41">
            <v>307430</v>
          </cell>
          <cell r="Z41">
            <v>258931</v>
          </cell>
          <cell r="AA41">
            <v>179008</v>
          </cell>
          <cell r="AB41">
            <v>3008342</v>
          </cell>
        </row>
        <row r="42">
          <cell r="A42" t="str">
            <v>Total Average Cost Sales</v>
          </cell>
          <cell r="E42" t="str">
            <v>Avg</v>
          </cell>
          <cell r="H42">
            <v>0</v>
          </cell>
          <cell r="I42">
            <v>0</v>
          </cell>
          <cell r="J42">
            <v>0</v>
          </cell>
          <cell r="K42">
            <v>135085</v>
          </cell>
          <cell r="L42">
            <v>117897</v>
          </cell>
          <cell r="M42">
            <v>100043</v>
          </cell>
          <cell r="N42">
            <v>353025</v>
          </cell>
          <cell r="P42">
            <v>102332</v>
          </cell>
          <cell r="Q42">
            <v>102046</v>
          </cell>
          <cell r="R42">
            <v>95585</v>
          </cell>
          <cell r="S42">
            <v>94645</v>
          </cell>
          <cell r="T42">
            <v>100875</v>
          </cell>
          <cell r="U42">
            <v>118380</v>
          </cell>
          <cell r="V42">
            <v>127201</v>
          </cell>
          <cell r="W42">
            <v>135406</v>
          </cell>
          <cell r="X42">
            <v>145397</v>
          </cell>
          <cell r="Y42">
            <v>132535</v>
          </cell>
          <cell r="Z42">
            <v>117778</v>
          </cell>
          <cell r="AA42">
            <v>99510</v>
          </cell>
          <cell r="AB42">
            <v>1371690</v>
          </cell>
        </row>
        <row r="43">
          <cell r="A43" t="str">
            <v>Retail Sales</v>
          </cell>
          <cell r="H43">
            <v>0</v>
          </cell>
          <cell r="I43">
            <v>0</v>
          </cell>
          <cell r="J43">
            <v>0</v>
          </cell>
          <cell r="K43">
            <v>3499387</v>
          </cell>
          <cell r="L43">
            <v>3089034</v>
          </cell>
          <cell r="M43">
            <v>3025370</v>
          </cell>
          <cell r="N43">
            <v>9613791</v>
          </cell>
          <cell r="P43">
            <v>3231882</v>
          </cell>
          <cell r="Q43">
            <v>3034034</v>
          </cell>
          <cell r="R43">
            <v>2870255</v>
          </cell>
          <cell r="S43">
            <v>2928857</v>
          </cell>
          <cell r="T43">
            <v>3141414</v>
          </cell>
          <cell r="U43">
            <v>3693724</v>
          </cell>
          <cell r="V43">
            <v>3944541</v>
          </cell>
          <cell r="W43">
            <v>4077902</v>
          </cell>
          <cell r="X43">
            <v>4046624</v>
          </cell>
          <cell r="Y43">
            <v>3589286</v>
          </cell>
          <cell r="Z43">
            <v>3166493</v>
          </cell>
          <cell r="AA43">
            <v>3105212</v>
          </cell>
          <cell r="AB43">
            <v>40830224</v>
          </cell>
        </row>
        <row r="44">
          <cell r="A44" t="str">
            <v>Total Sales</v>
          </cell>
          <cell r="H44">
            <v>0</v>
          </cell>
          <cell r="I44">
            <v>0</v>
          </cell>
          <cell r="J44">
            <v>0</v>
          </cell>
          <cell r="K44">
            <v>3896716</v>
          </cell>
          <cell r="L44">
            <v>3422515</v>
          </cell>
          <cell r="M44">
            <v>3278114</v>
          </cell>
          <cell r="N44">
            <v>10597345</v>
          </cell>
          <cell r="P44">
            <v>3529532</v>
          </cell>
          <cell r="Q44">
            <v>3337956</v>
          </cell>
          <cell r="R44">
            <v>3146952</v>
          </cell>
          <cell r="S44">
            <v>3266420</v>
          </cell>
          <cell r="T44">
            <v>3497297</v>
          </cell>
          <cell r="U44">
            <v>4085032</v>
          </cell>
          <cell r="V44">
            <v>4346310</v>
          </cell>
          <cell r="W44">
            <v>4528209</v>
          </cell>
          <cell r="X44">
            <v>4516365</v>
          </cell>
          <cell r="Y44">
            <v>4029251</v>
          </cell>
          <cell r="Z44">
            <v>3543202</v>
          </cell>
          <cell r="AA44">
            <v>3383730</v>
          </cell>
          <cell r="AB44">
            <v>45210256</v>
          </cell>
        </row>
        <row r="46">
          <cell r="A46" t="str">
            <v>Retail % to Total Avg Cost</v>
          </cell>
          <cell r="H46" t="e">
            <v>#DIV/0!</v>
          </cell>
          <cell r="I46" t="e">
            <v>#DIV/0!</v>
          </cell>
          <cell r="J46" t="e">
            <v>#DIV/0!</v>
          </cell>
          <cell r="K46">
            <v>0.96283229035744389</v>
          </cell>
          <cell r="L46">
            <v>0.9632368142626081</v>
          </cell>
          <cell r="M46">
            <v>0.96799047037943464</v>
          </cell>
          <cell r="N46">
            <v>0.96457996214638653</v>
          </cell>
          <cell r="P46">
            <v>0.96930850869200358</v>
          </cell>
          <cell r="Q46">
            <v>0.96746065151399196</v>
          </cell>
          <cell r="R46">
            <v>0.96777135651282609</v>
          </cell>
          <cell r="S46">
            <v>0.96869689518975022</v>
          </cell>
          <cell r="T46">
            <v>0.96888772098970821</v>
          </cell>
          <cell r="U46">
            <v>0.96894628268273897</v>
          </cell>
          <cell r="V46">
            <v>0.96876005405057586</v>
          </cell>
          <cell r="W46">
            <v>0.96786230676703433</v>
          </cell>
          <cell r="X46">
            <v>0.96531577489712006</v>
          </cell>
          <cell r="Y46">
            <v>0.9643897436228126</v>
          </cell>
          <cell r="Z46">
            <v>0.96413876930375109</v>
          </cell>
          <cell r="AA46">
            <v>0.96894894471345716</v>
          </cell>
          <cell r="AB46">
            <v>0.96749697181980898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ntrolData"/>
      <sheetName val="ConstData"/>
      <sheetName val="MajorProjects"/>
      <sheetName val="EntityID"/>
      <sheetName val="Capex Report"/>
      <sheetName val="Lazard"/>
      <sheetName val="Base vs Major Projects"/>
    </sheetNames>
    <sheetDataSet>
      <sheetData sheetId="0"/>
      <sheetData sheetId="1">
        <row r="1">
          <cell r="F1">
            <v>0</v>
          </cell>
        </row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6">
          <cell r="F6" t="str">
            <v>Reporting Items</v>
          </cell>
        </row>
        <row r="7">
          <cell r="F7" t="str">
            <v>Total Cash Construction</v>
          </cell>
        </row>
        <row r="8">
          <cell r="F8" t="str">
            <v>Gross Expenditures - Depreciable</v>
          </cell>
        </row>
        <row r="9">
          <cell r="F9" t="str">
            <v>Cash Construction plus AFUDC</v>
          </cell>
        </row>
        <row r="10">
          <cell r="F10" t="str">
            <v>AFUDC Debt - Total</v>
          </cell>
        </row>
        <row r="11">
          <cell r="F11" t="str">
            <v>AFUDC Equity - Total</v>
          </cell>
        </row>
        <row r="12">
          <cell r="F12" t="str">
            <v>Total AFUDC</v>
          </cell>
        </row>
        <row r="13">
          <cell r="F13" t="str">
            <v>Total Closed to Plant</v>
          </cell>
        </row>
        <row r="14">
          <cell r="F14" t="str">
            <v>Ending Balance CWIP - Depreciable</v>
          </cell>
        </row>
        <row r="15">
          <cell r="F15" t="str">
            <v>Ending Balance CWIP - AFUDC</v>
          </cell>
        </row>
        <row r="16">
          <cell r="F16" t="str">
            <v>Ending CWIP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</sheetData>
      <sheetData sheetId="2">
        <row r="5">
          <cell r="P5">
            <v>2008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-High Risk"/>
      <sheetName val="Upcoming Contracts"/>
      <sheetName val="Procedures"/>
      <sheetName val="Inputs"/>
      <sheetName val="Letter - Nonstrat"/>
      <sheetName val="Letter - Strat"/>
      <sheetName val="Letter - SEPA"/>
      <sheetName val="wfac detail"/>
      <sheetName val="Internal Generation"/>
      <sheetName val="Purchases Separator"/>
      <sheetName val="Nonstrat fac"/>
      <sheetName val="Strat Detail"/>
      <sheetName val="12 month roll avg Seperator"/>
      <sheetName val="Seperators"/>
      <sheetName val="SECI 95 &amp; 06 Interm"/>
      <sheetName val="Homestead Base"/>
      <sheetName val="Homestead Interm"/>
      <sheetName val="TECO 50 MW Base"/>
      <sheetName val="Reedy Creek w Collar"/>
      <sheetName val="GCAR Summary"/>
      <sheetName val="GCAR Table"/>
      <sheetName val="GCAR Download"/>
      <sheetName val="Homestead Sep. Sheet"/>
      <sheetName val="FP&amp;L Sep. Shee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Sched1"/>
      <sheetName val="Sched2Pg1"/>
      <sheetName val="Sched2Pg2"/>
      <sheetName val="Sched2Pg3"/>
      <sheetName val="Sched3Pg1"/>
      <sheetName val="Sched3Pg2"/>
      <sheetName val="Sched3Pg3"/>
      <sheetName val="Sched4Pg1"/>
      <sheetName val="Sched4Pg2"/>
      <sheetName val="Sched4Pg3"/>
      <sheetName val="Sched4Pg4"/>
      <sheetName val="Sched5"/>
      <sheetName val="AFUDC"/>
      <sheetName val="InterestSynch"/>
      <sheetName val="Sheet2"/>
      <sheetName val="AllocIncTaxExpensePg1"/>
      <sheetName val="AllocIncTaxExpensePg2"/>
      <sheetName val="AllocIncTaxExpensePg3"/>
      <sheetName val="AllocIncTaxExpensePg4"/>
      <sheetName val="setupAdjSumm_AvgROR"/>
      <sheetName val="setupAdjSumm_EOP"/>
      <sheetName val="setupRptSumm_EOP"/>
      <sheetName val="setupRptSumm_AvgROR"/>
      <sheetName val="Sheet1"/>
      <sheetName val="setupOther"/>
      <sheetName val="qryResult_ReportSummary"/>
      <sheetName val="qryResult_AdjustSummary"/>
      <sheetName val="qryResult_Rates"/>
      <sheetName val="qryResult_SeparationFactors"/>
      <sheetName val="qryResult_AdjNetIncome"/>
      <sheetName val="ModificationLog"/>
      <sheetName val="QuerySet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-High Risk"/>
      <sheetName val="Legend"/>
      <sheetName val="Input"/>
      <sheetName val="RETAIL FAC"/>
      <sheetName val="VARIANCE-ORIG PROJ"/>
      <sheetName val="UNBILLED"/>
      <sheetName val="GEN EXP ADJ"/>
      <sheetName val="FUEL REV"/>
      <sheetName val="CCR"/>
      <sheetName val="COGEN"/>
      <sheetName val="CCR - Sch A12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TD"/>
    </sheetNames>
    <sheetDataSet>
      <sheetData sheetId="0"/>
      <sheetData sheetId="1"/>
      <sheetData sheetId="2"/>
      <sheetData sheetId="3">
        <row r="20">
          <cell r="V20">
            <v>111570687.8359783</v>
          </cell>
        </row>
      </sheetData>
      <sheetData sheetId="4">
        <row r="1">
          <cell r="A1" t="str">
            <v>Progress Energy Florida</v>
          </cell>
        </row>
        <row r="124">
          <cell r="C124" t="str">
            <v>PROGRESS ENERGY FLORIDA</v>
          </cell>
        </row>
        <row r="125">
          <cell r="C125" t="str">
            <v>RETAIL FUEL ADJUSTMENT CLAUSE VARIANCE ANALYSIS</v>
          </cell>
        </row>
        <row r="126">
          <cell r="C126">
            <v>40969</v>
          </cell>
        </row>
        <row r="127">
          <cell r="C127" t="str">
            <v>CURRENT MONTH</v>
          </cell>
        </row>
        <row r="128">
          <cell r="E128" t="str">
            <v>Dollars</v>
          </cell>
          <cell r="M128" t="str">
            <v>MWH</v>
          </cell>
          <cell r="U128" t="str">
            <v>$/MWH</v>
          </cell>
        </row>
        <row r="129">
          <cell r="E129" t="str">
            <v>Actual</v>
          </cell>
          <cell r="G129" t="str">
            <v>Projection</v>
          </cell>
          <cell r="I129" t="str">
            <v>Variance</v>
          </cell>
          <cell r="K129" t="str">
            <v>Percent</v>
          </cell>
          <cell r="M129" t="str">
            <v>Actual</v>
          </cell>
          <cell r="O129" t="str">
            <v>Projection</v>
          </cell>
          <cell r="Q129" t="str">
            <v>Variance</v>
          </cell>
          <cell r="S129" t="str">
            <v>Percent</v>
          </cell>
          <cell r="U129" t="str">
            <v>Actual</v>
          </cell>
          <cell r="W129" t="str">
            <v>Projection</v>
          </cell>
          <cell r="Y129" t="str">
            <v>Variance</v>
          </cell>
          <cell r="AA129" t="str">
            <v>Percent</v>
          </cell>
        </row>
        <row r="131">
          <cell r="A131">
            <v>1</v>
          </cell>
          <cell r="C131" t="str">
            <v>Production of Electricity</v>
          </cell>
        </row>
        <row r="132">
          <cell r="A132">
            <v>2</v>
          </cell>
          <cell r="C132" t="str">
            <v>Generation</v>
          </cell>
          <cell r="E132">
            <v>111570687.8359783</v>
          </cell>
          <cell r="G132">
            <v>96357715.599999994</v>
          </cell>
          <cell r="I132">
            <v>15212972.235978305</v>
          </cell>
          <cell r="K132">
            <v>0.15788016705512586</v>
          </cell>
          <cell r="M132">
            <v>2502857.86</v>
          </cell>
          <cell r="O132">
            <v>2459000</v>
          </cell>
          <cell r="Q132">
            <v>43857.85999999987</v>
          </cell>
          <cell r="S132">
            <v>1.783564863765753E-2</v>
          </cell>
          <cell r="U132">
            <v>44.58</v>
          </cell>
          <cell r="W132">
            <v>39.19</v>
          </cell>
          <cell r="Y132">
            <v>5.3900000000000006</v>
          </cell>
          <cell r="AA132">
            <v>0.13753508548099008</v>
          </cell>
        </row>
        <row r="133">
          <cell r="A133">
            <v>3</v>
          </cell>
          <cell r="C133" t="str">
            <v>Purch Power</v>
          </cell>
          <cell r="E133">
            <v>28577679.469999999</v>
          </cell>
          <cell r="G133">
            <v>33573852.899999999</v>
          </cell>
          <cell r="I133">
            <v>-4996173.43</v>
          </cell>
          <cell r="K133">
            <v>-0.14881144100086291</v>
          </cell>
          <cell r="M133">
            <v>625932.31099999999</v>
          </cell>
          <cell r="O133">
            <v>622286</v>
          </cell>
          <cell r="Q133">
            <v>3646.310999999987</v>
          </cell>
          <cell r="S133">
            <v>5.8595420755086676E-3</v>
          </cell>
          <cell r="U133">
            <v>45.66</v>
          </cell>
          <cell r="W133">
            <v>53.95</v>
          </cell>
          <cell r="Y133">
            <v>-8.2900000000000063</v>
          </cell>
          <cell r="AA133">
            <v>-0.15366079703429111</v>
          </cell>
        </row>
        <row r="134">
          <cell r="A134">
            <v>4</v>
          </cell>
          <cell r="C134" t="str">
            <v>Interchange Sales</v>
          </cell>
          <cell r="E134">
            <v>-97249.319999999832</v>
          </cell>
          <cell r="G134">
            <v>-89182</v>
          </cell>
          <cell r="I134">
            <v>-8067.3199999998324</v>
          </cell>
          <cell r="K134">
            <v>9.0459061245540942E-2</v>
          </cell>
          <cell r="M134">
            <v>-2496</v>
          </cell>
          <cell r="O134">
            <v>-1831</v>
          </cell>
          <cell r="Q134">
            <v>-665</v>
          </cell>
          <cell r="S134">
            <v>0.36318951392681592</v>
          </cell>
          <cell r="U134">
            <v>38.96</v>
          </cell>
          <cell r="W134">
            <v>48.71</v>
          </cell>
          <cell r="Y134">
            <v>-9.75</v>
          </cell>
          <cell r="AA134">
            <v>-0.20016423732293162</v>
          </cell>
        </row>
        <row r="135">
          <cell r="A135">
            <v>5</v>
          </cell>
          <cell r="C135" t="str">
            <v>Stratified Sales</v>
          </cell>
          <cell r="E135">
            <v>-2958486.7699999996</v>
          </cell>
          <cell r="G135">
            <v>-8165563.9651322411</v>
          </cell>
          <cell r="I135">
            <v>5207077.1951322416</v>
          </cell>
          <cell r="K135">
            <v>-0.6376873927345339</v>
          </cell>
          <cell r="M135">
            <v>-111600.37</v>
          </cell>
          <cell r="O135">
            <v>-164881</v>
          </cell>
          <cell r="Q135">
            <v>53280.630000000005</v>
          </cell>
          <cell r="S135">
            <v>-0.32314596587842143</v>
          </cell>
          <cell r="U135">
            <v>26.51</v>
          </cell>
          <cell r="W135">
            <v>49.52</v>
          </cell>
          <cell r="Y135">
            <v>-23.01</v>
          </cell>
          <cell r="AA135">
            <v>-0.46466074313408723</v>
          </cell>
        </row>
        <row r="136">
          <cell r="A136">
            <v>6</v>
          </cell>
          <cell r="E136">
            <v>137092631.21597829</v>
          </cell>
          <cell r="G136">
            <v>121676822.53486776</v>
          </cell>
          <cell r="I136">
            <v>15415808.681110546</v>
          </cell>
          <cell r="K136">
            <v>0.12669470125826951</v>
          </cell>
          <cell r="M136">
            <v>3014693.801</v>
          </cell>
          <cell r="O136">
            <v>2914574</v>
          </cell>
          <cell r="Q136">
            <v>100119.80099999986</v>
          </cell>
          <cell r="S136">
            <v>3.4351435578578504E-2</v>
          </cell>
          <cell r="U136">
            <v>45.47</v>
          </cell>
          <cell r="W136">
            <v>41.75</v>
          </cell>
          <cell r="Y136">
            <v>3.7199999999999989</v>
          </cell>
          <cell r="AA136">
            <v>8.9101796407185602E-2</v>
          </cell>
        </row>
        <row r="137">
          <cell r="A137">
            <v>7</v>
          </cell>
        </row>
        <row r="138">
          <cell r="A138">
            <v>8</v>
          </cell>
          <cell r="C138" t="str">
            <v>Use of Electricity</v>
          </cell>
        </row>
        <row r="139">
          <cell r="A139">
            <v>9</v>
          </cell>
          <cell r="C139" t="str">
            <v>Wholesale Sales</v>
          </cell>
          <cell r="E139">
            <v>603207.57597830892</v>
          </cell>
          <cell r="G139">
            <v>2859405.3295693994</v>
          </cell>
          <cell r="I139">
            <v>-2256197.7535910904</v>
          </cell>
          <cell r="K139">
            <v>-0.78904439683997285</v>
          </cell>
          <cell r="M139">
            <v>11586.736000000001</v>
          </cell>
          <cell r="O139">
            <v>61227</v>
          </cell>
          <cell r="Q139">
            <v>-49640.263999999996</v>
          </cell>
          <cell r="S139">
            <v>-0.81075773759942504</v>
          </cell>
          <cell r="U139">
            <v>52.06</v>
          </cell>
          <cell r="W139">
            <v>46.7</v>
          </cell>
          <cell r="Y139">
            <v>5.3599999999999994</v>
          </cell>
          <cell r="AA139">
            <v>0.11477516059957171</v>
          </cell>
        </row>
        <row r="140">
          <cell r="A140">
            <v>10</v>
          </cell>
          <cell r="C140" t="str">
            <v>Retail Fuel Sales</v>
          </cell>
          <cell r="E140">
            <v>130556677.68000001</v>
          </cell>
          <cell r="G140">
            <v>131122624.3598419</v>
          </cell>
          <cell r="I140">
            <v>-565946.67984189093</v>
          </cell>
          <cell r="K140">
            <v>-4.316163458479556E-3</v>
          </cell>
          <cell r="M140">
            <v>2606590.8459000001</v>
          </cell>
          <cell r="O140">
            <v>2539088</v>
          </cell>
          <cell r="Q140">
            <v>67502.845900000073</v>
          </cell>
          <cell r="S140">
            <v>2.6585469231472116E-2</v>
          </cell>
          <cell r="U140">
            <v>50.09</v>
          </cell>
          <cell r="W140">
            <v>51.64</v>
          </cell>
          <cell r="Y140">
            <v>-1.5499999999999972</v>
          </cell>
          <cell r="AA140">
            <v>-3.001549186676989E-2</v>
          </cell>
        </row>
        <row r="141">
          <cell r="A141">
            <v>11</v>
          </cell>
          <cell r="C141" t="str">
            <v>Unbilled Revenues</v>
          </cell>
          <cell r="E141">
            <v>0</v>
          </cell>
          <cell r="G141">
            <v>0</v>
          </cell>
          <cell r="I141">
            <v>0</v>
          </cell>
          <cell r="K141">
            <v>0</v>
          </cell>
          <cell r="M141">
            <v>191609</v>
          </cell>
          <cell r="O141">
            <v>126367.37173138483</v>
          </cell>
          <cell r="Q141">
            <v>65241.628268615168</v>
          </cell>
          <cell r="S141">
            <v>0.51628539372724513</v>
          </cell>
          <cell r="U141">
            <v>0</v>
          </cell>
          <cell r="W141">
            <v>0</v>
          </cell>
          <cell r="Y141">
            <v>0</v>
          </cell>
          <cell r="AA141">
            <v>0</v>
          </cell>
        </row>
        <row r="142">
          <cell r="A142">
            <v>12</v>
          </cell>
          <cell r="C142" t="str">
            <v>Inadvertent Interchange</v>
          </cell>
          <cell r="E142">
            <v>0</v>
          </cell>
          <cell r="G142">
            <v>0</v>
          </cell>
          <cell r="I142">
            <v>0</v>
          </cell>
          <cell r="K142">
            <v>0</v>
          </cell>
          <cell r="M142">
            <v>-1702.336</v>
          </cell>
          <cell r="O142">
            <v>0</v>
          </cell>
          <cell r="Q142">
            <v>-1702.336</v>
          </cell>
          <cell r="S142">
            <v>0</v>
          </cell>
          <cell r="U142">
            <v>0</v>
          </cell>
          <cell r="W142">
            <v>0</v>
          </cell>
          <cell r="Y142">
            <v>0</v>
          </cell>
          <cell r="AA142">
            <v>0</v>
          </cell>
        </row>
        <row r="143">
          <cell r="A143">
            <v>13</v>
          </cell>
          <cell r="C143" t="str">
            <v>Company Use</v>
          </cell>
          <cell r="E143">
            <v>0</v>
          </cell>
          <cell r="G143">
            <v>0</v>
          </cell>
          <cell r="I143">
            <v>0</v>
          </cell>
          <cell r="K143">
            <v>0</v>
          </cell>
          <cell r="M143">
            <v>11855.555100000001</v>
          </cell>
          <cell r="O143">
            <v>12000</v>
          </cell>
          <cell r="Q143">
            <v>-144.4448999999986</v>
          </cell>
          <cell r="S143">
            <v>-1.2037074999999883E-2</v>
          </cell>
          <cell r="U143">
            <v>0</v>
          </cell>
          <cell r="W143">
            <v>0</v>
          </cell>
          <cell r="Y143">
            <v>0</v>
          </cell>
          <cell r="AA143">
            <v>0</v>
          </cell>
        </row>
        <row r="144">
          <cell r="A144">
            <v>14</v>
          </cell>
          <cell r="C144" t="str">
            <v>T&amp;D Losses</v>
          </cell>
          <cell r="E144">
            <v>0</v>
          </cell>
          <cell r="G144">
            <v>0</v>
          </cell>
          <cell r="I144">
            <v>0</v>
          </cell>
          <cell r="K144">
            <v>0</v>
          </cell>
          <cell r="M144">
            <v>194754</v>
          </cell>
          <cell r="O144">
            <v>175891.62826861517</v>
          </cell>
          <cell r="Q144">
            <v>18862.371731384832</v>
          </cell>
          <cell r="S144">
            <v>0.10723859865904999</v>
          </cell>
          <cell r="U144">
            <v>0</v>
          </cell>
          <cell r="W144">
            <v>0</v>
          </cell>
          <cell r="Y144">
            <v>0</v>
          </cell>
          <cell r="AA144">
            <v>0</v>
          </cell>
        </row>
        <row r="145">
          <cell r="A145">
            <v>15</v>
          </cell>
          <cell r="E145">
            <v>131159885.25597832</v>
          </cell>
          <cell r="G145">
            <v>133982029.6894113</v>
          </cell>
          <cell r="I145">
            <v>-2822144.4334329814</v>
          </cell>
          <cell r="K145">
            <v>-2.1063604126427243E-2</v>
          </cell>
          <cell r="M145">
            <v>3014693.801</v>
          </cell>
          <cell r="O145">
            <v>2914574</v>
          </cell>
          <cell r="Q145">
            <v>100119.80100000008</v>
          </cell>
          <cell r="S145">
            <v>3.435143557857858E-2</v>
          </cell>
          <cell r="U145">
            <v>43.51</v>
          </cell>
          <cell r="W145">
            <v>45.97</v>
          </cell>
          <cell r="Y145">
            <v>-2.4600000000000009</v>
          </cell>
          <cell r="AA145">
            <v>-5.3513160757015461E-2</v>
          </cell>
        </row>
        <row r="146">
          <cell r="A146">
            <v>16</v>
          </cell>
        </row>
        <row r="147">
          <cell r="A147">
            <v>17</v>
          </cell>
        </row>
        <row r="148">
          <cell r="A148">
            <v>18</v>
          </cell>
          <cell r="C148" t="str">
            <v>Retail Fuel True-up Activity:</v>
          </cell>
        </row>
        <row r="149">
          <cell r="A149">
            <v>19</v>
          </cell>
          <cell r="C149" t="str">
            <v>Retail Fuel Sales</v>
          </cell>
          <cell r="E149">
            <v>130556677.68000001</v>
          </cell>
          <cell r="G149">
            <v>131122624.3598419</v>
          </cell>
          <cell r="I149">
            <v>-565946.67984189093</v>
          </cell>
          <cell r="K149">
            <v>-4.316163458479556E-3</v>
          </cell>
        </row>
        <row r="150">
          <cell r="A150">
            <v>20</v>
          </cell>
          <cell r="C150" t="str">
            <v>Less Prior Year True-up Sales</v>
          </cell>
          <cell r="E150">
            <v>-10263266.83</v>
          </cell>
          <cell r="G150">
            <v>-10263267</v>
          </cell>
          <cell r="I150">
            <v>0.16999999992549419</v>
          </cell>
          <cell r="K150">
            <v>-1.6563926469563171E-8</v>
          </cell>
        </row>
        <row r="151">
          <cell r="A151">
            <v>21</v>
          </cell>
          <cell r="C151" t="str">
            <v>GPIF Incentive</v>
          </cell>
          <cell r="E151">
            <v>248340.83</v>
          </cell>
          <cell r="G151">
            <v>248341</v>
          </cell>
          <cell r="I151">
            <v>-0.17000000001280569</v>
          </cell>
          <cell r="K151">
            <v>-6.8454262491012632E-7</v>
          </cell>
        </row>
        <row r="152">
          <cell r="A152">
            <v>22</v>
          </cell>
          <cell r="C152" t="str">
            <v>Total Retail Sales</v>
          </cell>
          <cell r="E152">
            <v>120541751.68000001</v>
          </cell>
          <cell r="G152">
            <v>121107698.3598419</v>
          </cell>
          <cell r="I152">
            <v>-565946.67984189093</v>
          </cell>
          <cell r="K152">
            <v>-4.6730859186202914E-3</v>
          </cell>
        </row>
        <row r="153">
          <cell r="A153">
            <v>23</v>
          </cell>
        </row>
        <row r="154">
          <cell r="A154">
            <v>24</v>
          </cell>
          <cell r="C154" t="str">
            <v>Total Fuel &amp; Net Power Costs</v>
          </cell>
          <cell r="E154">
            <v>137092631.21597829</v>
          </cell>
          <cell r="G154">
            <v>121676822.53486776</v>
          </cell>
          <cell r="I154">
            <v>15415808.681110531</v>
          </cell>
          <cell r="K154">
            <v>0.12669470125826937</v>
          </cell>
        </row>
        <row r="155">
          <cell r="A155">
            <v>25</v>
          </cell>
          <cell r="C155" t="str">
            <v>Less Wholesale Portion</v>
          </cell>
          <cell r="E155">
            <v>-603207.57735029899</v>
          </cell>
          <cell r="G155">
            <v>-2859405.3295693882</v>
          </cell>
          <cell r="I155">
            <v>2256197.7522190893</v>
          </cell>
          <cell r="K155">
            <v>-0.78904439636015544</v>
          </cell>
        </row>
        <row r="156">
          <cell r="A156">
            <v>26</v>
          </cell>
          <cell r="C156" t="str">
            <v>Add Line Losses</v>
          </cell>
          <cell r="E156">
            <v>166517.09683915973</v>
          </cell>
          <cell r="G156">
            <v>280409.10460448265</v>
          </cell>
          <cell r="I156">
            <v>-113892.00776532292</v>
          </cell>
          <cell r="K156">
            <v>-0.40616372969047393</v>
          </cell>
        </row>
        <row r="157">
          <cell r="A157">
            <v>27</v>
          </cell>
          <cell r="C157" t="str">
            <v>Total Retail Fuel &amp; Net Power Costs</v>
          </cell>
          <cell r="E157">
            <v>136655940.73546717</v>
          </cell>
          <cell r="G157">
            <v>119097826.30990286</v>
          </cell>
          <cell r="I157">
            <v>17558114.425564304</v>
          </cell>
          <cell r="K157">
            <v>0.14742598559168132</v>
          </cell>
        </row>
        <row r="158">
          <cell r="A158">
            <v>28</v>
          </cell>
        </row>
        <row r="159">
          <cell r="A159">
            <v>29</v>
          </cell>
          <cell r="C159" t="str">
            <v xml:space="preserve">Retail Fuel True Up </v>
          </cell>
          <cell r="E159">
            <v>-16114189.055467159</v>
          </cell>
          <cell r="G159">
            <v>2009872.0499390364</v>
          </cell>
          <cell r="I159">
            <v>-18124061.105406195</v>
          </cell>
          <cell r="K159">
            <v>-9.0175198495625306</v>
          </cell>
        </row>
        <row r="160">
          <cell r="A160">
            <v>30</v>
          </cell>
          <cell r="I160" t="str">
            <v xml:space="preserve"> </v>
          </cell>
          <cell r="K160" t="str">
            <v xml:space="preserve"> </v>
          </cell>
        </row>
        <row r="161">
          <cell r="A161">
            <v>31</v>
          </cell>
        </row>
        <row r="162">
          <cell r="A162">
            <v>32</v>
          </cell>
        </row>
        <row r="163">
          <cell r="A163">
            <v>33</v>
          </cell>
        </row>
        <row r="164">
          <cell r="A164">
            <v>34</v>
          </cell>
        </row>
        <row r="165">
          <cell r="A165">
            <v>35</v>
          </cell>
          <cell r="C165" t="str">
            <v>Fuel Costs per Unit:</v>
          </cell>
        </row>
        <row r="166">
          <cell r="A166">
            <v>36</v>
          </cell>
          <cell r="C166" t="str">
            <v>Heavy Oil ($/bbl)</v>
          </cell>
          <cell r="E166">
            <v>79.380382775119614</v>
          </cell>
          <cell r="G166">
            <v>82.000502638853987</v>
          </cell>
          <cell r="I166">
            <v>-2.63</v>
          </cell>
          <cell r="K166">
            <v>-3.20729741326468E-2</v>
          </cell>
        </row>
        <row r="167">
          <cell r="A167">
            <v>37</v>
          </cell>
          <cell r="C167" t="str">
            <v>Light Oil ($/bbl)</v>
          </cell>
          <cell r="E167">
            <v>113.36585179526357</v>
          </cell>
          <cell r="G167">
            <v>135.34481586402265</v>
          </cell>
          <cell r="I167">
            <v>-21.98</v>
          </cell>
          <cell r="K167">
            <v>-0.1624000140654277</v>
          </cell>
        </row>
        <row r="168">
          <cell r="A168">
            <v>38</v>
          </cell>
          <cell r="C168" t="str">
            <v>Coal ($/ton)</v>
          </cell>
          <cell r="E168">
            <v>94.399408305302956</v>
          </cell>
          <cell r="G168">
            <v>82.600144469130669</v>
          </cell>
          <cell r="I168">
            <v>11.799999999999999</v>
          </cell>
          <cell r="K168">
            <v>0.14285689299744381</v>
          </cell>
        </row>
        <row r="169">
          <cell r="A169">
            <v>39</v>
          </cell>
          <cell r="C169" t="str">
            <v>Gas ($/mmbtu)</v>
          </cell>
          <cell r="E169">
            <v>5.2331511454996793</v>
          </cell>
          <cell r="G169">
            <v>6.8692251636431498</v>
          </cell>
          <cell r="I169">
            <v>-1.64</v>
          </cell>
          <cell r="K169">
            <v>-0.23874599549888861</v>
          </cell>
        </row>
        <row r="170">
          <cell r="A170">
            <v>40</v>
          </cell>
        </row>
        <row r="171">
          <cell r="A171">
            <v>41</v>
          </cell>
          <cell r="C171" t="str">
            <v>Mwh Generation by Fuel Type:</v>
          </cell>
        </row>
        <row r="172">
          <cell r="A172">
            <v>42</v>
          </cell>
          <cell r="C172" t="str">
            <v>Heavy Oil</v>
          </cell>
          <cell r="E172">
            <v>2123</v>
          </cell>
          <cell r="G172">
            <v>1947</v>
          </cell>
          <cell r="I172">
            <v>176</v>
          </cell>
          <cell r="K172">
            <v>9.03954802259887E-2</v>
          </cell>
        </row>
        <row r="173">
          <cell r="A173">
            <v>43</v>
          </cell>
          <cell r="C173" t="str">
            <v>Light Oil</v>
          </cell>
          <cell r="E173">
            <v>6089</v>
          </cell>
          <cell r="G173">
            <v>4691</v>
          </cell>
          <cell r="I173">
            <v>1398</v>
          </cell>
          <cell r="K173">
            <v>0.29801748028138991</v>
          </cell>
        </row>
        <row r="174">
          <cell r="A174">
            <v>44</v>
          </cell>
          <cell r="C174" t="str">
            <v>Coal</v>
          </cell>
          <cell r="E174">
            <v>926119</v>
          </cell>
          <cell r="G174">
            <v>1074632</v>
          </cell>
          <cell r="I174">
            <v>-148513</v>
          </cell>
          <cell r="K174">
            <v>-0.1381989369384124</v>
          </cell>
        </row>
        <row r="175">
          <cell r="A175">
            <v>45</v>
          </cell>
          <cell r="C175" t="str">
            <v>Gas</v>
          </cell>
          <cell r="E175">
            <v>1568526</v>
          </cell>
          <cell r="G175">
            <v>1377731</v>
          </cell>
          <cell r="I175">
            <v>190795</v>
          </cell>
          <cell r="K175">
            <v>0.13848494372268608</v>
          </cell>
        </row>
        <row r="176">
          <cell r="A176">
            <v>46</v>
          </cell>
          <cell r="C176" t="str">
            <v>Nuclear</v>
          </cell>
          <cell r="E176">
            <v>0</v>
          </cell>
          <cell r="G176">
            <v>0</v>
          </cell>
          <cell r="I176">
            <v>0</v>
          </cell>
          <cell r="K176" t="e">
            <v>#DIV/0!</v>
          </cell>
        </row>
        <row r="177">
          <cell r="A177">
            <v>47</v>
          </cell>
          <cell r="C177" t="str">
            <v>Total</v>
          </cell>
          <cell r="E177">
            <v>2502857</v>
          </cell>
          <cell r="G177">
            <v>2459001</v>
          </cell>
          <cell r="I177">
            <v>43856</v>
          </cell>
          <cell r="K177">
            <v>1.7834884979713306E-2</v>
          </cell>
        </row>
        <row r="178">
          <cell r="A178">
            <v>48</v>
          </cell>
        </row>
        <row r="179">
          <cell r="A179">
            <v>49</v>
          </cell>
          <cell r="C179" t="str">
            <v>Generated Fuel Cost per Kwh (cents)</v>
          </cell>
        </row>
        <row r="180">
          <cell r="A180">
            <v>50</v>
          </cell>
          <cell r="C180" t="str">
            <v>Heavy Oil</v>
          </cell>
          <cell r="E180">
            <v>14.066368346679226</v>
          </cell>
          <cell r="G180">
            <v>16.758089368258858</v>
          </cell>
          <cell r="I180">
            <v>-2.6999999999999997</v>
          </cell>
          <cell r="K180">
            <v>-0.16111621919823466</v>
          </cell>
        </row>
        <row r="181">
          <cell r="A181">
            <v>51</v>
          </cell>
          <cell r="C181" t="str">
            <v>Light Oil</v>
          </cell>
          <cell r="E181">
            <v>24.371144687140745</v>
          </cell>
          <cell r="G181">
            <v>50.923811554039652</v>
          </cell>
          <cell r="I181">
            <v>-26.560000000000002</v>
          </cell>
          <cell r="K181">
            <v>-0.52156347275409454</v>
          </cell>
        </row>
        <row r="182">
          <cell r="A182">
            <v>52</v>
          </cell>
          <cell r="C182" t="str">
            <v>Coal</v>
          </cell>
          <cell r="E182">
            <v>4.2515760933530142</v>
          </cell>
          <cell r="G182">
            <v>3.5114776965510055</v>
          </cell>
          <cell r="I182">
            <v>0.75</v>
          </cell>
          <cell r="K182">
            <v>0.21358529508436136</v>
          </cell>
        </row>
        <row r="183">
          <cell r="A183">
            <v>53</v>
          </cell>
          <cell r="C183" t="str">
            <v>Gas</v>
          </cell>
          <cell r="E183">
            <v>4.5494220051181813</v>
          </cell>
          <cell r="G183">
            <v>5.2149214178965266</v>
          </cell>
          <cell r="I183">
            <v>-0.67</v>
          </cell>
          <cell r="K183">
            <v>-0.12847748725430441</v>
          </cell>
        </row>
        <row r="184">
          <cell r="A184">
            <v>54</v>
          </cell>
          <cell r="C184" t="str">
            <v>Nuclear</v>
          </cell>
          <cell r="E184">
            <v>0</v>
          </cell>
          <cell r="G184">
            <v>0</v>
          </cell>
          <cell r="I184">
            <v>0</v>
          </cell>
          <cell r="K184" t="e">
            <v>#DIV/0!</v>
          </cell>
        </row>
        <row r="185">
          <cell r="A185">
            <v>55</v>
          </cell>
          <cell r="C185" t="str">
            <v>System</v>
          </cell>
          <cell r="E185">
            <v>4.4955068947207133</v>
          </cell>
          <cell r="G185">
            <v>4.5668207536312506</v>
          </cell>
          <cell r="I185">
            <v>-0.08</v>
          </cell>
          <cell r="K185">
            <v>-1.7517657100158571E-2</v>
          </cell>
        </row>
        <row r="192">
          <cell r="C192" t="str">
            <v>PROGRESS ENERGY FLORIDA</v>
          </cell>
        </row>
        <row r="193">
          <cell r="C193" t="str">
            <v>RETAIL FUEL ADJUSTMENT CLAUSE VARIANCE ANALYSIS</v>
          </cell>
        </row>
        <row r="194">
          <cell r="C194">
            <v>40969</v>
          </cell>
          <cell r="G194" t="str">
            <v xml:space="preserve"> </v>
          </cell>
        </row>
        <row r="195">
          <cell r="C195" t="str">
            <v>YEAR-TO-DATE</v>
          </cell>
        </row>
        <row r="196">
          <cell r="E196" t="str">
            <v>Dollars</v>
          </cell>
          <cell r="M196" t="str">
            <v>MWH</v>
          </cell>
          <cell r="U196" t="str">
            <v>$/MWH</v>
          </cell>
        </row>
        <row r="197">
          <cell r="E197" t="str">
            <v>Actual</v>
          </cell>
          <cell r="G197" t="str">
            <v>Projection</v>
          </cell>
          <cell r="I197" t="str">
            <v>Variance</v>
          </cell>
          <cell r="K197" t="str">
            <v>Percent</v>
          </cell>
          <cell r="M197" t="str">
            <v>Actual</v>
          </cell>
          <cell r="O197" t="str">
            <v>Projection</v>
          </cell>
          <cell r="Q197" t="str">
            <v>Variance</v>
          </cell>
          <cell r="S197" t="str">
            <v>Percent</v>
          </cell>
          <cell r="U197" t="str">
            <v>Actual</v>
          </cell>
          <cell r="W197" t="str">
            <v>Projection</v>
          </cell>
          <cell r="Y197" t="str">
            <v>Variance</v>
          </cell>
          <cell r="AA197" t="str">
            <v>Percent</v>
          </cell>
        </row>
        <row r="199">
          <cell r="A199">
            <v>1</v>
          </cell>
          <cell r="C199" t="str">
            <v>Production of Electricity</v>
          </cell>
        </row>
        <row r="200">
          <cell r="A200">
            <v>2</v>
          </cell>
          <cell r="C200" t="str">
            <v>Generation</v>
          </cell>
          <cell r="E200">
            <v>327452542.02701402</v>
          </cell>
          <cell r="G200">
            <v>296047106.86199999</v>
          </cell>
          <cell r="I200">
            <v>31405435.165014029</v>
          </cell>
          <cell r="K200">
            <v>0.10608256063672132</v>
          </cell>
          <cell r="M200">
            <v>7597815.5899999999</v>
          </cell>
          <cell r="O200">
            <v>7523389</v>
          </cell>
          <cell r="Q200">
            <v>74426.589999999851</v>
          </cell>
          <cell r="S200">
            <v>9.8926946353564658E-3</v>
          </cell>
          <cell r="U200">
            <v>43.1</v>
          </cell>
          <cell r="W200">
            <v>39.35</v>
          </cell>
          <cell r="Y200">
            <v>3.75</v>
          </cell>
          <cell r="AA200">
            <v>9.5298602287166453E-2</v>
          </cell>
        </row>
        <row r="201">
          <cell r="A201">
            <v>3</v>
          </cell>
          <cell r="C201" t="str">
            <v>Purch Power</v>
          </cell>
          <cell r="E201">
            <v>68337102.969999999</v>
          </cell>
          <cell r="G201">
            <v>89593485.75</v>
          </cell>
          <cell r="I201">
            <v>-21256382.780000001</v>
          </cell>
          <cell r="K201">
            <v>-0.23725366417055607</v>
          </cell>
          <cell r="M201">
            <v>1439194.0109999999</v>
          </cell>
          <cell r="O201">
            <v>1671876</v>
          </cell>
          <cell r="Q201">
            <v>-232681.98900000006</v>
          </cell>
          <cell r="S201">
            <v>-0.1391741905500169</v>
          </cell>
          <cell r="U201">
            <v>47.48</v>
          </cell>
          <cell r="W201">
            <v>53.59</v>
          </cell>
          <cell r="Y201">
            <v>-6.1100000000000065</v>
          </cell>
          <cell r="AA201">
            <v>-0.11401380854637071</v>
          </cell>
        </row>
        <row r="202">
          <cell r="A202">
            <v>4</v>
          </cell>
          <cell r="C202" t="str">
            <v>Interchange Sales</v>
          </cell>
          <cell r="E202">
            <v>-330060.38999999966</v>
          </cell>
          <cell r="G202">
            <v>-830300</v>
          </cell>
          <cell r="I202">
            <v>500239.61000000034</v>
          </cell>
          <cell r="K202">
            <v>-0.60248056124292459</v>
          </cell>
          <cell r="M202">
            <v>-10399</v>
          </cell>
          <cell r="O202">
            <v>-22071</v>
          </cell>
          <cell r="Q202">
            <v>11672</v>
          </cell>
          <cell r="S202">
            <v>-0.52883874767794847</v>
          </cell>
          <cell r="U202">
            <v>31.74</v>
          </cell>
          <cell r="W202">
            <v>37.619999999999997</v>
          </cell>
          <cell r="Y202">
            <v>-5.879999999999999</v>
          </cell>
          <cell r="AA202">
            <v>-0.1562998405103668</v>
          </cell>
        </row>
        <row r="203">
          <cell r="A203">
            <v>5</v>
          </cell>
          <cell r="C203" t="str">
            <v>Stratified Sales</v>
          </cell>
          <cell r="E203">
            <v>-8537059.1600000001</v>
          </cell>
          <cell r="G203">
            <v>-23143816.44751839</v>
          </cell>
          <cell r="I203">
            <v>14606757.28751839</v>
          </cell>
          <cell r="K203">
            <v>-0.63113001784477119</v>
          </cell>
          <cell r="M203">
            <v>-281621.71999999997</v>
          </cell>
          <cell r="O203">
            <v>-471500</v>
          </cell>
          <cell r="Q203">
            <v>189878.28000000003</v>
          </cell>
          <cell r="S203">
            <v>-0.40271109225874874</v>
          </cell>
          <cell r="U203">
            <v>30.31</v>
          </cell>
          <cell r="W203">
            <v>49.09</v>
          </cell>
          <cell r="Y203">
            <v>-18.780000000000005</v>
          </cell>
          <cell r="AA203">
            <v>-0.38256264004888985</v>
          </cell>
        </row>
        <row r="204">
          <cell r="A204">
            <v>6</v>
          </cell>
          <cell r="E204">
            <v>386922525.44701403</v>
          </cell>
          <cell r="G204">
            <v>361666476.16448158</v>
          </cell>
          <cell r="I204">
            <v>25256049.282532416</v>
          </cell>
          <cell r="K204">
            <v>6.983243111270912E-2</v>
          </cell>
          <cell r="M204">
            <v>8744988.8809999991</v>
          </cell>
          <cell r="O204">
            <v>8701694</v>
          </cell>
          <cell r="Q204">
            <v>43294.880999999819</v>
          </cell>
          <cell r="S204">
            <v>4.9754543195841888E-3</v>
          </cell>
          <cell r="U204">
            <v>44.25</v>
          </cell>
          <cell r="W204">
            <v>41.56</v>
          </cell>
          <cell r="Y204">
            <v>2.6899999999999977</v>
          </cell>
          <cell r="AA204">
            <v>6.4725697786332956E-2</v>
          </cell>
        </row>
        <row r="205">
          <cell r="A205">
            <v>7</v>
          </cell>
        </row>
        <row r="206">
          <cell r="A206">
            <v>8</v>
          </cell>
          <cell r="C206" t="str">
            <v>Use of Electricity</v>
          </cell>
        </row>
        <row r="207">
          <cell r="A207">
            <v>9</v>
          </cell>
          <cell r="C207" t="str">
            <v>Wholesale Sales</v>
          </cell>
          <cell r="E207">
            <v>2661542.3170140684</v>
          </cell>
          <cell r="G207">
            <v>7511814.0219563991</v>
          </cell>
          <cell r="I207">
            <v>-4850271.7049423307</v>
          </cell>
          <cell r="K207">
            <v>-0.64568580781757845</v>
          </cell>
          <cell r="M207">
            <v>54475.369999999995</v>
          </cell>
          <cell r="O207">
            <v>170980</v>
          </cell>
          <cell r="Q207">
            <v>-116504.63</v>
          </cell>
          <cell r="S207">
            <v>-0.68139332085624049</v>
          </cell>
          <cell r="U207">
            <v>48.86</v>
          </cell>
          <cell r="W207">
            <v>43.93</v>
          </cell>
          <cell r="Y207">
            <v>4.93</v>
          </cell>
          <cell r="AA207">
            <v>0.11222399271568403</v>
          </cell>
        </row>
        <row r="208">
          <cell r="A208">
            <v>10</v>
          </cell>
          <cell r="C208" t="str">
            <v>Retail Fuel Sales</v>
          </cell>
          <cell r="E208">
            <v>389515250.88999999</v>
          </cell>
          <cell r="G208">
            <v>408408753.88315505</v>
          </cell>
          <cell r="I208">
            <v>-18893502.993155062</v>
          </cell>
          <cell r="K208">
            <v>-4.6261258637371072E-2</v>
          </cell>
          <cell r="M208">
            <v>7778937.5207000002</v>
          </cell>
          <cell r="O208">
            <v>7908519</v>
          </cell>
          <cell r="Q208">
            <v>-129581.47929999977</v>
          </cell>
          <cell r="S208">
            <v>-1.6385050007466602E-2</v>
          </cell>
          <cell r="U208">
            <v>50.07</v>
          </cell>
          <cell r="W208">
            <v>51.64</v>
          </cell>
          <cell r="Y208">
            <v>-1.5700000000000003</v>
          </cell>
          <cell r="AA208">
            <v>-3.0402788536018594E-2</v>
          </cell>
        </row>
        <row r="209">
          <cell r="A209">
            <v>11</v>
          </cell>
          <cell r="C209" t="str">
            <v>Unbilled Revenues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286159</v>
          </cell>
          <cell r="O209">
            <v>65030.021946855006</v>
          </cell>
          <cell r="Q209">
            <v>221128.97805314499</v>
          </cell>
          <cell r="S209">
            <v>3.4004137079003289</v>
          </cell>
          <cell r="U209">
            <v>0</v>
          </cell>
          <cell r="W209">
            <v>0</v>
          </cell>
          <cell r="Y209">
            <v>0</v>
          </cell>
          <cell r="AA209">
            <v>0</v>
          </cell>
        </row>
        <row r="210">
          <cell r="A210">
            <v>12</v>
          </cell>
          <cell r="C210" t="str">
            <v>Inadvertent Interchange</v>
          </cell>
          <cell r="E210">
            <v>0</v>
          </cell>
          <cell r="G210">
            <v>0</v>
          </cell>
          <cell r="I210">
            <v>0</v>
          </cell>
          <cell r="K210">
            <v>0</v>
          </cell>
          <cell r="M210">
            <v>2780.4319999999998</v>
          </cell>
          <cell r="O210">
            <v>0</v>
          </cell>
          <cell r="Q210">
            <v>2780.4319999999998</v>
          </cell>
          <cell r="S210">
            <v>0</v>
          </cell>
          <cell r="U210">
            <v>0</v>
          </cell>
          <cell r="W210">
            <v>0</v>
          </cell>
          <cell r="Y210">
            <v>0</v>
          </cell>
          <cell r="AA210">
            <v>0</v>
          </cell>
        </row>
        <row r="211">
          <cell r="A211">
            <v>13</v>
          </cell>
          <cell r="C211" t="str">
            <v>Company Use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40349.558300000004</v>
          </cell>
          <cell r="O211">
            <v>36000</v>
          </cell>
          <cell r="Q211">
            <v>4349.5583000000042</v>
          </cell>
          <cell r="S211">
            <v>0.12082106388888901</v>
          </cell>
          <cell r="U211">
            <v>0</v>
          </cell>
          <cell r="W211">
            <v>0</v>
          </cell>
          <cell r="Y211">
            <v>0</v>
          </cell>
          <cell r="AA211">
            <v>0</v>
          </cell>
        </row>
        <row r="212">
          <cell r="A212">
            <v>14</v>
          </cell>
          <cell r="C212" t="str">
            <v>T&amp;D Losses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582287</v>
          </cell>
          <cell r="O212">
            <v>521164.97805314499</v>
          </cell>
          <cell r="Q212">
            <v>61122.021946855006</v>
          </cell>
          <cell r="S212">
            <v>0.11727960342842182</v>
          </cell>
          <cell r="U212">
            <v>0</v>
          </cell>
          <cell r="W212">
            <v>0</v>
          </cell>
          <cell r="Y212">
            <v>0</v>
          </cell>
          <cell r="AA212">
            <v>0</v>
          </cell>
        </row>
        <row r="213">
          <cell r="A213">
            <v>15</v>
          </cell>
          <cell r="E213">
            <v>392176793.20701408</v>
          </cell>
          <cell r="G213">
            <v>415920567.90511143</v>
          </cell>
          <cell r="I213">
            <v>-23743774.698097393</v>
          </cell>
          <cell r="K213">
            <v>-5.7087281876173825E-2</v>
          </cell>
          <cell r="M213">
            <v>8744988.881000001</v>
          </cell>
          <cell r="O213">
            <v>8701694</v>
          </cell>
          <cell r="Q213">
            <v>43294.881000000227</v>
          </cell>
          <cell r="S213">
            <v>4.9754543195842356E-3</v>
          </cell>
          <cell r="U213">
            <v>44.85</v>
          </cell>
          <cell r="W213">
            <v>47.8</v>
          </cell>
          <cell r="Y213">
            <v>-2.9499999999999957</v>
          </cell>
          <cell r="AA213">
            <v>-6.1715481171548028E-2</v>
          </cell>
        </row>
        <row r="214">
          <cell r="A214">
            <v>16</v>
          </cell>
        </row>
        <row r="215">
          <cell r="A215">
            <v>17</v>
          </cell>
        </row>
        <row r="216">
          <cell r="A216">
            <v>18</v>
          </cell>
          <cell r="C216" t="str">
            <v>Retail Fuel True-up Activity:</v>
          </cell>
        </row>
        <row r="217">
          <cell r="A217">
            <v>19</v>
          </cell>
          <cell r="C217" t="str">
            <v>Retail Fuel Sales</v>
          </cell>
          <cell r="E217">
            <v>389515250.88999999</v>
          </cell>
          <cell r="G217">
            <v>408408753.88315505</v>
          </cell>
          <cell r="I217">
            <v>-18893502.993155062</v>
          </cell>
          <cell r="K217">
            <v>-4.6261258637371072E-2</v>
          </cell>
        </row>
        <row r="218">
          <cell r="A218">
            <v>20</v>
          </cell>
          <cell r="C218" t="str">
            <v>Less Prior Year True-up Sales</v>
          </cell>
          <cell r="E218">
            <v>-30789800.490000002</v>
          </cell>
          <cell r="G218">
            <v>-30789801</v>
          </cell>
          <cell r="I218">
            <v>0.50999999791383743</v>
          </cell>
          <cell r="K218">
            <v>-1.6563926409067648E-8</v>
          </cell>
        </row>
        <row r="219">
          <cell r="A219">
            <v>21</v>
          </cell>
          <cell r="C219" t="str">
            <v>GPIF Incentive</v>
          </cell>
          <cell r="E219">
            <v>745022.49</v>
          </cell>
          <cell r="G219">
            <v>745023</v>
          </cell>
          <cell r="I219">
            <v>-0.51000000000931323</v>
          </cell>
          <cell r="K219">
            <v>-6.84542624871062E-7</v>
          </cell>
        </row>
        <row r="220">
          <cell r="A220">
            <v>22</v>
          </cell>
          <cell r="C220" t="str">
            <v>Total Retail Sales</v>
          </cell>
          <cell r="E220">
            <v>359470472.88999999</v>
          </cell>
          <cell r="G220">
            <v>378363975.88315505</v>
          </cell>
          <cell r="I220">
            <v>-18893502.993155062</v>
          </cell>
          <cell r="K220">
            <v>-4.9934730041502902E-2</v>
          </cell>
        </row>
        <row r="221">
          <cell r="A221">
            <v>23</v>
          </cell>
        </row>
        <row r="222">
          <cell r="A222">
            <v>24</v>
          </cell>
          <cell r="C222" t="str">
            <v>Total Fuel &amp; Net Power Costs</v>
          </cell>
          <cell r="E222">
            <v>386922525.44701409</v>
          </cell>
          <cell r="G222">
            <v>361666476.16448164</v>
          </cell>
          <cell r="I222">
            <v>25256049.282532454</v>
          </cell>
          <cell r="K222">
            <v>6.9832431112709217E-2</v>
          </cell>
        </row>
        <row r="223">
          <cell r="A223">
            <v>25</v>
          </cell>
          <cell r="C223" t="str">
            <v>Less Wholesale Portion</v>
          </cell>
          <cell r="E223">
            <v>-2661542.3256940302</v>
          </cell>
          <cell r="G223">
            <v>-7511813.0219564158</v>
          </cell>
          <cell r="I223">
            <v>4850270.6962623857</v>
          </cell>
          <cell r="K223">
            <v>-0.64568575949447105</v>
          </cell>
        </row>
        <row r="224">
          <cell r="A224">
            <v>26</v>
          </cell>
          <cell r="C224" t="str">
            <v>Add Line Losses</v>
          </cell>
          <cell r="E224">
            <v>619110.08765019476</v>
          </cell>
          <cell r="G224">
            <v>835804.0026563555</v>
          </cell>
          <cell r="I224">
            <v>-216693.91500616074</v>
          </cell>
          <cell r="K224">
            <v>-0.25926403118130964</v>
          </cell>
        </row>
        <row r="225">
          <cell r="A225">
            <v>27</v>
          </cell>
          <cell r="C225" t="str">
            <v>Total Retail Fuel &amp; Net Power Costs</v>
          </cell>
          <cell r="E225">
            <v>384880093.20897025</v>
          </cell>
          <cell r="G225">
            <v>354990467.14518154</v>
          </cell>
          <cell r="I225">
            <v>29889626.063788712</v>
          </cell>
          <cell r="K225">
            <v>8.4198390745982093E-2</v>
          </cell>
        </row>
        <row r="226">
          <cell r="A226">
            <v>28</v>
          </cell>
        </row>
        <row r="227">
          <cell r="A227">
            <v>29</v>
          </cell>
          <cell r="C227" t="str">
            <v>Retail Fuel Current Year Activity</v>
          </cell>
          <cell r="E227">
            <v>-25409620.318970263</v>
          </cell>
          <cell r="G227">
            <v>23373508.737973511</v>
          </cell>
          <cell r="I227">
            <v>-48783129.056943774</v>
          </cell>
          <cell r="K227">
            <v>-2.0871119353034406</v>
          </cell>
        </row>
        <row r="228">
          <cell r="A228">
            <v>30</v>
          </cell>
          <cell r="C228" t="str">
            <v>Add Interest</v>
          </cell>
          <cell r="E228">
            <v>-76490.790000000008</v>
          </cell>
          <cell r="G228">
            <v>-21536.361166862902</v>
          </cell>
          <cell r="I228">
            <v>-54954.428833137106</v>
          </cell>
          <cell r="K228">
            <v>2.551704459604494</v>
          </cell>
        </row>
        <row r="229">
          <cell r="A229">
            <v>31</v>
          </cell>
          <cell r="C229" t="str">
            <v>Add Prior Year Balance</v>
          </cell>
          <cell r="E229">
            <v>-293732395.73000002</v>
          </cell>
          <cell r="G229">
            <v>-92369400.648977801</v>
          </cell>
          <cell r="I229">
            <v>-201362995.0810222</v>
          </cell>
          <cell r="K229">
            <v>2.1799751180181612</v>
          </cell>
        </row>
        <row r="230">
          <cell r="A230">
            <v>32</v>
          </cell>
          <cell r="C230" t="str">
            <v>True-up Balance</v>
          </cell>
          <cell r="E230">
            <v>-319218506.8389703</v>
          </cell>
          <cell r="G230">
            <v>-69017428.272171155</v>
          </cell>
          <cell r="I230">
            <v>-250201078.56679916</v>
          </cell>
          <cell r="K230">
            <v>3.6251869249623132</v>
          </cell>
        </row>
        <row r="231">
          <cell r="A231">
            <v>33</v>
          </cell>
        </row>
        <row r="232">
          <cell r="A232">
            <v>34</v>
          </cell>
        </row>
        <row r="233">
          <cell r="A233">
            <v>35</v>
          </cell>
          <cell r="C233" t="str">
            <v>Fuel Costs per Unit:</v>
          </cell>
        </row>
        <row r="234">
          <cell r="A234">
            <v>36</v>
          </cell>
          <cell r="C234" t="str">
            <v>Heavy Oil ($/bbl)</v>
          </cell>
          <cell r="E234">
            <v>78.013241979050008</v>
          </cell>
          <cell r="G234">
            <v>81.938488968130159</v>
          </cell>
          <cell r="I234">
            <v>-3.9299999999999997</v>
          </cell>
          <cell r="K234">
            <v>-4.7962807826839066E-2</v>
          </cell>
        </row>
        <row r="235">
          <cell r="A235">
            <v>37</v>
          </cell>
          <cell r="C235" t="str">
            <v>Light Oil ($/bbl)</v>
          </cell>
          <cell r="E235">
            <v>111.53760546988653</v>
          </cell>
          <cell r="G235">
            <v>135.3463615046048</v>
          </cell>
          <cell r="I235">
            <v>-23.810000000000002</v>
          </cell>
          <cell r="K235">
            <v>-0.17591902534587109</v>
          </cell>
        </row>
        <row r="236">
          <cell r="A236">
            <v>38</v>
          </cell>
          <cell r="C236" t="str">
            <v>Coal ($/ton)</v>
          </cell>
          <cell r="E236">
            <v>94.701790827848725</v>
          </cell>
          <cell r="G236">
            <v>81.223918439518954</v>
          </cell>
          <cell r="I236">
            <v>13.48</v>
          </cell>
          <cell r="K236">
            <v>0.16596096641209809</v>
          </cell>
        </row>
        <row r="237">
          <cell r="A237">
            <v>39</v>
          </cell>
          <cell r="C237" t="str">
            <v>Gas ($/mmbtu)</v>
          </cell>
          <cell r="E237">
            <v>5.4105881898884505</v>
          </cell>
          <cell r="G237">
            <v>6.7248368535144154</v>
          </cell>
          <cell r="I237">
            <v>-1.32</v>
          </cell>
          <cell r="K237">
            <v>-0.19628728975189413</v>
          </cell>
        </row>
        <row r="238">
          <cell r="A238">
            <v>40</v>
          </cell>
        </row>
        <row r="239">
          <cell r="A239">
            <v>41</v>
          </cell>
          <cell r="C239" t="str">
            <v>Mwh Generation by Fuel Type:</v>
          </cell>
        </row>
        <row r="240">
          <cell r="A240">
            <v>42</v>
          </cell>
          <cell r="C240" t="str">
            <v>Heavy Oil</v>
          </cell>
          <cell r="E240">
            <v>7896</v>
          </cell>
          <cell r="G240">
            <v>6685</v>
          </cell>
          <cell r="I240">
            <v>1211</v>
          </cell>
          <cell r="K240">
            <v>0.18115183246073299</v>
          </cell>
        </row>
        <row r="241">
          <cell r="A241">
            <v>43</v>
          </cell>
          <cell r="C241" t="str">
            <v>Light Oil</v>
          </cell>
          <cell r="E241">
            <v>19230</v>
          </cell>
          <cell r="G241">
            <v>14447</v>
          </cell>
          <cell r="I241">
            <v>4783</v>
          </cell>
          <cell r="K241">
            <v>0.33107219491936041</v>
          </cell>
        </row>
        <row r="242">
          <cell r="A242">
            <v>44</v>
          </cell>
          <cell r="C242" t="str">
            <v>Coal</v>
          </cell>
          <cell r="E242">
            <v>2134531</v>
          </cell>
          <cell r="G242">
            <v>2960510</v>
          </cell>
          <cell r="I242">
            <v>-825979</v>
          </cell>
          <cell r="K242">
            <v>-0.27899888870498663</v>
          </cell>
        </row>
        <row r="243">
          <cell r="A243">
            <v>45</v>
          </cell>
          <cell r="C243" t="str">
            <v>Gas</v>
          </cell>
          <cell r="E243">
            <v>5436158</v>
          </cell>
          <cell r="G243">
            <v>4541747</v>
          </cell>
          <cell r="I243">
            <v>894411</v>
          </cell>
          <cell r="K243">
            <v>0.19693104877924728</v>
          </cell>
        </row>
        <row r="244">
          <cell r="A244">
            <v>46</v>
          </cell>
          <cell r="C244" t="str">
            <v>Nuclear</v>
          </cell>
          <cell r="E244">
            <v>0</v>
          </cell>
          <cell r="G244">
            <v>0</v>
          </cell>
          <cell r="I244">
            <v>0</v>
          </cell>
          <cell r="K244" t="e">
            <v>#DIV/0!</v>
          </cell>
        </row>
        <row r="245">
          <cell r="A245">
            <v>47</v>
          </cell>
          <cell r="C245" t="str">
            <v>Total</v>
          </cell>
          <cell r="E245">
            <v>7597815</v>
          </cell>
          <cell r="G245">
            <v>7523389</v>
          </cell>
          <cell r="I245">
            <v>74426</v>
          </cell>
          <cell r="K245">
            <v>9.8926162132517668E-3</v>
          </cell>
        </row>
        <row r="246">
          <cell r="A246">
            <v>48</v>
          </cell>
        </row>
        <row r="247">
          <cell r="A247">
            <v>49</v>
          </cell>
          <cell r="C247" t="str">
            <v>Generated Fuel Cost per Kwh (cents)</v>
          </cell>
        </row>
        <row r="248">
          <cell r="A248">
            <v>50</v>
          </cell>
          <cell r="C248" t="str">
            <v>Heavy Oil</v>
          </cell>
          <cell r="E248">
            <v>14.99699848024316</v>
          </cell>
          <cell r="G248">
            <v>16.499237097980554</v>
          </cell>
          <cell r="I248">
            <v>-1.51</v>
          </cell>
          <cell r="K248">
            <v>-9.1519383049827097E-2</v>
          </cell>
        </row>
        <row r="249">
          <cell r="A249">
            <v>51</v>
          </cell>
          <cell r="C249" t="str">
            <v>Light Oil</v>
          </cell>
          <cell r="E249">
            <v>23.92229329173167</v>
          </cell>
          <cell r="G249">
            <v>50.659092905101403</v>
          </cell>
          <cell r="I249">
            <v>-26.740000000000002</v>
          </cell>
          <cell r="K249">
            <v>-0.52784206085354657</v>
          </cell>
        </row>
        <row r="250">
          <cell r="A250">
            <v>52</v>
          </cell>
          <cell r="C250" t="str">
            <v>Coal</v>
          </cell>
          <cell r="E250">
            <v>4.3102376119156851</v>
          </cell>
          <cell r="G250">
            <v>3.4507798656312594</v>
          </cell>
          <cell r="I250">
            <v>0.86</v>
          </cell>
          <cell r="K250">
            <v>0.24921902685400019</v>
          </cell>
        </row>
        <row r="251">
          <cell r="A251">
            <v>53</v>
          </cell>
          <cell r="C251" t="str">
            <v>Gas</v>
          </cell>
          <cell r="E251">
            <v>4.2886012694995248</v>
          </cell>
          <cell r="G251">
            <v>5.1137825378648349</v>
          </cell>
          <cell r="I251">
            <v>-0.83</v>
          </cell>
          <cell r="K251">
            <v>-0.16230647155100794</v>
          </cell>
        </row>
        <row r="252">
          <cell r="A252">
            <v>54</v>
          </cell>
          <cell r="C252" t="str">
            <v>Nuclear</v>
          </cell>
          <cell r="E252">
            <v>0</v>
          </cell>
          <cell r="G252">
            <v>0</v>
          </cell>
          <cell r="I252">
            <v>0</v>
          </cell>
          <cell r="K252" t="e">
            <v>#DIV/0!</v>
          </cell>
        </row>
        <row r="253">
          <cell r="A253">
            <v>55</v>
          </cell>
          <cell r="C253" t="str">
            <v>System</v>
          </cell>
          <cell r="E253">
            <v>4.3555011407885029</v>
          </cell>
          <cell r="G253">
            <v>4.5569548663773736</v>
          </cell>
          <cell r="I253">
            <v>-0.21000000000000002</v>
          </cell>
          <cell r="K253">
            <v>-4.6083405729875702E-2</v>
          </cell>
        </row>
      </sheetData>
      <sheetData sheetId="5"/>
      <sheetData sheetId="6"/>
      <sheetData sheetId="7">
        <row r="98">
          <cell r="G98">
            <v>-111600370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 6P"/>
      <sheetName val="Rates 7P"/>
    </sheetNames>
    <sheetDataSet>
      <sheetData sheetId="0"/>
      <sheetData sheetId="1">
        <row r="18">
          <cell r="E18">
            <v>0.60858790909504556</v>
          </cell>
          <cell r="F18">
            <v>19495155</v>
          </cell>
        </row>
        <row r="22">
          <cell r="F22">
            <v>1575864</v>
          </cell>
        </row>
        <row r="23">
          <cell r="F23">
            <v>8615.9699999999993</v>
          </cell>
        </row>
        <row r="24">
          <cell r="F24">
            <v>3564.2599999999998</v>
          </cell>
        </row>
        <row r="25">
          <cell r="E25">
            <v>4.0102999638520022E-2</v>
          </cell>
        </row>
        <row r="28">
          <cell r="E28">
            <v>2.844051375818175E-3</v>
          </cell>
          <cell r="F28">
            <v>165610</v>
          </cell>
        </row>
        <row r="32">
          <cell r="F32">
            <v>12013676</v>
          </cell>
        </row>
        <row r="33">
          <cell r="F33">
            <v>2384318.9700000002</v>
          </cell>
        </row>
        <row r="34">
          <cell r="F34">
            <v>10894.66</v>
          </cell>
        </row>
        <row r="35">
          <cell r="E35">
            <v>0.30991276910377452</v>
          </cell>
        </row>
        <row r="39">
          <cell r="F39">
            <v>0</v>
          </cell>
        </row>
        <row r="40">
          <cell r="F40">
            <v>121777.92</v>
          </cell>
        </row>
        <row r="41">
          <cell r="F41">
            <v>0</v>
          </cell>
        </row>
        <row r="42">
          <cell r="E42">
            <v>1.7832213933470496E-3</v>
          </cell>
        </row>
        <row r="46">
          <cell r="F46">
            <v>89382</v>
          </cell>
        </row>
        <row r="47">
          <cell r="F47">
            <v>1588841.1</v>
          </cell>
        </row>
        <row r="48">
          <cell r="F48">
            <v>316913.38</v>
          </cell>
        </row>
        <row r="49">
          <cell r="E49">
            <v>3.5039394959676118E-2</v>
          </cell>
        </row>
        <row r="53">
          <cell r="E53">
            <v>1.7296544338182836E-3</v>
          </cell>
          <cell r="F53">
            <v>385378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Rates E-14"/>
      <sheetName val="Sch E-12"/>
      <sheetName val="Sys Req"/>
      <sheetName val="Unbilled"/>
      <sheetName val="BM"/>
      <sheetName val="CM"/>
      <sheetName val="SetUp"/>
      <sheetName val="Annual MWH Summary"/>
      <sheetName val="Annual Base Revenue Summary"/>
      <sheetName val="Customer Revenue Summary"/>
      <sheetName val="Energy Revenue Summary"/>
      <sheetName val="Demand Revenue Summary"/>
      <sheetName val="Monthly Rev Summary"/>
      <sheetName val="Monthly MWh Summary"/>
      <sheetName val="Annual UPC Summary"/>
      <sheetName val="Annual Customers Summary"/>
      <sheetName val="Annual $ per MWH Summary"/>
      <sheetName val="Annual MWH per Customer Summary"/>
      <sheetName val="Average $ per Customer Summary"/>
      <sheetName val="440 RS-1"/>
      <sheetName val="440 RSL-1"/>
      <sheetName val="440 LS-1"/>
      <sheetName val="RES"/>
      <sheetName val="442 GS-1"/>
      <sheetName val="442 GS-2"/>
      <sheetName val="442 GSD-1"/>
      <sheetName val="442 IS-1"/>
      <sheetName val="442 CS-1"/>
      <sheetName val="442 SS-1"/>
      <sheetName val="442 LS-1"/>
      <sheetName val="COM"/>
      <sheetName val="443 GS-1"/>
      <sheetName val="443 GS-2"/>
      <sheetName val="443 GSD-1"/>
      <sheetName val="443 IS-1"/>
      <sheetName val="443 CS-1"/>
      <sheetName val="443 SS-1"/>
      <sheetName val="443 SS-2"/>
      <sheetName val="443 SS-3"/>
      <sheetName val="443 LS-1"/>
      <sheetName val="IND"/>
      <sheetName val="444 LS-1"/>
      <sheetName val="445 GS-1"/>
      <sheetName val="445 GS-2"/>
      <sheetName val="445 GSD-1"/>
      <sheetName val="445 IS-1"/>
      <sheetName val="445 CS-1"/>
      <sheetName val="445 SS-1"/>
      <sheetName val="445 LS-1"/>
      <sheetName val="SPA"/>
      <sheetName val="RS"/>
      <sheetName val="LS"/>
      <sheetName val="GS-1"/>
      <sheetName val="GS-2"/>
      <sheetName val="GSD"/>
      <sheetName val="IS"/>
      <sheetName val="CS"/>
      <sheetName val="SS-1"/>
      <sheetName val="TYSP15"/>
      <sheetName val="Tariff Matrix"/>
      <sheetName val="UIIExportFcst"/>
      <sheetName val="UIIExportClassFc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C4">
            <v>2015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8">
          <cell r="S38">
            <v>0</v>
          </cell>
        </row>
      </sheetData>
      <sheetData sheetId="20">
        <row r="38">
          <cell r="S38">
            <v>0</v>
          </cell>
        </row>
      </sheetData>
      <sheetData sheetId="21">
        <row r="38">
          <cell r="S38">
            <v>0</v>
          </cell>
        </row>
      </sheetData>
      <sheetData sheetId="22" refreshError="1"/>
      <sheetData sheetId="23">
        <row r="38">
          <cell r="S38">
            <v>0</v>
          </cell>
        </row>
      </sheetData>
      <sheetData sheetId="24">
        <row r="38">
          <cell r="S38">
            <v>0</v>
          </cell>
        </row>
      </sheetData>
      <sheetData sheetId="25">
        <row r="38">
          <cell r="S38">
            <v>0</v>
          </cell>
        </row>
      </sheetData>
      <sheetData sheetId="26">
        <row r="38">
          <cell r="S38">
            <v>0</v>
          </cell>
        </row>
      </sheetData>
      <sheetData sheetId="27">
        <row r="38">
          <cell r="S38">
            <v>0</v>
          </cell>
        </row>
      </sheetData>
      <sheetData sheetId="28">
        <row r="38">
          <cell r="S38">
            <v>0</v>
          </cell>
        </row>
      </sheetData>
      <sheetData sheetId="29">
        <row r="38">
          <cell r="S38">
            <v>0</v>
          </cell>
        </row>
      </sheetData>
      <sheetData sheetId="30" refreshError="1"/>
      <sheetData sheetId="31">
        <row r="38">
          <cell r="S38">
            <v>0</v>
          </cell>
        </row>
      </sheetData>
      <sheetData sheetId="32">
        <row r="38">
          <cell r="S38">
            <v>0</v>
          </cell>
        </row>
      </sheetData>
      <sheetData sheetId="33">
        <row r="38">
          <cell r="S38">
            <v>0</v>
          </cell>
        </row>
      </sheetData>
      <sheetData sheetId="34">
        <row r="38">
          <cell r="S38">
            <v>0</v>
          </cell>
        </row>
      </sheetData>
      <sheetData sheetId="35">
        <row r="38">
          <cell r="S38">
            <v>0</v>
          </cell>
        </row>
      </sheetData>
      <sheetData sheetId="36">
        <row r="38">
          <cell r="S38">
            <v>0</v>
          </cell>
        </row>
      </sheetData>
      <sheetData sheetId="37">
        <row r="38">
          <cell r="S38">
            <v>0</v>
          </cell>
        </row>
      </sheetData>
      <sheetData sheetId="38">
        <row r="38">
          <cell r="S38">
            <v>0</v>
          </cell>
        </row>
      </sheetData>
      <sheetData sheetId="39">
        <row r="38">
          <cell r="S38">
            <v>0</v>
          </cell>
        </row>
      </sheetData>
      <sheetData sheetId="40" refreshError="1"/>
      <sheetData sheetId="41">
        <row r="38">
          <cell r="S38">
            <v>0</v>
          </cell>
        </row>
      </sheetData>
      <sheetData sheetId="42">
        <row r="38">
          <cell r="S38">
            <v>0</v>
          </cell>
        </row>
      </sheetData>
      <sheetData sheetId="43">
        <row r="38">
          <cell r="S38">
            <v>0</v>
          </cell>
        </row>
      </sheetData>
      <sheetData sheetId="44">
        <row r="38">
          <cell r="S38">
            <v>0</v>
          </cell>
        </row>
      </sheetData>
      <sheetData sheetId="45">
        <row r="38">
          <cell r="S38">
            <v>0</v>
          </cell>
        </row>
      </sheetData>
      <sheetData sheetId="46">
        <row r="38">
          <cell r="S38">
            <v>0</v>
          </cell>
        </row>
      </sheetData>
      <sheetData sheetId="47">
        <row r="38">
          <cell r="S38">
            <v>0</v>
          </cell>
        </row>
      </sheetData>
      <sheetData sheetId="48">
        <row r="38">
          <cell r="S38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7">
          <cell r="D7" t="str">
            <v>11E</v>
          </cell>
          <cell r="E7">
            <v>1127515</v>
          </cell>
          <cell r="F7">
            <v>989667</v>
          </cell>
          <cell r="G7">
            <v>940012</v>
          </cell>
          <cell r="H7">
            <v>882226</v>
          </cell>
          <cell r="I7">
            <v>1020102</v>
          </cell>
          <cell r="J7">
            <v>1282985</v>
          </cell>
          <cell r="K7">
            <v>1447092</v>
          </cell>
          <cell r="L7">
            <v>1492579</v>
          </cell>
          <cell r="M7">
            <v>1472261</v>
          </cell>
          <cell r="N7">
            <v>1320658</v>
          </cell>
          <cell r="O7">
            <v>1016718</v>
          </cell>
          <cell r="P7">
            <v>944555</v>
          </cell>
          <cell r="Q7">
            <v>1070804</v>
          </cell>
          <cell r="R7">
            <v>1017265</v>
          </cell>
          <cell r="S7">
            <v>948380</v>
          </cell>
          <cell r="T7">
            <v>947244</v>
          </cell>
          <cell r="U7">
            <v>985916</v>
          </cell>
          <cell r="V7">
            <v>1275797</v>
          </cell>
          <cell r="W7">
            <v>1459170</v>
          </cell>
          <cell r="X7">
            <v>1506111</v>
          </cell>
          <cell r="Y7">
            <v>1571732</v>
          </cell>
          <cell r="Z7">
            <v>1343962</v>
          </cell>
          <cell r="AA7">
            <v>1006050</v>
          </cell>
          <cell r="AB7">
            <v>923881</v>
          </cell>
          <cell r="AC7">
            <v>1197483</v>
          </cell>
          <cell r="AD7">
            <v>1011618</v>
          </cell>
          <cell r="AE7">
            <v>954138</v>
          </cell>
          <cell r="AF7">
            <v>897061</v>
          </cell>
          <cell r="AG7">
            <v>1017059</v>
          </cell>
          <cell r="AH7">
            <v>1304097</v>
          </cell>
          <cell r="AI7">
            <v>1487631</v>
          </cell>
          <cell r="AJ7">
            <v>1598706</v>
          </cell>
          <cell r="AK7">
            <v>1525581</v>
          </cell>
          <cell r="AL7">
            <v>1358662</v>
          </cell>
          <cell r="AM7">
            <v>1034716</v>
          </cell>
          <cell r="AN7">
            <v>966257</v>
          </cell>
          <cell r="AO7">
            <v>1170864</v>
          </cell>
          <cell r="AP7">
            <v>1017522</v>
          </cell>
          <cell r="AQ7">
            <v>959144</v>
          </cell>
          <cell r="AR7">
            <v>914992</v>
          </cell>
          <cell r="AS7">
            <v>1024771</v>
          </cell>
          <cell r="AT7">
            <v>1331510</v>
          </cell>
          <cell r="AU7">
            <v>1506109</v>
          </cell>
          <cell r="AV7">
            <v>1626388</v>
          </cell>
          <cell r="AW7">
            <v>1554380</v>
          </cell>
          <cell r="AX7">
            <v>1365221</v>
          </cell>
          <cell r="AY7">
            <v>1045346</v>
          </cell>
          <cell r="AZ7">
            <v>979913</v>
          </cell>
          <cell r="BA7">
            <v>1133536</v>
          </cell>
          <cell r="BB7">
            <v>1034795</v>
          </cell>
          <cell r="BC7">
            <v>971816</v>
          </cell>
          <cell r="BD7">
            <v>949675</v>
          </cell>
          <cell r="BE7">
            <v>1065610</v>
          </cell>
          <cell r="BF7">
            <v>1369370</v>
          </cell>
          <cell r="BG7">
            <v>1519927</v>
          </cell>
          <cell r="BH7">
            <v>1579084</v>
          </cell>
          <cell r="BI7">
            <v>1577850</v>
          </cell>
          <cell r="BJ7">
            <v>1394868</v>
          </cell>
          <cell r="BK7">
            <v>1065591</v>
          </cell>
          <cell r="BL7">
            <v>985318</v>
          </cell>
          <cell r="BM7">
            <v>1171043</v>
          </cell>
          <cell r="BN7">
            <v>1068753</v>
          </cell>
          <cell r="BO7">
            <v>993218</v>
          </cell>
          <cell r="BP7">
            <v>939841</v>
          </cell>
          <cell r="BQ7">
            <v>1035095</v>
          </cell>
          <cell r="BR7">
            <v>1356974</v>
          </cell>
          <cell r="BS7">
            <v>1527704</v>
          </cell>
          <cell r="BT7">
            <v>1641966</v>
          </cell>
          <cell r="BU7">
            <v>1575673</v>
          </cell>
          <cell r="BV7">
            <v>1422117</v>
          </cell>
          <cell r="BW7">
            <v>1067785</v>
          </cell>
          <cell r="BX7">
            <v>1031560</v>
          </cell>
          <cell r="BY7">
            <v>1235417</v>
          </cell>
          <cell r="BZ7">
            <v>1071979</v>
          </cell>
          <cell r="CA7">
            <v>1000850</v>
          </cell>
          <cell r="CB7">
            <v>951313</v>
          </cell>
          <cell r="CC7">
            <v>1059654</v>
          </cell>
          <cell r="CD7">
            <v>1376595</v>
          </cell>
          <cell r="CE7">
            <v>1566552</v>
          </cell>
          <cell r="CF7">
            <v>1591588</v>
          </cell>
          <cell r="CG7">
            <v>1596733</v>
          </cell>
          <cell r="CH7">
            <v>1433242</v>
          </cell>
          <cell r="CI7">
            <v>1094671</v>
          </cell>
          <cell r="CJ7">
            <v>1029994</v>
          </cell>
          <cell r="CK7">
            <v>1183760</v>
          </cell>
          <cell r="CL7">
            <v>1092435</v>
          </cell>
          <cell r="CM7">
            <v>1015097</v>
          </cell>
          <cell r="CN7">
            <v>939446</v>
          </cell>
          <cell r="CO7">
            <v>1087069</v>
          </cell>
          <cell r="CP7">
            <v>1388593</v>
          </cell>
          <cell r="CQ7">
            <v>1580877</v>
          </cell>
          <cell r="CR7">
            <v>1686861</v>
          </cell>
          <cell r="CS7">
            <v>1620017</v>
          </cell>
          <cell r="CT7">
            <v>1445179</v>
          </cell>
          <cell r="CU7">
            <v>1100443</v>
          </cell>
          <cell r="CV7">
            <v>1048328</v>
          </cell>
          <cell r="CW7">
            <v>1199312</v>
          </cell>
          <cell r="CX7">
            <v>1103113</v>
          </cell>
          <cell r="CY7">
            <v>1025375</v>
          </cell>
          <cell r="CZ7">
            <v>968567</v>
          </cell>
          <cell r="DA7">
            <v>1087133</v>
          </cell>
          <cell r="DB7">
            <v>1413955</v>
          </cell>
          <cell r="DC7">
            <v>1605774</v>
          </cell>
          <cell r="DD7">
            <v>1705348</v>
          </cell>
          <cell r="DE7">
            <v>1643239</v>
          </cell>
          <cell r="DF7">
            <v>1456258</v>
          </cell>
          <cell r="DG7">
            <v>1114608</v>
          </cell>
          <cell r="DH7">
            <v>1059536</v>
          </cell>
          <cell r="DI7">
            <v>1150239</v>
          </cell>
          <cell r="DJ7">
            <v>1127539</v>
          </cell>
          <cell r="DK7">
            <v>1041114</v>
          </cell>
          <cell r="DL7">
            <v>971444</v>
          </cell>
          <cell r="DM7">
            <v>1092707</v>
          </cell>
          <cell r="DN7">
            <v>1486212</v>
          </cell>
          <cell r="DO7">
            <v>1621755</v>
          </cell>
          <cell r="DP7">
            <v>1731096</v>
          </cell>
          <cell r="DQ7">
            <v>1675890</v>
          </cell>
          <cell r="DR7">
            <v>1473618</v>
          </cell>
          <cell r="DS7">
            <v>1135811</v>
          </cell>
          <cell r="DT7">
            <v>1055722</v>
          </cell>
          <cell r="DU7">
            <v>1299660</v>
          </cell>
          <cell r="DV7">
            <v>1127543</v>
          </cell>
          <cell r="DW7">
            <v>1048221</v>
          </cell>
          <cell r="DX7">
            <v>975249</v>
          </cell>
          <cell r="DY7">
            <v>1145043</v>
          </cell>
          <cell r="DZ7">
            <v>1478435</v>
          </cell>
          <cell r="EA7">
            <v>1644820</v>
          </cell>
          <cell r="EB7">
            <v>1678016</v>
          </cell>
          <cell r="EC7">
            <v>1779134</v>
          </cell>
          <cell r="ED7">
            <v>1470715</v>
          </cell>
          <cell r="EE7">
            <v>1135236</v>
          </cell>
          <cell r="EF7">
            <v>1083561</v>
          </cell>
          <cell r="EG7">
            <v>1255533</v>
          </cell>
          <cell r="EH7">
            <v>1136473</v>
          </cell>
          <cell r="EI7">
            <v>1061730</v>
          </cell>
          <cell r="EJ7">
            <v>1013983</v>
          </cell>
          <cell r="EK7">
            <v>1142777</v>
          </cell>
          <cell r="EL7">
            <v>1500657</v>
          </cell>
          <cell r="EM7">
            <v>1672119</v>
          </cell>
          <cell r="EN7">
            <v>1700342</v>
          </cell>
          <cell r="EO7">
            <v>1707127</v>
          </cell>
          <cell r="EP7">
            <v>1522629</v>
          </cell>
          <cell r="EQ7">
            <v>1154796</v>
          </cell>
          <cell r="ER7">
            <v>1100185</v>
          </cell>
          <cell r="ES7">
            <v>1271373</v>
          </cell>
          <cell r="ET7">
            <v>1155203</v>
          </cell>
          <cell r="EU7">
            <v>1079414</v>
          </cell>
          <cell r="EV7">
            <v>1029710</v>
          </cell>
          <cell r="EW7">
            <v>1146603</v>
          </cell>
          <cell r="EX7">
            <v>1495358</v>
          </cell>
          <cell r="EY7">
            <v>1704015</v>
          </cell>
          <cell r="EZ7">
            <v>1731554</v>
          </cell>
          <cell r="FA7">
            <v>1736042</v>
          </cell>
          <cell r="FB7">
            <v>1556197</v>
          </cell>
          <cell r="FC7">
            <v>1185310</v>
          </cell>
          <cell r="FD7">
            <v>1111703</v>
          </cell>
          <cell r="FE7">
            <v>1211583</v>
          </cell>
          <cell r="FF7">
            <v>1246767</v>
          </cell>
          <cell r="FG7">
            <v>1097912</v>
          </cell>
          <cell r="FH7">
            <v>1072781</v>
          </cell>
          <cell r="FI7">
            <v>1178577</v>
          </cell>
          <cell r="FJ7">
            <v>1518424</v>
          </cell>
          <cell r="FK7">
            <v>1808912</v>
          </cell>
          <cell r="FL7">
            <v>1750209</v>
          </cell>
          <cell r="FM7">
            <v>1852538</v>
          </cell>
          <cell r="FN7">
            <v>1538871</v>
          </cell>
          <cell r="FO7">
            <v>1154989</v>
          </cell>
          <cell r="FP7">
            <v>1107696</v>
          </cell>
          <cell r="FQ7">
            <v>1299734</v>
          </cell>
          <cell r="FR7">
            <v>1192939</v>
          </cell>
          <cell r="FS7">
            <v>1109290</v>
          </cell>
          <cell r="FT7">
            <v>1051704</v>
          </cell>
          <cell r="FU7">
            <v>1189083</v>
          </cell>
          <cell r="FV7">
            <v>1549766</v>
          </cell>
          <cell r="FW7">
            <v>1751034</v>
          </cell>
          <cell r="FX7">
            <v>1863126</v>
          </cell>
          <cell r="FY7">
            <v>1799605</v>
          </cell>
          <cell r="FZ7">
            <v>1573722</v>
          </cell>
          <cell r="GA7">
            <v>1213846</v>
          </cell>
          <cell r="GB7">
            <v>1150041</v>
          </cell>
          <cell r="GC7">
            <v>1254729</v>
          </cell>
          <cell r="GD7">
            <v>1215432</v>
          </cell>
          <cell r="GE7">
            <v>1128797</v>
          </cell>
          <cell r="GF7">
            <v>1095880</v>
          </cell>
          <cell r="GG7">
            <v>1233042</v>
          </cell>
          <cell r="GH7">
            <v>1587346</v>
          </cell>
          <cell r="GI7">
            <v>1771116</v>
          </cell>
          <cell r="GJ7">
            <v>1807060</v>
          </cell>
          <cell r="GK7">
            <v>1831069</v>
          </cell>
          <cell r="GL7">
            <v>1609146</v>
          </cell>
          <cell r="GM7">
            <v>1237713</v>
          </cell>
          <cell r="GN7">
            <v>1151187</v>
          </cell>
        </row>
        <row r="8">
          <cell r="D8" t="str">
            <v>117E</v>
          </cell>
          <cell r="E8">
            <v>2069</v>
          </cell>
          <cell r="F8">
            <v>1816</v>
          </cell>
          <cell r="G8">
            <v>1725</v>
          </cell>
          <cell r="H8">
            <v>1619</v>
          </cell>
          <cell r="I8">
            <v>1872</v>
          </cell>
          <cell r="J8">
            <v>2354</v>
          </cell>
          <cell r="K8">
            <v>2655</v>
          </cell>
          <cell r="L8">
            <v>2739</v>
          </cell>
          <cell r="M8">
            <v>2701</v>
          </cell>
          <cell r="N8">
            <v>2423</v>
          </cell>
          <cell r="O8">
            <v>1865</v>
          </cell>
          <cell r="P8">
            <v>1733</v>
          </cell>
          <cell r="Q8">
            <v>1961</v>
          </cell>
          <cell r="R8">
            <v>1863</v>
          </cell>
          <cell r="S8">
            <v>1737</v>
          </cell>
          <cell r="T8">
            <v>1735</v>
          </cell>
          <cell r="U8">
            <v>1806</v>
          </cell>
          <cell r="V8">
            <v>2337</v>
          </cell>
          <cell r="W8">
            <v>2673</v>
          </cell>
          <cell r="X8">
            <v>2759</v>
          </cell>
          <cell r="Y8">
            <v>2879</v>
          </cell>
          <cell r="Z8">
            <v>2462</v>
          </cell>
          <cell r="AA8">
            <v>1843</v>
          </cell>
          <cell r="AB8">
            <v>1692</v>
          </cell>
          <cell r="AC8">
            <v>2189</v>
          </cell>
          <cell r="AD8">
            <v>1850</v>
          </cell>
          <cell r="AE8">
            <v>1745</v>
          </cell>
          <cell r="AF8">
            <v>1640</v>
          </cell>
          <cell r="AG8">
            <v>1860</v>
          </cell>
          <cell r="AH8">
            <v>2384</v>
          </cell>
          <cell r="AI8">
            <v>2720</v>
          </cell>
          <cell r="AJ8">
            <v>2923</v>
          </cell>
          <cell r="AK8">
            <v>2789</v>
          </cell>
          <cell r="AL8">
            <v>2484</v>
          </cell>
          <cell r="AM8">
            <v>1892</v>
          </cell>
          <cell r="AN8">
            <v>1767</v>
          </cell>
          <cell r="AO8">
            <v>2138</v>
          </cell>
          <cell r="AP8">
            <v>1858</v>
          </cell>
          <cell r="AQ8">
            <v>1751</v>
          </cell>
          <cell r="AR8">
            <v>1671</v>
          </cell>
          <cell r="AS8">
            <v>1871</v>
          </cell>
          <cell r="AT8">
            <v>2431</v>
          </cell>
          <cell r="AU8">
            <v>2750</v>
          </cell>
          <cell r="AV8">
            <v>2969</v>
          </cell>
          <cell r="AW8">
            <v>2838</v>
          </cell>
          <cell r="AX8">
            <v>2493</v>
          </cell>
          <cell r="AY8">
            <v>1909</v>
          </cell>
          <cell r="AZ8">
            <v>1789</v>
          </cell>
          <cell r="BA8">
            <v>2067</v>
          </cell>
          <cell r="BB8">
            <v>1887</v>
          </cell>
          <cell r="BC8">
            <v>1772</v>
          </cell>
          <cell r="BD8">
            <v>1732</v>
          </cell>
          <cell r="BE8">
            <v>1943</v>
          </cell>
          <cell r="BF8">
            <v>2497</v>
          </cell>
          <cell r="BG8">
            <v>2772</v>
          </cell>
          <cell r="BH8">
            <v>2880</v>
          </cell>
          <cell r="BI8">
            <v>2878</v>
          </cell>
          <cell r="BJ8">
            <v>2544</v>
          </cell>
          <cell r="BK8">
            <v>1943</v>
          </cell>
          <cell r="BL8">
            <v>1797</v>
          </cell>
          <cell r="BM8">
            <v>2134</v>
          </cell>
          <cell r="BN8">
            <v>1947</v>
          </cell>
          <cell r="BO8">
            <v>1810</v>
          </cell>
          <cell r="BP8">
            <v>1712</v>
          </cell>
          <cell r="BQ8">
            <v>1886</v>
          </cell>
          <cell r="BR8">
            <v>2472</v>
          </cell>
          <cell r="BS8">
            <v>2783</v>
          </cell>
          <cell r="BT8">
            <v>2992</v>
          </cell>
          <cell r="BU8">
            <v>2871</v>
          </cell>
          <cell r="BV8">
            <v>2591</v>
          </cell>
          <cell r="BW8">
            <v>1945</v>
          </cell>
          <cell r="BX8">
            <v>1879</v>
          </cell>
          <cell r="BY8">
            <v>2249</v>
          </cell>
          <cell r="BZ8">
            <v>1951</v>
          </cell>
          <cell r="CA8">
            <v>1822</v>
          </cell>
          <cell r="CB8">
            <v>1732</v>
          </cell>
          <cell r="CC8">
            <v>1929</v>
          </cell>
          <cell r="CD8">
            <v>2506</v>
          </cell>
          <cell r="CE8">
            <v>2852</v>
          </cell>
          <cell r="CF8">
            <v>2897</v>
          </cell>
          <cell r="CG8">
            <v>2907</v>
          </cell>
          <cell r="CH8">
            <v>2609</v>
          </cell>
          <cell r="CI8">
            <v>1993</v>
          </cell>
          <cell r="CJ8">
            <v>1875</v>
          </cell>
          <cell r="CK8">
            <v>2154</v>
          </cell>
          <cell r="CL8">
            <v>1987</v>
          </cell>
          <cell r="CM8">
            <v>1847</v>
          </cell>
          <cell r="CN8">
            <v>1709</v>
          </cell>
          <cell r="CO8">
            <v>1978</v>
          </cell>
          <cell r="CP8">
            <v>2526</v>
          </cell>
          <cell r="CQ8">
            <v>2876</v>
          </cell>
          <cell r="CR8">
            <v>3069</v>
          </cell>
          <cell r="CS8">
            <v>2947</v>
          </cell>
          <cell r="CT8">
            <v>2629</v>
          </cell>
          <cell r="CU8">
            <v>2002</v>
          </cell>
          <cell r="CV8">
            <v>1907</v>
          </cell>
          <cell r="CW8">
            <v>2181</v>
          </cell>
          <cell r="CX8">
            <v>2006</v>
          </cell>
          <cell r="CY8">
            <v>1865</v>
          </cell>
          <cell r="CZ8">
            <v>1761</v>
          </cell>
          <cell r="DA8">
            <v>1977</v>
          </cell>
          <cell r="DB8">
            <v>2571</v>
          </cell>
          <cell r="DC8">
            <v>2920</v>
          </cell>
          <cell r="DD8">
            <v>3101</v>
          </cell>
          <cell r="DE8">
            <v>2988</v>
          </cell>
          <cell r="DF8">
            <v>2648</v>
          </cell>
          <cell r="DG8">
            <v>2027</v>
          </cell>
          <cell r="DH8">
            <v>1927</v>
          </cell>
          <cell r="DI8">
            <v>2091</v>
          </cell>
          <cell r="DJ8">
            <v>2050</v>
          </cell>
          <cell r="DK8">
            <v>1893</v>
          </cell>
          <cell r="DL8">
            <v>1766</v>
          </cell>
          <cell r="DM8">
            <v>1987</v>
          </cell>
          <cell r="DN8">
            <v>2702</v>
          </cell>
          <cell r="DO8">
            <v>2948</v>
          </cell>
          <cell r="DP8">
            <v>3147</v>
          </cell>
          <cell r="DQ8">
            <v>3047</v>
          </cell>
          <cell r="DR8">
            <v>2679</v>
          </cell>
          <cell r="DS8">
            <v>2065</v>
          </cell>
          <cell r="DT8">
            <v>1919</v>
          </cell>
          <cell r="DU8">
            <v>2363</v>
          </cell>
          <cell r="DV8">
            <v>2050</v>
          </cell>
          <cell r="DW8">
            <v>1905</v>
          </cell>
          <cell r="DX8">
            <v>1773</v>
          </cell>
          <cell r="DY8">
            <v>2081</v>
          </cell>
          <cell r="DZ8">
            <v>2688</v>
          </cell>
          <cell r="EA8">
            <v>2990</v>
          </cell>
          <cell r="EB8">
            <v>3050</v>
          </cell>
          <cell r="EC8">
            <v>3234</v>
          </cell>
          <cell r="ED8">
            <v>2673</v>
          </cell>
          <cell r="EE8">
            <v>2064</v>
          </cell>
          <cell r="EF8">
            <v>1970</v>
          </cell>
          <cell r="EG8">
            <v>2283</v>
          </cell>
          <cell r="EH8">
            <v>2066</v>
          </cell>
          <cell r="EI8">
            <v>1930</v>
          </cell>
          <cell r="EJ8">
            <v>1843</v>
          </cell>
          <cell r="EK8">
            <v>2078</v>
          </cell>
          <cell r="EL8">
            <v>2728</v>
          </cell>
          <cell r="EM8">
            <v>3040</v>
          </cell>
          <cell r="EN8">
            <v>3091</v>
          </cell>
          <cell r="EO8">
            <v>3103</v>
          </cell>
          <cell r="EP8">
            <v>2768</v>
          </cell>
          <cell r="EQ8">
            <v>2099</v>
          </cell>
          <cell r="ER8">
            <v>2000</v>
          </cell>
          <cell r="ES8">
            <v>2312</v>
          </cell>
          <cell r="ET8">
            <v>2100</v>
          </cell>
          <cell r="EU8">
            <v>1963</v>
          </cell>
          <cell r="EV8">
            <v>1872</v>
          </cell>
          <cell r="EW8">
            <v>2085</v>
          </cell>
          <cell r="EX8">
            <v>2719</v>
          </cell>
          <cell r="EY8">
            <v>3098</v>
          </cell>
          <cell r="EZ8">
            <v>3148</v>
          </cell>
          <cell r="FA8">
            <v>3157</v>
          </cell>
          <cell r="FB8">
            <v>2830</v>
          </cell>
          <cell r="FC8">
            <v>2155</v>
          </cell>
          <cell r="FD8">
            <v>2021</v>
          </cell>
          <cell r="FE8">
            <v>2203</v>
          </cell>
          <cell r="FF8">
            <v>2267</v>
          </cell>
          <cell r="FG8">
            <v>1997</v>
          </cell>
          <cell r="FH8">
            <v>1951</v>
          </cell>
          <cell r="FI8">
            <v>2143</v>
          </cell>
          <cell r="FJ8">
            <v>2761</v>
          </cell>
          <cell r="FK8">
            <v>3290</v>
          </cell>
          <cell r="FL8">
            <v>3183</v>
          </cell>
          <cell r="FM8">
            <v>3369</v>
          </cell>
          <cell r="FN8">
            <v>2799</v>
          </cell>
          <cell r="FO8">
            <v>2101</v>
          </cell>
          <cell r="FP8">
            <v>2014</v>
          </cell>
          <cell r="FQ8">
            <v>2364</v>
          </cell>
          <cell r="FR8">
            <v>2170</v>
          </cell>
          <cell r="FS8">
            <v>2018</v>
          </cell>
          <cell r="FT8">
            <v>1913</v>
          </cell>
          <cell r="FU8">
            <v>2163</v>
          </cell>
          <cell r="FV8">
            <v>2819</v>
          </cell>
          <cell r="FW8">
            <v>3185</v>
          </cell>
          <cell r="FX8">
            <v>3389</v>
          </cell>
          <cell r="FY8">
            <v>3274</v>
          </cell>
          <cell r="FZ8">
            <v>2863</v>
          </cell>
          <cell r="GA8">
            <v>2208</v>
          </cell>
          <cell r="GB8">
            <v>2092</v>
          </cell>
          <cell r="GC8">
            <v>2284</v>
          </cell>
          <cell r="GD8">
            <v>2212</v>
          </cell>
          <cell r="GE8">
            <v>2054</v>
          </cell>
          <cell r="GF8">
            <v>1995</v>
          </cell>
          <cell r="GG8">
            <v>2244</v>
          </cell>
          <cell r="GH8">
            <v>2889</v>
          </cell>
          <cell r="GI8">
            <v>3223</v>
          </cell>
          <cell r="GJ8">
            <v>3289</v>
          </cell>
          <cell r="GK8">
            <v>3333</v>
          </cell>
          <cell r="GL8">
            <v>2929</v>
          </cell>
          <cell r="GM8">
            <v>2253</v>
          </cell>
          <cell r="GN8">
            <v>2095</v>
          </cell>
        </row>
        <row r="9">
          <cell r="D9" t="str">
            <v>191E</v>
          </cell>
          <cell r="E9">
            <v>439029</v>
          </cell>
          <cell r="F9">
            <v>385353</v>
          </cell>
          <cell r="G9">
            <v>366019</v>
          </cell>
          <cell r="H9">
            <v>343518</v>
          </cell>
          <cell r="I9">
            <v>397204</v>
          </cell>
          <cell r="J9">
            <v>499565</v>
          </cell>
          <cell r="K9">
            <v>563464</v>
          </cell>
          <cell r="L9">
            <v>581176</v>
          </cell>
          <cell r="M9">
            <v>573264</v>
          </cell>
          <cell r="N9">
            <v>514234</v>
          </cell>
          <cell r="O9">
            <v>395887</v>
          </cell>
          <cell r="P9">
            <v>367788</v>
          </cell>
          <cell r="Q9">
            <v>414328</v>
          </cell>
          <cell r="R9">
            <v>393613</v>
          </cell>
          <cell r="S9">
            <v>366959</v>
          </cell>
          <cell r="T9">
            <v>366520</v>
          </cell>
          <cell r="U9">
            <v>381483</v>
          </cell>
          <cell r="V9">
            <v>493647</v>
          </cell>
          <cell r="W9">
            <v>564600</v>
          </cell>
          <cell r="X9">
            <v>582764</v>
          </cell>
          <cell r="Y9">
            <v>608154</v>
          </cell>
          <cell r="Z9">
            <v>520022</v>
          </cell>
          <cell r="AA9">
            <v>389273</v>
          </cell>
          <cell r="AB9">
            <v>357480</v>
          </cell>
          <cell r="AC9">
            <v>460465</v>
          </cell>
          <cell r="AD9">
            <v>388995</v>
          </cell>
          <cell r="AE9">
            <v>366892</v>
          </cell>
          <cell r="AF9">
            <v>344944</v>
          </cell>
          <cell r="AG9">
            <v>391087</v>
          </cell>
          <cell r="AH9">
            <v>501461</v>
          </cell>
          <cell r="AI9">
            <v>572035</v>
          </cell>
          <cell r="AJ9">
            <v>614746</v>
          </cell>
          <cell r="AK9">
            <v>586628</v>
          </cell>
          <cell r="AL9">
            <v>522443</v>
          </cell>
          <cell r="AM9">
            <v>397876</v>
          </cell>
          <cell r="AN9">
            <v>371553</v>
          </cell>
          <cell r="AO9">
            <v>447871</v>
          </cell>
          <cell r="AP9">
            <v>389215</v>
          </cell>
          <cell r="AQ9">
            <v>366885</v>
          </cell>
          <cell r="AR9">
            <v>349997</v>
          </cell>
          <cell r="AS9">
            <v>391989</v>
          </cell>
          <cell r="AT9">
            <v>509320</v>
          </cell>
          <cell r="AU9">
            <v>576107</v>
          </cell>
          <cell r="AV9">
            <v>622114</v>
          </cell>
          <cell r="AW9">
            <v>594571</v>
          </cell>
          <cell r="AX9">
            <v>522215</v>
          </cell>
          <cell r="AY9">
            <v>399859</v>
          </cell>
          <cell r="AZ9">
            <v>374829</v>
          </cell>
          <cell r="BA9">
            <v>431843</v>
          </cell>
          <cell r="BB9">
            <v>394225</v>
          </cell>
          <cell r="BC9">
            <v>370233</v>
          </cell>
          <cell r="BD9">
            <v>361798</v>
          </cell>
          <cell r="BE9">
            <v>405965</v>
          </cell>
          <cell r="BF9">
            <v>521688</v>
          </cell>
          <cell r="BG9">
            <v>579047</v>
          </cell>
          <cell r="BH9">
            <v>601583</v>
          </cell>
          <cell r="BI9">
            <v>601114</v>
          </cell>
          <cell r="BJ9">
            <v>531403</v>
          </cell>
          <cell r="BK9">
            <v>405958</v>
          </cell>
          <cell r="BL9">
            <v>375376</v>
          </cell>
          <cell r="BM9">
            <v>444535</v>
          </cell>
          <cell r="BN9">
            <v>405704</v>
          </cell>
          <cell r="BO9">
            <v>377031</v>
          </cell>
          <cell r="BP9">
            <v>356769</v>
          </cell>
          <cell r="BQ9">
            <v>392928</v>
          </cell>
          <cell r="BR9">
            <v>515114</v>
          </cell>
          <cell r="BS9">
            <v>579925</v>
          </cell>
          <cell r="BT9">
            <v>623299</v>
          </cell>
          <cell r="BU9">
            <v>598134</v>
          </cell>
          <cell r="BV9">
            <v>539844</v>
          </cell>
          <cell r="BW9">
            <v>405337</v>
          </cell>
          <cell r="BX9">
            <v>391585</v>
          </cell>
          <cell r="BY9">
            <v>467599</v>
          </cell>
          <cell r="BZ9">
            <v>405738</v>
          </cell>
          <cell r="CA9">
            <v>378817</v>
          </cell>
          <cell r="CB9">
            <v>360067</v>
          </cell>
          <cell r="CC9">
            <v>401074</v>
          </cell>
          <cell r="CD9">
            <v>521034</v>
          </cell>
          <cell r="CE9">
            <v>592932</v>
          </cell>
          <cell r="CF9">
            <v>602407</v>
          </cell>
          <cell r="CG9">
            <v>604355</v>
          </cell>
          <cell r="CH9">
            <v>542474</v>
          </cell>
          <cell r="CI9">
            <v>414327</v>
          </cell>
          <cell r="CJ9">
            <v>389847</v>
          </cell>
          <cell r="CK9">
            <v>446960</v>
          </cell>
          <cell r="CL9">
            <v>412477</v>
          </cell>
          <cell r="CM9">
            <v>383276</v>
          </cell>
          <cell r="CN9">
            <v>354712</v>
          </cell>
          <cell r="CO9">
            <v>410451</v>
          </cell>
          <cell r="CP9">
            <v>524300</v>
          </cell>
          <cell r="CQ9">
            <v>596901</v>
          </cell>
          <cell r="CR9">
            <v>636918</v>
          </cell>
          <cell r="CS9">
            <v>611679</v>
          </cell>
          <cell r="CT9">
            <v>545665</v>
          </cell>
          <cell r="CU9">
            <v>415501</v>
          </cell>
          <cell r="CV9">
            <v>395824</v>
          </cell>
          <cell r="CW9">
            <v>452171</v>
          </cell>
          <cell r="CX9">
            <v>415901</v>
          </cell>
          <cell r="CY9">
            <v>386593</v>
          </cell>
          <cell r="CZ9">
            <v>365174</v>
          </cell>
          <cell r="DA9">
            <v>409877</v>
          </cell>
          <cell r="DB9">
            <v>533097</v>
          </cell>
          <cell r="DC9">
            <v>605418</v>
          </cell>
          <cell r="DD9">
            <v>642959</v>
          </cell>
          <cell r="DE9">
            <v>619542</v>
          </cell>
          <cell r="DF9">
            <v>549046</v>
          </cell>
          <cell r="DG9">
            <v>420236</v>
          </cell>
          <cell r="DH9">
            <v>399472</v>
          </cell>
          <cell r="DI9">
            <v>433236</v>
          </cell>
          <cell r="DJ9">
            <v>424686</v>
          </cell>
          <cell r="DK9">
            <v>392135</v>
          </cell>
          <cell r="DL9">
            <v>365894</v>
          </cell>
          <cell r="DM9">
            <v>411567</v>
          </cell>
          <cell r="DN9">
            <v>559781</v>
          </cell>
          <cell r="DO9">
            <v>610832</v>
          </cell>
          <cell r="DP9">
            <v>652015</v>
          </cell>
          <cell r="DQ9">
            <v>631222</v>
          </cell>
          <cell r="DR9">
            <v>555037</v>
          </cell>
          <cell r="DS9">
            <v>427802</v>
          </cell>
          <cell r="DT9">
            <v>397636</v>
          </cell>
          <cell r="DU9">
            <v>489339</v>
          </cell>
          <cell r="DV9">
            <v>424534</v>
          </cell>
          <cell r="DW9">
            <v>394669</v>
          </cell>
          <cell r="DX9">
            <v>367194</v>
          </cell>
          <cell r="DY9">
            <v>431123</v>
          </cell>
          <cell r="DZ9">
            <v>556650</v>
          </cell>
          <cell r="EA9">
            <v>619295</v>
          </cell>
          <cell r="EB9">
            <v>631794</v>
          </cell>
          <cell r="EC9">
            <v>669867</v>
          </cell>
          <cell r="ED9">
            <v>553742</v>
          </cell>
          <cell r="EE9">
            <v>427431</v>
          </cell>
          <cell r="EF9">
            <v>407975</v>
          </cell>
          <cell r="EG9">
            <v>472852</v>
          </cell>
          <cell r="EH9">
            <v>428012</v>
          </cell>
          <cell r="EI9">
            <v>399862</v>
          </cell>
          <cell r="EJ9">
            <v>381881</v>
          </cell>
          <cell r="EK9">
            <v>430387</v>
          </cell>
          <cell r="EL9">
            <v>565169</v>
          </cell>
          <cell r="EM9">
            <v>629745</v>
          </cell>
          <cell r="EN9">
            <v>640373</v>
          </cell>
          <cell r="EO9">
            <v>642928</v>
          </cell>
          <cell r="EP9">
            <v>573444</v>
          </cell>
          <cell r="EQ9">
            <v>434913</v>
          </cell>
          <cell r="ER9">
            <v>414345</v>
          </cell>
          <cell r="ES9">
            <v>479090</v>
          </cell>
          <cell r="ET9">
            <v>435313</v>
          </cell>
          <cell r="EU9">
            <v>406754</v>
          </cell>
          <cell r="EV9">
            <v>388024</v>
          </cell>
          <cell r="EW9">
            <v>432073</v>
          </cell>
          <cell r="EX9">
            <v>563494</v>
          </cell>
          <cell r="EY9">
            <v>642121</v>
          </cell>
          <cell r="EZ9">
            <v>652499</v>
          </cell>
          <cell r="FA9">
            <v>654190</v>
          </cell>
          <cell r="FB9">
            <v>586419</v>
          </cell>
          <cell r="FC9">
            <v>446658</v>
          </cell>
          <cell r="FD9">
            <v>418921</v>
          </cell>
          <cell r="FE9">
            <v>456925</v>
          </cell>
          <cell r="FF9">
            <v>470194</v>
          </cell>
          <cell r="FG9">
            <v>414056</v>
          </cell>
          <cell r="FH9">
            <v>404578</v>
          </cell>
          <cell r="FI9">
            <v>444477</v>
          </cell>
          <cell r="FJ9">
            <v>572644</v>
          </cell>
          <cell r="FK9">
            <v>682196</v>
          </cell>
          <cell r="FL9">
            <v>660058</v>
          </cell>
          <cell r="FM9">
            <v>698649</v>
          </cell>
          <cell r="FN9">
            <v>580355</v>
          </cell>
          <cell r="FO9">
            <v>435582</v>
          </cell>
          <cell r="FP9">
            <v>417746</v>
          </cell>
          <cell r="FQ9">
            <v>490700</v>
          </cell>
          <cell r="FR9">
            <v>450381</v>
          </cell>
          <cell r="FS9">
            <v>418801</v>
          </cell>
          <cell r="FT9">
            <v>397059</v>
          </cell>
          <cell r="FU9">
            <v>448925</v>
          </cell>
          <cell r="FV9">
            <v>585097</v>
          </cell>
          <cell r="FW9">
            <v>661084</v>
          </cell>
          <cell r="FX9">
            <v>703404</v>
          </cell>
          <cell r="FY9">
            <v>679422</v>
          </cell>
          <cell r="FZ9">
            <v>594142</v>
          </cell>
          <cell r="GA9">
            <v>458274</v>
          </cell>
          <cell r="GB9">
            <v>434186</v>
          </cell>
          <cell r="GC9">
            <v>474491</v>
          </cell>
          <cell r="GD9">
            <v>459631</v>
          </cell>
          <cell r="GE9">
            <v>426868</v>
          </cell>
          <cell r="GF9">
            <v>414421</v>
          </cell>
          <cell r="GG9">
            <v>466290</v>
          </cell>
          <cell r="GH9">
            <v>600274</v>
          </cell>
          <cell r="GI9">
            <v>669769</v>
          </cell>
          <cell r="GJ9">
            <v>683362</v>
          </cell>
          <cell r="GK9">
            <v>692442</v>
          </cell>
          <cell r="GL9">
            <v>608518</v>
          </cell>
          <cell r="GM9">
            <v>468057</v>
          </cell>
          <cell r="GN9">
            <v>435335</v>
          </cell>
        </row>
        <row r="10">
          <cell r="D10" t="str">
            <v>317E</v>
          </cell>
          <cell r="E10">
            <v>11568</v>
          </cell>
          <cell r="F10">
            <v>10566</v>
          </cell>
          <cell r="G10">
            <v>10763</v>
          </cell>
          <cell r="H10">
            <v>11505</v>
          </cell>
          <cell r="I10">
            <v>12783</v>
          </cell>
          <cell r="J10">
            <v>14138</v>
          </cell>
          <cell r="K10">
            <v>14614</v>
          </cell>
          <cell r="L10">
            <v>14674</v>
          </cell>
          <cell r="M10">
            <v>14702</v>
          </cell>
          <cell r="N10">
            <v>13944</v>
          </cell>
          <cell r="O10">
            <v>12551</v>
          </cell>
          <cell r="P10">
            <v>11850</v>
          </cell>
          <cell r="Q10">
            <v>11119</v>
          </cell>
          <cell r="R10">
            <v>10777</v>
          </cell>
          <cell r="S10">
            <v>10771</v>
          </cell>
          <cell r="T10">
            <v>12307</v>
          </cell>
          <cell r="U10">
            <v>12515</v>
          </cell>
          <cell r="V10">
            <v>14134</v>
          </cell>
          <cell r="W10">
            <v>14812</v>
          </cell>
          <cell r="X10">
            <v>14901</v>
          </cell>
          <cell r="Y10">
            <v>15516</v>
          </cell>
          <cell r="Z10">
            <v>14162</v>
          </cell>
          <cell r="AA10">
            <v>12525</v>
          </cell>
          <cell r="AB10">
            <v>11667</v>
          </cell>
          <cell r="AC10">
            <v>12349</v>
          </cell>
          <cell r="AD10">
            <v>10803</v>
          </cell>
          <cell r="AE10">
            <v>10905</v>
          </cell>
          <cell r="AF10">
            <v>11719</v>
          </cell>
          <cell r="AG10">
            <v>12965</v>
          </cell>
          <cell r="AH10">
            <v>14334</v>
          </cell>
          <cell r="AI10">
            <v>15046</v>
          </cell>
          <cell r="AJ10">
            <v>15792</v>
          </cell>
          <cell r="AK10">
            <v>15048</v>
          </cell>
          <cell r="AL10">
            <v>14310</v>
          </cell>
          <cell r="AM10">
            <v>12855</v>
          </cell>
          <cell r="AN10">
            <v>12151</v>
          </cell>
          <cell r="AO10">
            <v>11981</v>
          </cell>
          <cell r="AP10">
            <v>10922</v>
          </cell>
          <cell r="AQ10">
            <v>11080</v>
          </cell>
          <cell r="AR10">
            <v>12042</v>
          </cell>
          <cell r="AS10">
            <v>13009</v>
          </cell>
          <cell r="AT10">
            <v>14566</v>
          </cell>
          <cell r="AU10">
            <v>15223</v>
          </cell>
          <cell r="AV10">
            <v>15923</v>
          </cell>
          <cell r="AW10">
            <v>15295</v>
          </cell>
          <cell r="AX10">
            <v>14395</v>
          </cell>
          <cell r="AY10">
            <v>12955</v>
          </cell>
          <cell r="AZ10">
            <v>12284</v>
          </cell>
          <cell r="BA10">
            <v>11547</v>
          </cell>
          <cell r="BB10">
            <v>11083</v>
          </cell>
          <cell r="BC10">
            <v>11239</v>
          </cell>
          <cell r="BD10">
            <v>12534</v>
          </cell>
          <cell r="BE10">
            <v>13418</v>
          </cell>
          <cell r="BF10">
            <v>14877</v>
          </cell>
          <cell r="BG10">
            <v>15350</v>
          </cell>
          <cell r="BH10">
            <v>15386</v>
          </cell>
          <cell r="BI10">
            <v>15504</v>
          </cell>
          <cell r="BJ10">
            <v>14591</v>
          </cell>
          <cell r="BK10">
            <v>13128</v>
          </cell>
          <cell r="BL10">
            <v>12367</v>
          </cell>
          <cell r="BM10">
            <v>12646</v>
          </cell>
          <cell r="BN10">
            <v>11404</v>
          </cell>
          <cell r="BO10">
            <v>11477</v>
          </cell>
          <cell r="BP10">
            <v>12365</v>
          </cell>
          <cell r="BQ10">
            <v>13119</v>
          </cell>
          <cell r="BR10">
            <v>14871</v>
          </cell>
          <cell r="BS10">
            <v>15431</v>
          </cell>
          <cell r="BT10">
            <v>16197</v>
          </cell>
          <cell r="BU10">
            <v>15523</v>
          </cell>
          <cell r="BV10">
            <v>14891</v>
          </cell>
          <cell r="BW10">
            <v>13016</v>
          </cell>
          <cell r="BX10">
            <v>12777</v>
          </cell>
          <cell r="BY10">
            <v>13362</v>
          </cell>
          <cell r="BZ10">
            <v>11488</v>
          </cell>
          <cell r="CA10">
            <v>11621</v>
          </cell>
          <cell r="CB10">
            <v>12570</v>
          </cell>
          <cell r="CC10">
            <v>13321</v>
          </cell>
          <cell r="CD10">
            <v>14927</v>
          </cell>
          <cell r="CE10">
            <v>15781</v>
          </cell>
          <cell r="CF10">
            <v>15650</v>
          </cell>
          <cell r="CG10">
            <v>15716</v>
          </cell>
          <cell r="CH10">
            <v>15026</v>
          </cell>
          <cell r="CI10">
            <v>13423</v>
          </cell>
          <cell r="CJ10">
            <v>12778</v>
          </cell>
          <cell r="CK10">
            <v>12830</v>
          </cell>
          <cell r="CL10">
            <v>11710</v>
          </cell>
          <cell r="CM10">
            <v>11770</v>
          </cell>
          <cell r="CN10">
            <v>12413</v>
          </cell>
          <cell r="CO10">
            <v>13752</v>
          </cell>
          <cell r="CP10">
            <v>15122</v>
          </cell>
          <cell r="CQ10">
            <v>15914</v>
          </cell>
          <cell r="CR10">
            <v>16574</v>
          </cell>
          <cell r="CS10">
            <v>15930</v>
          </cell>
          <cell r="CT10">
            <v>15169</v>
          </cell>
          <cell r="CU10">
            <v>13530</v>
          </cell>
          <cell r="CV10">
            <v>13026</v>
          </cell>
          <cell r="CW10">
            <v>12996</v>
          </cell>
          <cell r="CX10">
            <v>11855</v>
          </cell>
          <cell r="CY10">
            <v>11937</v>
          </cell>
          <cell r="CZ10">
            <v>12815</v>
          </cell>
          <cell r="DA10">
            <v>13726</v>
          </cell>
          <cell r="DB10">
            <v>15349</v>
          </cell>
          <cell r="DC10">
            <v>16131</v>
          </cell>
          <cell r="DD10">
            <v>16716</v>
          </cell>
          <cell r="DE10">
            <v>16137</v>
          </cell>
          <cell r="DF10">
            <v>15305</v>
          </cell>
          <cell r="DG10">
            <v>13742</v>
          </cell>
          <cell r="DH10">
            <v>13176</v>
          </cell>
          <cell r="DI10">
            <v>12483</v>
          </cell>
          <cell r="DJ10">
            <v>12112</v>
          </cell>
          <cell r="DK10">
            <v>12087</v>
          </cell>
          <cell r="DL10">
            <v>12831</v>
          </cell>
          <cell r="DM10">
            <v>13929</v>
          </cell>
          <cell r="DN10">
            <v>16224</v>
          </cell>
          <cell r="DO10">
            <v>16272</v>
          </cell>
          <cell r="DP10">
            <v>16946</v>
          </cell>
          <cell r="DQ10">
            <v>16427</v>
          </cell>
          <cell r="DR10">
            <v>15444</v>
          </cell>
          <cell r="DS10">
            <v>13972</v>
          </cell>
          <cell r="DT10">
            <v>13179</v>
          </cell>
          <cell r="DU10">
            <v>14173</v>
          </cell>
          <cell r="DV10">
            <v>12198</v>
          </cell>
          <cell r="DW10">
            <v>12318</v>
          </cell>
          <cell r="DX10">
            <v>12980</v>
          </cell>
          <cell r="DY10">
            <v>14422</v>
          </cell>
          <cell r="DZ10">
            <v>15930</v>
          </cell>
          <cell r="EA10">
            <v>16473</v>
          </cell>
          <cell r="EB10">
            <v>16408</v>
          </cell>
          <cell r="EC10">
            <v>17477</v>
          </cell>
          <cell r="ED10">
            <v>15561</v>
          </cell>
          <cell r="EE10">
            <v>14151</v>
          </cell>
          <cell r="EF10">
            <v>13487</v>
          </cell>
          <cell r="EG10">
            <v>13690</v>
          </cell>
          <cell r="EH10">
            <v>12364</v>
          </cell>
          <cell r="EI10">
            <v>12533</v>
          </cell>
          <cell r="EJ10">
            <v>13548</v>
          </cell>
          <cell r="EK10">
            <v>14357</v>
          </cell>
          <cell r="EL10">
            <v>16158</v>
          </cell>
          <cell r="EM10">
            <v>16748</v>
          </cell>
          <cell r="EN10">
            <v>16626</v>
          </cell>
          <cell r="EO10">
            <v>16770</v>
          </cell>
          <cell r="EP10">
            <v>16033</v>
          </cell>
          <cell r="EQ10">
            <v>14339</v>
          </cell>
          <cell r="ER10">
            <v>13805</v>
          </cell>
          <cell r="ES10">
            <v>13967</v>
          </cell>
          <cell r="ET10">
            <v>12615</v>
          </cell>
          <cell r="EU10">
            <v>12754</v>
          </cell>
          <cell r="EV10">
            <v>13793</v>
          </cell>
          <cell r="EW10">
            <v>14513</v>
          </cell>
          <cell r="EX10">
            <v>16227</v>
          </cell>
          <cell r="EY10">
            <v>17126</v>
          </cell>
          <cell r="EZ10">
            <v>16980</v>
          </cell>
          <cell r="FA10">
            <v>17063</v>
          </cell>
          <cell r="FB10">
            <v>16347</v>
          </cell>
          <cell r="FC10">
            <v>14689</v>
          </cell>
          <cell r="FD10">
            <v>14059</v>
          </cell>
          <cell r="FE10">
            <v>13450</v>
          </cell>
          <cell r="FF10">
            <v>13656</v>
          </cell>
          <cell r="FG10">
            <v>12984</v>
          </cell>
          <cell r="FH10">
            <v>14383</v>
          </cell>
          <cell r="FI10">
            <v>15036</v>
          </cell>
          <cell r="FJ10">
            <v>16568</v>
          </cell>
          <cell r="FK10">
            <v>18215</v>
          </cell>
          <cell r="FL10">
            <v>17187</v>
          </cell>
          <cell r="FM10">
            <v>18288</v>
          </cell>
          <cell r="FN10">
            <v>16405</v>
          </cell>
          <cell r="FO10">
            <v>14532</v>
          </cell>
          <cell r="FP10">
            <v>14062</v>
          </cell>
          <cell r="FQ10">
            <v>14436</v>
          </cell>
          <cell r="FR10">
            <v>13162</v>
          </cell>
          <cell r="FS10">
            <v>13270</v>
          </cell>
          <cell r="FT10">
            <v>14207</v>
          </cell>
          <cell r="FU10">
            <v>15211</v>
          </cell>
          <cell r="FV10">
            <v>16940</v>
          </cell>
          <cell r="FW10">
            <v>17698</v>
          </cell>
          <cell r="FX10">
            <v>18369</v>
          </cell>
          <cell r="FY10">
            <v>17827</v>
          </cell>
          <cell r="FZ10">
            <v>16769</v>
          </cell>
          <cell r="GA10">
            <v>15296</v>
          </cell>
          <cell r="GB10">
            <v>14685</v>
          </cell>
          <cell r="GC10">
            <v>13999</v>
          </cell>
          <cell r="GD10">
            <v>13440</v>
          </cell>
          <cell r="GE10">
            <v>13507</v>
          </cell>
          <cell r="GF10">
            <v>14832</v>
          </cell>
          <cell r="GG10">
            <v>15798</v>
          </cell>
          <cell r="GH10">
            <v>17337</v>
          </cell>
          <cell r="GI10">
            <v>17917</v>
          </cell>
          <cell r="GJ10">
            <v>17846</v>
          </cell>
          <cell r="GK10">
            <v>18148</v>
          </cell>
          <cell r="GL10">
            <v>17105</v>
          </cell>
          <cell r="GM10">
            <v>15551</v>
          </cell>
          <cell r="GN10">
            <v>14801</v>
          </cell>
        </row>
        <row r="11">
          <cell r="D11" t="str">
            <v>321E</v>
          </cell>
          <cell r="E11">
            <v>360</v>
          </cell>
          <cell r="F11">
            <v>329</v>
          </cell>
          <cell r="G11">
            <v>335</v>
          </cell>
          <cell r="H11">
            <v>358</v>
          </cell>
          <cell r="I11">
            <v>398</v>
          </cell>
          <cell r="J11">
            <v>440</v>
          </cell>
          <cell r="K11">
            <v>455</v>
          </cell>
          <cell r="L11">
            <v>457</v>
          </cell>
          <cell r="M11">
            <v>458</v>
          </cell>
          <cell r="N11">
            <v>434</v>
          </cell>
          <cell r="O11">
            <v>391</v>
          </cell>
          <cell r="P11">
            <v>369</v>
          </cell>
          <cell r="Q11">
            <v>346</v>
          </cell>
          <cell r="R11">
            <v>336</v>
          </cell>
          <cell r="S11">
            <v>336</v>
          </cell>
          <cell r="T11">
            <v>383</v>
          </cell>
          <cell r="U11">
            <v>390</v>
          </cell>
          <cell r="V11">
            <v>440</v>
          </cell>
          <cell r="W11">
            <v>461</v>
          </cell>
          <cell r="X11">
            <v>464</v>
          </cell>
          <cell r="Y11">
            <v>483</v>
          </cell>
          <cell r="Z11">
            <v>441</v>
          </cell>
          <cell r="AA11">
            <v>390</v>
          </cell>
          <cell r="AB11">
            <v>363</v>
          </cell>
          <cell r="AC11">
            <v>385</v>
          </cell>
          <cell r="AD11">
            <v>337</v>
          </cell>
          <cell r="AE11">
            <v>340</v>
          </cell>
          <cell r="AF11">
            <v>365</v>
          </cell>
          <cell r="AG11">
            <v>404</v>
          </cell>
          <cell r="AH11">
            <v>447</v>
          </cell>
          <cell r="AI11">
            <v>469</v>
          </cell>
          <cell r="AJ11">
            <v>492</v>
          </cell>
          <cell r="AK11">
            <v>469</v>
          </cell>
          <cell r="AL11">
            <v>446</v>
          </cell>
          <cell r="AM11">
            <v>400</v>
          </cell>
          <cell r="AN11">
            <v>379</v>
          </cell>
          <cell r="AO11">
            <v>373</v>
          </cell>
          <cell r="AP11">
            <v>340</v>
          </cell>
          <cell r="AQ11">
            <v>345</v>
          </cell>
          <cell r="AR11">
            <v>375</v>
          </cell>
          <cell r="AS11">
            <v>405</v>
          </cell>
          <cell r="AT11">
            <v>454</v>
          </cell>
          <cell r="AU11">
            <v>474</v>
          </cell>
          <cell r="AV11">
            <v>496</v>
          </cell>
          <cell r="AW11">
            <v>476</v>
          </cell>
          <cell r="AX11">
            <v>448</v>
          </cell>
          <cell r="AY11">
            <v>404</v>
          </cell>
          <cell r="AZ11">
            <v>383</v>
          </cell>
          <cell r="BA11">
            <v>360</v>
          </cell>
          <cell r="BB11">
            <v>345</v>
          </cell>
          <cell r="BC11">
            <v>350</v>
          </cell>
          <cell r="BD11">
            <v>390</v>
          </cell>
          <cell r="BE11">
            <v>418</v>
          </cell>
          <cell r="BF11">
            <v>463</v>
          </cell>
          <cell r="BG11">
            <v>478</v>
          </cell>
          <cell r="BH11">
            <v>479</v>
          </cell>
          <cell r="BI11">
            <v>483</v>
          </cell>
          <cell r="BJ11">
            <v>455</v>
          </cell>
          <cell r="BK11">
            <v>409</v>
          </cell>
          <cell r="BL11">
            <v>385</v>
          </cell>
          <cell r="BM11">
            <v>394</v>
          </cell>
          <cell r="BN11">
            <v>355</v>
          </cell>
          <cell r="BO11">
            <v>358</v>
          </cell>
          <cell r="BP11">
            <v>385</v>
          </cell>
          <cell r="BQ11">
            <v>409</v>
          </cell>
          <cell r="BR11">
            <v>463</v>
          </cell>
          <cell r="BS11">
            <v>481</v>
          </cell>
          <cell r="BT11">
            <v>505</v>
          </cell>
          <cell r="BU11">
            <v>484</v>
          </cell>
          <cell r="BV11">
            <v>464</v>
          </cell>
          <cell r="BW11">
            <v>405</v>
          </cell>
          <cell r="BX11">
            <v>398</v>
          </cell>
          <cell r="BY11">
            <v>416</v>
          </cell>
          <cell r="BZ11">
            <v>358</v>
          </cell>
          <cell r="CA11">
            <v>362</v>
          </cell>
          <cell r="CB11">
            <v>392</v>
          </cell>
          <cell r="CC11">
            <v>415</v>
          </cell>
          <cell r="CD11">
            <v>465</v>
          </cell>
          <cell r="CE11">
            <v>492</v>
          </cell>
          <cell r="CF11">
            <v>488</v>
          </cell>
          <cell r="CG11">
            <v>490</v>
          </cell>
          <cell r="CH11">
            <v>468</v>
          </cell>
          <cell r="CI11">
            <v>418</v>
          </cell>
          <cell r="CJ11">
            <v>398</v>
          </cell>
          <cell r="CK11">
            <v>400</v>
          </cell>
          <cell r="CL11">
            <v>365</v>
          </cell>
          <cell r="CM11">
            <v>367</v>
          </cell>
          <cell r="CN11">
            <v>387</v>
          </cell>
          <cell r="CO11">
            <v>428</v>
          </cell>
          <cell r="CP11">
            <v>471</v>
          </cell>
          <cell r="CQ11">
            <v>496</v>
          </cell>
          <cell r="CR11">
            <v>516</v>
          </cell>
          <cell r="CS11">
            <v>496</v>
          </cell>
          <cell r="CT11">
            <v>473</v>
          </cell>
          <cell r="CU11">
            <v>422</v>
          </cell>
          <cell r="CV11">
            <v>406</v>
          </cell>
          <cell r="CW11">
            <v>405</v>
          </cell>
          <cell r="CX11">
            <v>369</v>
          </cell>
          <cell r="CY11">
            <v>372</v>
          </cell>
          <cell r="CZ11">
            <v>399</v>
          </cell>
          <cell r="DA11">
            <v>428</v>
          </cell>
          <cell r="DB11">
            <v>478</v>
          </cell>
          <cell r="DC11">
            <v>503</v>
          </cell>
          <cell r="DD11">
            <v>521</v>
          </cell>
          <cell r="DE11">
            <v>503</v>
          </cell>
          <cell r="DF11">
            <v>477</v>
          </cell>
          <cell r="DG11">
            <v>428</v>
          </cell>
          <cell r="DH11">
            <v>410</v>
          </cell>
          <cell r="DI11">
            <v>389</v>
          </cell>
          <cell r="DJ11">
            <v>377</v>
          </cell>
          <cell r="DK11">
            <v>377</v>
          </cell>
          <cell r="DL11">
            <v>400</v>
          </cell>
          <cell r="DM11">
            <v>434</v>
          </cell>
          <cell r="DN11">
            <v>505</v>
          </cell>
          <cell r="DO11">
            <v>507</v>
          </cell>
          <cell r="DP11">
            <v>528</v>
          </cell>
          <cell r="DQ11">
            <v>512</v>
          </cell>
          <cell r="DR11">
            <v>481</v>
          </cell>
          <cell r="DS11">
            <v>435</v>
          </cell>
          <cell r="DT11">
            <v>411</v>
          </cell>
          <cell r="DU11">
            <v>442</v>
          </cell>
          <cell r="DV11">
            <v>380</v>
          </cell>
          <cell r="DW11">
            <v>384</v>
          </cell>
          <cell r="DX11">
            <v>404</v>
          </cell>
          <cell r="DY11">
            <v>449</v>
          </cell>
          <cell r="DZ11">
            <v>496</v>
          </cell>
          <cell r="EA11">
            <v>513</v>
          </cell>
          <cell r="EB11">
            <v>511</v>
          </cell>
          <cell r="EC11">
            <v>544</v>
          </cell>
          <cell r="ED11">
            <v>485</v>
          </cell>
          <cell r="EE11">
            <v>441</v>
          </cell>
          <cell r="EF11">
            <v>420</v>
          </cell>
          <cell r="EG11">
            <v>426</v>
          </cell>
          <cell r="EH11">
            <v>385</v>
          </cell>
          <cell r="EI11">
            <v>390</v>
          </cell>
          <cell r="EJ11">
            <v>422</v>
          </cell>
          <cell r="EK11">
            <v>447</v>
          </cell>
          <cell r="EL11">
            <v>503</v>
          </cell>
          <cell r="EM11">
            <v>522</v>
          </cell>
          <cell r="EN11">
            <v>518</v>
          </cell>
          <cell r="EO11">
            <v>522</v>
          </cell>
          <cell r="EP11">
            <v>499</v>
          </cell>
          <cell r="EQ11">
            <v>447</v>
          </cell>
          <cell r="ER11">
            <v>430</v>
          </cell>
          <cell r="ES11">
            <v>435</v>
          </cell>
          <cell r="ET11">
            <v>393</v>
          </cell>
          <cell r="EU11">
            <v>397</v>
          </cell>
          <cell r="EV11">
            <v>430</v>
          </cell>
          <cell r="EW11">
            <v>452</v>
          </cell>
          <cell r="EX11">
            <v>506</v>
          </cell>
          <cell r="EY11">
            <v>534</v>
          </cell>
          <cell r="EZ11">
            <v>529</v>
          </cell>
          <cell r="FA11">
            <v>532</v>
          </cell>
          <cell r="FB11">
            <v>509</v>
          </cell>
          <cell r="FC11">
            <v>458</v>
          </cell>
          <cell r="FD11">
            <v>438</v>
          </cell>
          <cell r="FE11">
            <v>419</v>
          </cell>
          <cell r="FF11">
            <v>425</v>
          </cell>
          <cell r="FG11">
            <v>404</v>
          </cell>
          <cell r="FH11">
            <v>448</v>
          </cell>
          <cell r="FI11">
            <v>468</v>
          </cell>
          <cell r="FJ11">
            <v>516</v>
          </cell>
          <cell r="FK11">
            <v>567</v>
          </cell>
          <cell r="FL11">
            <v>535</v>
          </cell>
          <cell r="FM11">
            <v>570</v>
          </cell>
          <cell r="FN11">
            <v>511</v>
          </cell>
          <cell r="FO11">
            <v>453</v>
          </cell>
          <cell r="FP11">
            <v>438</v>
          </cell>
          <cell r="FQ11">
            <v>450</v>
          </cell>
          <cell r="FR11">
            <v>410</v>
          </cell>
          <cell r="FS11">
            <v>413</v>
          </cell>
          <cell r="FT11">
            <v>443</v>
          </cell>
          <cell r="FU11">
            <v>474</v>
          </cell>
          <cell r="FV11">
            <v>528</v>
          </cell>
          <cell r="FW11">
            <v>551</v>
          </cell>
          <cell r="FX11">
            <v>572</v>
          </cell>
          <cell r="FY11">
            <v>555</v>
          </cell>
          <cell r="FZ11">
            <v>522</v>
          </cell>
          <cell r="GA11">
            <v>477</v>
          </cell>
          <cell r="GB11">
            <v>457</v>
          </cell>
          <cell r="GC11">
            <v>436</v>
          </cell>
          <cell r="GD11">
            <v>419</v>
          </cell>
          <cell r="GE11">
            <v>421</v>
          </cell>
          <cell r="GF11">
            <v>462</v>
          </cell>
          <cell r="GG11">
            <v>492</v>
          </cell>
          <cell r="GH11">
            <v>540</v>
          </cell>
          <cell r="GI11">
            <v>558</v>
          </cell>
          <cell r="GJ11">
            <v>556</v>
          </cell>
          <cell r="GK11">
            <v>565</v>
          </cell>
          <cell r="GL11">
            <v>533</v>
          </cell>
          <cell r="GM11">
            <v>484</v>
          </cell>
          <cell r="GN11">
            <v>461</v>
          </cell>
        </row>
        <row r="12">
          <cell r="D12" t="str">
            <v>349E</v>
          </cell>
          <cell r="E12">
            <v>5963</v>
          </cell>
          <cell r="F12">
            <v>5447</v>
          </cell>
          <cell r="G12">
            <v>5548</v>
          </cell>
          <cell r="H12">
            <v>5930</v>
          </cell>
          <cell r="I12">
            <v>6589</v>
          </cell>
          <cell r="J12">
            <v>7288</v>
          </cell>
          <cell r="K12">
            <v>7533</v>
          </cell>
          <cell r="L12">
            <v>7564</v>
          </cell>
          <cell r="M12">
            <v>7578</v>
          </cell>
          <cell r="N12">
            <v>7188</v>
          </cell>
          <cell r="O12">
            <v>6470</v>
          </cell>
          <cell r="P12">
            <v>6109</v>
          </cell>
          <cell r="Q12">
            <v>5731</v>
          </cell>
          <cell r="R12">
            <v>5555</v>
          </cell>
          <cell r="S12">
            <v>5552</v>
          </cell>
          <cell r="T12">
            <v>6344</v>
          </cell>
          <cell r="U12">
            <v>6451</v>
          </cell>
          <cell r="V12">
            <v>7286</v>
          </cell>
          <cell r="W12">
            <v>7635</v>
          </cell>
          <cell r="X12">
            <v>7681</v>
          </cell>
          <cell r="Y12">
            <v>7998</v>
          </cell>
          <cell r="Z12">
            <v>7300</v>
          </cell>
          <cell r="AA12">
            <v>6456</v>
          </cell>
          <cell r="AB12">
            <v>6014</v>
          </cell>
          <cell r="AC12">
            <v>6366</v>
          </cell>
          <cell r="AD12">
            <v>5569</v>
          </cell>
          <cell r="AE12">
            <v>5621</v>
          </cell>
          <cell r="AF12">
            <v>6041</v>
          </cell>
          <cell r="AG12">
            <v>6683</v>
          </cell>
          <cell r="AH12">
            <v>7389</v>
          </cell>
          <cell r="AI12">
            <v>7755</v>
          </cell>
          <cell r="AJ12">
            <v>8140</v>
          </cell>
          <cell r="AK12">
            <v>7757</v>
          </cell>
          <cell r="AL12">
            <v>7376</v>
          </cell>
          <cell r="AM12">
            <v>6626</v>
          </cell>
          <cell r="AN12">
            <v>6263</v>
          </cell>
          <cell r="AO12">
            <v>6176</v>
          </cell>
          <cell r="AP12">
            <v>5630</v>
          </cell>
          <cell r="AQ12">
            <v>5711</v>
          </cell>
          <cell r="AR12">
            <v>6207</v>
          </cell>
          <cell r="AS12">
            <v>6705</v>
          </cell>
          <cell r="AT12">
            <v>7508</v>
          </cell>
          <cell r="AU12">
            <v>7847</v>
          </cell>
          <cell r="AV12">
            <v>8208</v>
          </cell>
          <cell r="AW12">
            <v>7884</v>
          </cell>
          <cell r="AX12">
            <v>7420</v>
          </cell>
          <cell r="AY12">
            <v>6678</v>
          </cell>
          <cell r="AZ12">
            <v>6332</v>
          </cell>
          <cell r="BA12">
            <v>5952</v>
          </cell>
          <cell r="BB12">
            <v>5713</v>
          </cell>
          <cell r="BC12">
            <v>5793</v>
          </cell>
          <cell r="BD12">
            <v>6461</v>
          </cell>
          <cell r="BE12">
            <v>6916</v>
          </cell>
          <cell r="BF12">
            <v>7669</v>
          </cell>
          <cell r="BG12">
            <v>7912</v>
          </cell>
          <cell r="BH12">
            <v>7931</v>
          </cell>
          <cell r="BI12">
            <v>7992</v>
          </cell>
          <cell r="BJ12">
            <v>7521</v>
          </cell>
          <cell r="BK12">
            <v>6767</v>
          </cell>
          <cell r="BL12">
            <v>6375</v>
          </cell>
          <cell r="BM12">
            <v>6518</v>
          </cell>
          <cell r="BN12">
            <v>5878</v>
          </cell>
          <cell r="BO12">
            <v>5916</v>
          </cell>
          <cell r="BP12">
            <v>6374</v>
          </cell>
          <cell r="BQ12">
            <v>6762</v>
          </cell>
          <cell r="BR12">
            <v>7665</v>
          </cell>
          <cell r="BS12">
            <v>7954</v>
          </cell>
          <cell r="BT12">
            <v>8349</v>
          </cell>
          <cell r="BU12">
            <v>8002</v>
          </cell>
          <cell r="BV12">
            <v>7676</v>
          </cell>
          <cell r="BW12">
            <v>6709</v>
          </cell>
          <cell r="BX12">
            <v>6586</v>
          </cell>
          <cell r="BY12">
            <v>6887</v>
          </cell>
          <cell r="BZ12">
            <v>5922</v>
          </cell>
          <cell r="CA12">
            <v>5990</v>
          </cell>
          <cell r="CB12">
            <v>6479</v>
          </cell>
          <cell r="CC12">
            <v>6867</v>
          </cell>
          <cell r="CD12">
            <v>7695</v>
          </cell>
          <cell r="CE12">
            <v>8135</v>
          </cell>
          <cell r="CF12">
            <v>8067</v>
          </cell>
          <cell r="CG12">
            <v>8101</v>
          </cell>
          <cell r="CH12">
            <v>7745</v>
          </cell>
          <cell r="CI12">
            <v>6919</v>
          </cell>
          <cell r="CJ12">
            <v>6586</v>
          </cell>
          <cell r="CK12">
            <v>6613</v>
          </cell>
          <cell r="CL12">
            <v>6036</v>
          </cell>
          <cell r="CM12">
            <v>6067</v>
          </cell>
          <cell r="CN12">
            <v>6398</v>
          </cell>
          <cell r="CO12">
            <v>7088</v>
          </cell>
          <cell r="CP12">
            <v>7795</v>
          </cell>
          <cell r="CQ12">
            <v>8203</v>
          </cell>
          <cell r="CR12">
            <v>8543</v>
          </cell>
          <cell r="CS12">
            <v>8211</v>
          </cell>
          <cell r="CT12">
            <v>7819</v>
          </cell>
          <cell r="CU12">
            <v>6974</v>
          </cell>
          <cell r="CV12">
            <v>6714</v>
          </cell>
          <cell r="CW12">
            <v>6699</v>
          </cell>
          <cell r="CX12">
            <v>6111</v>
          </cell>
          <cell r="CY12">
            <v>6153</v>
          </cell>
          <cell r="CZ12">
            <v>6606</v>
          </cell>
          <cell r="DA12">
            <v>7075</v>
          </cell>
          <cell r="DB12">
            <v>7912</v>
          </cell>
          <cell r="DC12">
            <v>8315</v>
          </cell>
          <cell r="DD12">
            <v>8616</v>
          </cell>
          <cell r="DE12">
            <v>8318</v>
          </cell>
          <cell r="DF12">
            <v>7889</v>
          </cell>
          <cell r="DG12">
            <v>7084</v>
          </cell>
          <cell r="DH12">
            <v>6792</v>
          </cell>
          <cell r="DI12">
            <v>6434</v>
          </cell>
          <cell r="DJ12">
            <v>6244</v>
          </cell>
          <cell r="DK12">
            <v>6230</v>
          </cell>
          <cell r="DL12">
            <v>6614</v>
          </cell>
          <cell r="DM12">
            <v>7180</v>
          </cell>
          <cell r="DN12">
            <v>8363</v>
          </cell>
          <cell r="DO12">
            <v>8388</v>
          </cell>
          <cell r="DP12">
            <v>8735</v>
          </cell>
          <cell r="DQ12">
            <v>8467</v>
          </cell>
          <cell r="DR12">
            <v>7961</v>
          </cell>
          <cell r="DS12">
            <v>7202</v>
          </cell>
          <cell r="DT12">
            <v>6794</v>
          </cell>
          <cell r="DU12">
            <v>7306</v>
          </cell>
          <cell r="DV12">
            <v>6287</v>
          </cell>
          <cell r="DW12">
            <v>6349</v>
          </cell>
          <cell r="DX12">
            <v>6690</v>
          </cell>
          <cell r="DY12">
            <v>7434</v>
          </cell>
          <cell r="DZ12">
            <v>8211</v>
          </cell>
          <cell r="EA12">
            <v>8491</v>
          </cell>
          <cell r="EB12">
            <v>8458</v>
          </cell>
          <cell r="EC12">
            <v>9009</v>
          </cell>
          <cell r="ED12">
            <v>8021</v>
          </cell>
          <cell r="EE12">
            <v>7294</v>
          </cell>
          <cell r="EF12">
            <v>6952</v>
          </cell>
          <cell r="EG12">
            <v>7057</v>
          </cell>
          <cell r="EH12">
            <v>6373</v>
          </cell>
          <cell r="EI12">
            <v>6461</v>
          </cell>
          <cell r="EJ12">
            <v>6983</v>
          </cell>
          <cell r="EK12">
            <v>7400</v>
          </cell>
          <cell r="EL12">
            <v>8329</v>
          </cell>
          <cell r="EM12">
            <v>8633</v>
          </cell>
          <cell r="EN12">
            <v>8570</v>
          </cell>
          <cell r="EO12">
            <v>8644</v>
          </cell>
          <cell r="EP12">
            <v>8265</v>
          </cell>
          <cell r="EQ12">
            <v>7391</v>
          </cell>
          <cell r="ER12">
            <v>7116</v>
          </cell>
          <cell r="ES12">
            <v>7199</v>
          </cell>
          <cell r="ET12">
            <v>6503</v>
          </cell>
          <cell r="EU12">
            <v>6574</v>
          </cell>
          <cell r="EV12">
            <v>7110</v>
          </cell>
          <cell r="EW12">
            <v>7481</v>
          </cell>
          <cell r="EX12">
            <v>8364</v>
          </cell>
          <cell r="EY12">
            <v>8828</v>
          </cell>
          <cell r="EZ12">
            <v>8752</v>
          </cell>
          <cell r="FA12">
            <v>8795</v>
          </cell>
          <cell r="FB12">
            <v>8426</v>
          </cell>
          <cell r="FC12">
            <v>7572</v>
          </cell>
          <cell r="FD12">
            <v>7247</v>
          </cell>
          <cell r="FE12">
            <v>6933</v>
          </cell>
          <cell r="FF12">
            <v>7039</v>
          </cell>
          <cell r="FG12">
            <v>6693</v>
          </cell>
          <cell r="FH12">
            <v>7414</v>
          </cell>
          <cell r="FI12">
            <v>7751</v>
          </cell>
          <cell r="FJ12">
            <v>8540</v>
          </cell>
          <cell r="FK12">
            <v>9389</v>
          </cell>
          <cell r="FL12">
            <v>8859</v>
          </cell>
          <cell r="FM12">
            <v>9427</v>
          </cell>
          <cell r="FN12">
            <v>8456</v>
          </cell>
          <cell r="FO12">
            <v>7491</v>
          </cell>
          <cell r="FP12">
            <v>7248</v>
          </cell>
          <cell r="FQ12">
            <v>7441</v>
          </cell>
          <cell r="FR12">
            <v>6784</v>
          </cell>
          <cell r="FS12">
            <v>6840</v>
          </cell>
          <cell r="FT12">
            <v>7323</v>
          </cell>
          <cell r="FU12">
            <v>7841</v>
          </cell>
          <cell r="FV12">
            <v>8732</v>
          </cell>
          <cell r="FW12">
            <v>9123</v>
          </cell>
          <cell r="FX12">
            <v>9469</v>
          </cell>
          <cell r="FY12">
            <v>9189</v>
          </cell>
          <cell r="FZ12">
            <v>8644</v>
          </cell>
          <cell r="GA12">
            <v>7885</v>
          </cell>
          <cell r="GB12">
            <v>7569</v>
          </cell>
          <cell r="GC12">
            <v>7216</v>
          </cell>
          <cell r="GD12">
            <v>6928</v>
          </cell>
          <cell r="GE12">
            <v>6963</v>
          </cell>
          <cell r="GF12">
            <v>7646</v>
          </cell>
          <cell r="GG12">
            <v>8143</v>
          </cell>
          <cell r="GH12">
            <v>8937</v>
          </cell>
          <cell r="GI12">
            <v>9236</v>
          </cell>
          <cell r="GJ12">
            <v>9199</v>
          </cell>
          <cell r="GK12">
            <v>9355</v>
          </cell>
          <cell r="GL12">
            <v>8817</v>
          </cell>
          <cell r="GM12">
            <v>8016</v>
          </cell>
          <cell r="GN12">
            <v>7629</v>
          </cell>
        </row>
        <row r="13">
          <cell r="D13" t="str">
            <v>360E</v>
          </cell>
          <cell r="E13">
            <v>88162</v>
          </cell>
          <cell r="F13">
            <v>80527</v>
          </cell>
          <cell r="G13">
            <v>82023</v>
          </cell>
          <cell r="H13">
            <v>87678</v>
          </cell>
          <cell r="I13">
            <v>97421</v>
          </cell>
          <cell r="J13">
            <v>107745</v>
          </cell>
          <cell r="K13">
            <v>111372</v>
          </cell>
          <cell r="L13">
            <v>111829</v>
          </cell>
          <cell r="M13">
            <v>112041</v>
          </cell>
          <cell r="N13">
            <v>106269</v>
          </cell>
          <cell r="O13">
            <v>95654</v>
          </cell>
          <cell r="P13">
            <v>90313</v>
          </cell>
          <cell r="Q13">
            <v>84738</v>
          </cell>
          <cell r="R13">
            <v>82135</v>
          </cell>
          <cell r="S13">
            <v>82084</v>
          </cell>
          <cell r="T13">
            <v>93789</v>
          </cell>
          <cell r="U13">
            <v>95375</v>
          </cell>
          <cell r="V13">
            <v>107717</v>
          </cell>
          <cell r="W13">
            <v>112887</v>
          </cell>
          <cell r="X13">
            <v>113565</v>
          </cell>
          <cell r="Y13">
            <v>118252</v>
          </cell>
          <cell r="Z13">
            <v>107927</v>
          </cell>
          <cell r="AA13">
            <v>95454</v>
          </cell>
          <cell r="AB13">
            <v>88911</v>
          </cell>
          <cell r="AC13">
            <v>94116</v>
          </cell>
          <cell r="AD13">
            <v>82329</v>
          </cell>
          <cell r="AE13">
            <v>83107</v>
          </cell>
          <cell r="AF13">
            <v>89312</v>
          </cell>
          <cell r="AG13">
            <v>98810</v>
          </cell>
          <cell r="AH13">
            <v>109242</v>
          </cell>
          <cell r="AI13">
            <v>114663</v>
          </cell>
          <cell r="AJ13">
            <v>120352</v>
          </cell>
          <cell r="AK13">
            <v>114679</v>
          </cell>
          <cell r="AL13">
            <v>109058</v>
          </cell>
          <cell r="AM13">
            <v>97971</v>
          </cell>
          <cell r="AN13">
            <v>92600</v>
          </cell>
          <cell r="AO13">
            <v>91308</v>
          </cell>
          <cell r="AP13">
            <v>83234</v>
          </cell>
          <cell r="AQ13">
            <v>84439</v>
          </cell>
          <cell r="AR13">
            <v>91775</v>
          </cell>
          <cell r="AS13">
            <v>99139</v>
          </cell>
          <cell r="AT13">
            <v>111010</v>
          </cell>
          <cell r="AU13">
            <v>116013</v>
          </cell>
          <cell r="AV13">
            <v>121351</v>
          </cell>
          <cell r="AW13">
            <v>116564</v>
          </cell>
          <cell r="AX13">
            <v>109708</v>
          </cell>
          <cell r="AY13">
            <v>98728</v>
          </cell>
          <cell r="AZ13">
            <v>93621</v>
          </cell>
          <cell r="BA13">
            <v>88003</v>
          </cell>
          <cell r="BB13">
            <v>84467</v>
          </cell>
          <cell r="BC13">
            <v>85652</v>
          </cell>
          <cell r="BD13">
            <v>95519</v>
          </cell>
          <cell r="BE13">
            <v>102257</v>
          </cell>
          <cell r="BF13">
            <v>113378</v>
          </cell>
          <cell r="BG13">
            <v>116981</v>
          </cell>
          <cell r="BH13">
            <v>117256</v>
          </cell>
          <cell r="BI13">
            <v>118160</v>
          </cell>
          <cell r="BJ13">
            <v>111196</v>
          </cell>
          <cell r="BK13">
            <v>100050</v>
          </cell>
          <cell r="BL13">
            <v>94248</v>
          </cell>
          <cell r="BM13">
            <v>96373</v>
          </cell>
          <cell r="BN13">
            <v>86907</v>
          </cell>
          <cell r="BO13">
            <v>87469</v>
          </cell>
          <cell r="BP13">
            <v>94238</v>
          </cell>
          <cell r="BQ13">
            <v>99979</v>
          </cell>
          <cell r="BR13">
            <v>113332</v>
          </cell>
          <cell r="BS13">
            <v>117600</v>
          </cell>
          <cell r="BT13">
            <v>123438</v>
          </cell>
          <cell r="BU13">
            <v>118301</v>
          </cell>
          <cell r="BV13">
            <v>113486</v>
          </cell>
          <cell r="BW13">
            <v>99197</v>
          </cell>
          <cell r="BX13">
            <v>97372</v>
          </cell>
          <cell r="BY13">
            <v>101829</v>
          </cell>
          <cell r="BZ13">
            <v>87549</v>
          </cell>
          <cell r="CA13">
            <v>88565</v>
          </cell>
          <cell r="CB13">
            <v>95796</v>
          </cell>
          <cell r="CC13">
            <v>101523</v>
          </cell>
          <cell r="CD13">
            <v>113762</v>
          </cell>
          <cell r="CE13">
            <v>120269</v>
          </cell>
          <cell r="CF13">
            <v>119271</v>
          </cell>
          <cell r="CG13">
            <v>119775</v>
          </cell>
          <cell r="CH13">
            <v>114512</v>
          </cell>
          <cell r="CI13">
            <v>102296</v>
          </cell>
          <cell r="CJ13">
            <v>97379</v>
          </cell>
          <cell r="CK13">
            <v>97775</v>
          </cell>
          <cell r="CL13">
            <v>89242</v>
          </cell>
          <cell r="CM13">
            <v>89697</v>
          </cell>
          <cell r="CN13">
            <v>94600</v>
          </cell>
          <cell r="CO13">
            <v>104801</v>
          </cell>
          <cell r="CP13">
            <v>115248</v>
          </cell>
          <cell r="CQ13">
            <v>121280</v>
          </cell>
          <cell r="CR13">
            <v>126310</v>
          </cell>
          <cell r="CS13">
            <v>121404</v>
          </cell>
          <cell r="CT13">
            <v>115607</v>
          </cell>
          <cell r="CU13">
            <v>103114</v>
          </cell>
          <cell r="CV13">
            <v>99272</v>
          </cell>
          <cell r="CW13">
            <v>99043</v>
          </cell>
          <cell r="CX13">
            <v>90348</v>
          </cell>
          <cell r="CY13">
            <v>90973</v>
          </cell>
          <cell r="CZ13">
            <v>97663</v>
          </cell>
          <cell r="DA13">
            <v>104608</v>
          </cell>
          <cell r="DB13">
            <v>116973</v>
          </cell>
          <cell r="DC13">
            <v>122932</v>
          </cell>
          <cell r="DD13">
            <v>127391</v>
          </cell>
          <cell r="DE13">
            <v>122983</v>
          </cell>
          <cell r="DF13">
            <v>116640</v>
          </cell>
          <cell r="DG13">
            <v>104729</v>
          </cell>
          <cell r="DH13">
            <v>100415</v>
          </cell>
          <cell r="DI13">
            <v>95131</v>
          </cell>
          <cell r="DJ13">
            <v>92309</v>
          </cell>
          <cell r="DK13">
            <v>92115</v>
          </cell>
          <cell r="DL13">
            <v>97789</v>
          </cell>
          <cell r="DM13">
            <v>106156</v>
          </cell>
          <cell r="DN13">
            <v>123642</v>
          </cell>
          <cell r="DO13">
            <v>124008</v>
          </cell>
          <cell r="DP13">
            <v>129148</v>
          </cell>
          <cell r="DQ13">
            <v>125188</v>
          </cell>
          <cell r="DR13">
            <v>117702</v>
          </cell>
          <cell r="DS13">
            <v>106482</v>
          </cell>
          <cell r="DT13">
            <v>100441</v>
          </cell>
          <cell r="DU13">
            <v>108013</v>
          </cell>
          <cell r="DV13">
            <v>92958</v>
          </cell>
          <cell r="DW13">
            <v>93872</v>
          </cell>
          <cell r="DX13">
            <v>98918</v>
          </cell>
          <cell r="DY13">
            <v>109913</v>
          </cell>
          <cell r="DZ13">
            <v>121400</v>
          </cell>
          <cell r="EA13">
            <v>125543</v>
          </cell>
          <cell r="EB13">
            <v>125046</v>
          </cell>
          <cell r="EC13">
            <v>133189</v>
          </cell>
          <cell r="ED13">
            <v>118589</v>
          </cell>
          <cell r="EE13">
            <v>107846</v>
          </cell>
          <cell r="EF13">
            <v>102788</v>
          </cell>
          <cell r="EG13">
            <v>104332</v>
          </cell>
          <cell r="EH13">
            <v>94225</v>
          </cell>
          <cell r="EI13">
            <v>95517</v>
          </cell>
          <cell r="EJ13">
            <v>103249</v>
          </cell>
          <cell r="EK13">
            <v>109412</v>
          </cell>
          <cell r="EL13">
            <v>123138</v>
          </cell>
          <cell r="EM13">
            <v>127638</v>
          </cell>
          <cell r="EN13">
            <v>126710</v>
          </cell>
          <cell r="EO13">
            <v>127804</v>
          </cell>
          <cell r="EP13">
            <v>122189</v>
          </cell>
          <cell r="EQ13">
            <v>109282</v>
          </cell>
          <cell r="ER13">
            <v>105211</v>
          </cell>
          <cell r="ES13">
            <v>106441</v>
          </cell>
          <cell r="ET13">
            <v>96141</v>
          </cell>
          <cell r="EU13">
            <v>97196</v>
          </cell>
          <cell r="EV13">
            <v>105121</v>
          </cell>
          <cell r="EW13">
            <v>110606</v>
          </cell>
          <cell r="EX13">
            <v>123665</v>
          </cell>
          <cell r="EY13">
            <v>130518</v>
          </cell>
          <cell r="EZ13">
            <v>129403</v>
          </cell>
          <cell r="FA13">
            <v>130038</v>
          </cell>
          <cell r="FB13">
            <v>124578</v>
          </cell>
          <cell r="FC13">
            <v>111946</v>
          </cell>
          <cell r="FD13">
            <v>107143</v>
          </cell>
          <cell r="FE13">
            <v>102507</v>
          </cell>
          <cell r="FF13">
            <v>104069</v>
          </cell>
          <cell r="FG13">
            <v>98951</v>
          </cell>
          <cell r="FH13">
            <v>109611</v>
          </cell>
          <cell r="FI13">
            <v>114594</v>
          </cell>
          <cell r="FJ13">
            <v>126266</v>
          </cell>
          <cell r="FK13">
            <v>138815</v>
          </cell>
          <cell r="FL13">
            <v>130982</v>
          </cell>
          <cell r="FM13">
            <v>139374</v>
          </cell>
          <cell r="FN13">
            <v>125025</v>
          </cell>
          <cell r="FO13">
            <v>110748</v>
          </cell>
          <cell r="FP13">
            <v>107165</v>
          </cell>
          <cell r="FQ13">
            <v>110018</v>
          </cell>
          <cell r="FR13">
            <v>100306</v>
          </cell>
          <cell r="FS13">
            <v>101134</v>
          </cell>
          <cell r="FT13">
            <v>108269</v>
          </cell>
          <cell r="FU13">
            <v>115922</v>
          </cell>
          <cell r="FV13">
            <v>129102</v>
          </cell>
          <cell r="FW13">
            <v>134877</v>
          </cell>
          <cell r="FX13">
            <v>139991</v>
          </cell>
          <cell r="FY13">
            <v>135862</v>
          </cell>
          <cell r="FZ13">
            <v>127801</v>
          </cell>
          <cell r="GA13">
            <v>116572</v>
          </cell>
          <cell r="GB13">
            <v>111912</v>
          </cell>
          <cell r="GC13">
            <v>106687</v>
          </cell>
          <cell r="GD13">
            <v>102423</v>
          </cell>
          <cell r="GE13">
            <v>102941</v>
          </cell>
          <cell r="GF13">
            <v>113038</v>
          </cell>
          <cell r="GG13">
            <v>120397</v>
          </cell>
          <cell r="GH13">
            <v>132128</v>
          </cell>
          <cell r="GI13">
            <v>136550</v>
          </cell>
          <cell r="GJ13">
            <v>136008</v>
          </cell>
          <cell r="GK13">
            <v>138308</v>
          </cell>
          <cell r="GL13">
            <v>130361</v>
          </cell>
          <cell r="GM13">
            <v>118515</v>
          </cell>
          <cell r="GN13">
            <v>112796</v>
          </cell>
        </row>
        <row r="14">
          <cell r="D14" t="str">
            <v>367E</v>
          </cell>
          <cell r="E14">
            <v>11325</v>
          </cell>
          <cell r="F14">
            <v>10345</v>
          </cell>
          <cell r="G14">
            <v>10537</v>
          </cell>
          <cell r="H14">
            <v>11263</v>
          </cell>
          <cell r="I14">
            <v>12515</v>
          </cell>
          <cell r="J14">
            <v>13841</v>
          </cell>
          <cell r="K14">
            <v>14307</v>
          </cell>
          <cell r="L14">
            <v>14366</v>
          </cell>
          <cell r="M14">
            <v>14393</v>
          </cell>
          <cell r="N14">
            <v>13651</v>
          </cell>
          <cell r="O14">
            <v>12288</v>
          </cell>
          <cell r="P14">
            <v>11602</v>
          </cell>
          <cell r="Q14">
            <v>10886</v>
          </cell>
          <cell r="R14">
            <v>10551</v>
          </cell>
          <cell r="S14">
            <v>10545</v>
          </cell>
          <cell r="T14">
            <v>12048</v>
          </cell>
          <cell r="U14">
            <v>12252</v>
          </cell>
          <cell r="V14">
            <v>13837</v>
          </cell>
          <cell r="W14">
            <v>14502</v>
          </cell>
          <cell r="X14">
            <v>14589</v>
          </cell>
          <cell r="Y14">
            <v>15191</v>
          </cell>
          <cell r="Z14">
            <v>13864</v>
          </cell>
          <cell r="AA14">
            <v>12262</v>
          </cell>
          <cell r="AB14">
            <v>11422</v>
          </cell>
          <cell r="AC14">
            <v>12090</v>
          </cell>
          <cell r="AD14">
            <v>10576</v>
          </cell>
          <cell r="AE14">
            <v>10676</v>
          </cell>
          <cell r="AF14">
            <v>11473</v>
          </cell>
          <cell r="AG14">
            <v>12693</v>
          </cell>
          <cell r="AH14">
            <v>14033</v>
          </cell>
          <cell r="AI14">
            <v>14730</v>
          </cell>
          <cell r="AJ14">
            <v>15461</v>
          </cell>
          <cell r="AK14">
            <v>14732</v>
          </cell>
          <cell r="AL14">
            <v>14010</v>
          </cell>
          <cell r="AM14">
            <v>12585</v>
          </cell>
          <cell r="AN14">
            <v>11896</v>
          </cell>
          <cell r="AO14">
            <v>11730</v>
          </cell>
          <cell r="AP14">
            <v>10692</v>
          </cell>
          <cell r="AQ14">
            <v>10847</v>
          </cell>
          <cell r="AR14">
            <v>11790</v>
          </cell>
          <cell r="AS14">
            <v>12735</v>
          </cell>
          <cell r="AT14">
            <v>14260</v>
          </cell>
          <cell r="AU14">
            <v>14903</v>
          </cell>
          <cell r="AV14">
            <v>15589</v>
          </cell>
          <cell r="AW14">
            <v>14974</v>
          </cell>
          <cell r="AX14">
            <v>14093</v>
          </cell>
          <cell r="AY14">
            <v>12683</v>
          </cell>
          <cell r="AZ14">
            <v>12027</v>
          </cell>
          <cell r="BA14">
            <v>11305</v>
          </cell>
          <cell r="BB14">
            <v>10851</v>
          </cell>
          <cell r="BC14">
            <v>11003</v>
          </cell>
          <cell r="BD14">
            <v>12271</v>
          </cell>
          <cell r="BE14">
            <v>13136</v>
          </cell>
          <cell r="BF14">
            <v>14565</v>
          </cell>
          <cell r="BG14">
            <v>15027</v>
          </cell>
          <cell r="BH14">
            <v>15063</v>
          </cell>
          <cell r="BI14">
            <v>15179</v>
          </cell>
          <cell r="BJ14">
            <v>14284</v>
          </cell>
          <cell r="BK14">
            <v>12853</v>
          </cell>
          <cell r="BL14">
            <v>12107</v>
          </cell>
          <cell r="BM14">
            <v>12380</v>
          </cell>
          <cell r="BN14">
            <v>11164</v>
          </cell>
          <cell r="BO14">
            <v>11236</v>
          </cell>
          <cell r="BP14">
            <v>12106</v>
          </cell>
          <cell r="BQ14">
            <v>12843</v>
          </cell>
          <cell r="BR14">
            <v>14559</v>
          </cell>
          <cell r="BS14">
            <v>15107</v>
          </cell>
          <cell r="BT14">
            <v>15857</v>
          </cell>
          <cell r="BU14">
            <v>15197</v>
          </cell>
          <cell r="BV14">
            <v>14579</v>
          </cell>
          <cell r="BW14">
            <v>12743</v>
          </cell>
          <cell r="BX14">
            <v>12509</v>
          </cell>
          <cell r="BY14">
            <v>13081</v>
          </cell>
          <cell r="BZ14">
            <v>11247</v>
          </cell>
          <cell r="CA14">
            <v>11377</v>
          </cell>
          <cell r="CB14">
            <v>12306</v>
          </cell>
          <cell r="CC14">
            <v>13042</v>
          </cell>
          <cell r="CD14">
            <v>14614</v>
          </cell>
          <cell r="CE14">
            <v>15450</v>
          </cell>
          <cell r="CF14">
            <v>15322</v>
          </cell>
          <cell r="CG14">
            <v>15386</v>
          </cell>
          <cell r="CH14">
            <v>14710</v>
          </cell>
          <cell r="CI14">
            <v>13141</v>
          </cell>
          <cell r="CJ14">
            <v>12509</v>
          </cell>
          <cell r="CK14">
            <v>12560</v>
          </cell>
          <cell r="CL14">
            <v>11464</v>
          </cell>
          <cell r="CM14">
            <v>11523</v>
          </cell>
          <cell r="CN14">
            <v>12152</v>
          </cell>
          <cell r="CO14">
            <v>13463</v>
          </cell>
          <cell r="CP14">
            <v>14805</v>
          </cell>
          <cell r="CQ14">
            <v>15580</v>
          </cell>
          <cell r="CR14">
            <v>16226</v>
          </cell>
          <cell r="CS14">
            <v>15596</v>
          </cell>
          <cell r="CT14">
            <v>14851</v>
          </cell>
          <cell r="CU14">
            <v>13246</v>
          </cell>
          <cell r="CV14">
            <v>12753</v>
          </cell>
          <cell r="CW14">
            <v>12723</v>
          </cell>
          <cell r="CX14">
            <v>11606</v>
          </cell>
          <cell r="CY14">
            <v>11687</v>
          </cell>
          <cell r="CZ14">
            <v>12546</v>
          </cell>
          <cell r="DA14">
            <v>13438</v>
          </cell>
          <cell r="DB14">
            <v>15027</v>
          </cell>
          <cell r="DC14">
            <v>15792</v>
          </cell>
          <cell r="DD14">
            <v>16365</v>
          </cell>
          <cell r="DE14">
            <v>15798</v>
          </cell>
          <cell r="DF14">
            <v>14984</v>
          </cell>
          <cell r="DG14">
            <v>13454</v>
          </cell>
          <cell r="DH14">
            <v>12899</v>
          </cell>
          <cell r="DI14">
            <v>12221</v>
          </cell>
          <cell r="DJ14">
            <v>11858</v>
          </cell>
          <cell r="DK14">
            <v>11833</v>
          </cell>
          <cell r="DL14">
            <v>12562</v>
          </cell>
          <cell r="DM14">
            <v>13637</v>
          </cell>
          <cell r="DN14">
            <v>15883</v>
          </cell>
          <cell r="DO14">
            <v>15930</v>
          </cell>
          <cell r="DP14">
            <v>16590</v>
          </cell>
          <cell r="DQ14">
            <v>16082</v>
          </cell>
          <cell r="DR14">
            <v>15120</v>
          </cell>
          <cell r="DS14">
            <v>13679</v>
          </cell>
          <cell r="DT14">
            <v>12903</v>
          </cell>
          <cell r="DU14">
            <v>13875</v>
          </cell>
          <cell r="DV14">
            <v>11941</v>
          </cell>
          <cell r="DW14">
            <v>12059</v>
          </cell>
          <cell r="DX14">
            <v>12707</v>
          </cell>
          <cell r="DY14">
            <v>14119</v>
          </cell>
          <cell r="DZ14">
            <v>15595</v>
          </cell>
          <cell r="EA14">
            <v>16127</v>
          </cell>
          <cell r="EB14">
            <v>16064</v>
          </cell>
          <cell r="EC14">
            <v>17110</v>
          </cell>
          <cell r="ED14">
            <v>15234</v>
          </cell>
          <cell r="EE14">
            <v>13854</v>
          </cell>
          <cell r="EF14">
            <v>13204</v>
          </cell>
          <cell r="EG14">
            <v>13403</v>
          </cell>
          <cell r="EH14">
            <v>12104</v>
          </cell>
          <cell r="EI14">
            <v>12270</v>
          </cell>
          <cell r="EJ14">
            <v>13264</v>
          </cell>
          <cell r="EK14">
            <v>14055</v>
          </cell>
          <cell r="EL14">
            <v>15818</v>
          </cell>
          <cell r="EM14">
            <v>16397</v>
          </cell>
          <cell r="EN14">
            <v>16277</v>
          </cell>
          <cell r="EO14">
            <v>16418</v>
          </cell>
          <cell r="EP14">
            <v>15697</v>
          </cell>
          <cell r="EQ14">
            <v>14038</v>
          </cell>
          <cell r="ER14">
            <v>13516</v>
          </cell>
          <cell r="ES14">
            <v>13673</v>
          </cell>
          <cell r="ET14">
            <v>12350</v>
          </cell>
          <cell r="EU14">
            <v>12486</v>
          </cell>
          <cell r="EV14">
            <v>13504</v>
          </cell>
          <cell r="EW14">
            <v>14209</v>
          </cell>
          <cell r="EX14">
            <v>15886</v>
          </cell>
          <cell r="EY14">
            <v>16767</v>
          </cell>
          <cell r="EZ14">
            <v>16623</v>
          </cell>
          <cell r="FA14">
            <v>16705</v>
          </cell>
          <cell r="FB14">
            <v>16003</v>
          </cell>
          <cell r="FC14">
            <v>14381</v>
          </cell>
          <cell r="FD14">
            <v>13764</v>
          </cell>
          <cell r="FE14">
            <v>13168</v>
          </cell>
          <cell r="FF14">
            <v>13369</v>
          </cell>
          <cell r="FG14">
            <v>12711</v>
          </cell>
          <cell r="FH14">
            <v>14081</v>
          </cell>
          <cell r="FI14">
            <v>14721</v>
          </cell>
          <cell r="FJ14">
            <v>16220</v>
          </cell>
          <cell r="FK14">
            <v>17832</v>
          </cell>
          <cell r="FL14">
            <v>16826</v>
          </cell>
          <cell r="FM14">
            <v>17904</v>
          </cell>
          <cell r="FN14">
            <v>16061</v>
          </cell>
          <cell r="FO14">
            <v>14227</v>
          </cell>
          <cell r="FP14">
            <v>13767</v>
          </cell>
          <cell r="FQ14">
            <v>14133</v>
          </cell>
          <cell r="FR14">
            <v>12885</v>
          </cell>
          <cell r="FS14">
            <v>12992</v>
          </cell>
          <cell r="FT14">
            <v>13908</v>
          </cell>
          <cell r="FU14">
            <v>14892</v>
          </cell>
          <cell r="FV14">
            <v>16585</v>
          </cell>
          <cell r="FW14">
            <v>17326</v>
          </cell>
          <cell r="FX14">
            <v>17983</v>
          </cell>
          <cell r="FY14">
            <v>17453</v>
          </cell>
          <cell r="FZ14">
            <v>16417</v>
          </cell>
          <cell r="GA14">
            <v>14975</v>
          </cell>
          <cell r="GB14">
            <v>14376</v>
          </cell>
          <cell r="GC14">
            <v>13705</v>
          </cell>
          <cell r="GD14">
            <v>13157</v>
          </cell>
          <cell r="GE14">
            <v>13224</v>
          </cell>
          <cell r="GF14">
            <v>14521</v>
          </cell>
          <cell r="GG14">
            <v>15466</v>
          </cell>
          <cell r="GH14">
            <v>16973</v>
          </cell>
          <cell r="GI14">
            <v>17541</v>
          </cell>
          <cell r="GJ14">
            <v>17472</v>
          </cell>
          <cell r="GK14">
            <v>17767</v>
          </cell>
          <cell r="GL14">
            <v>16746</v>
          </cell>
          <cell r="GM14">
            <v>15225</v>
          </cell>
          <cell r="GN14">
            <v>14490</v>
          </cell>
        </row>
        <row r="15">
          <cell r="D15" t="str">
            <v>370E</v>
          </cell>
          <cell r="E15">
            <v>784098</v>
          </cell>
          <cell r="F15">
            <v>716190</v>
          </cell>
          <cell r="G15">
            <v>729501</v>
          </cell>
          <cell r="H15">
            <v>779795</v>
          </cell>
          <cell r="I15">
            <v>866448</v>
          </cell>
          <cell r="J15">
            <v>958267</v>
          </cell>
          <cell r="K15">
            <v>990520</v>
          </cell>
          <cell r="L15">
            <v>994593</v>
          </cell>
          <cell r="M15">
            <v>996475</v>
          </cell>
          <cell r="N15">
            <v>945138</v>
          </cell>
          <cell r="O15">
            <v>850735</v>
          </cell>
          <cell r="P15">
            <v>803229</v>
          </cell>
          <cell r="Q15">
            <v>753644</v>
          </cell>
          <cell r="R15">
            <v>730494</v>
          </cell>
          <cell r="S15">
            <v>730043</v>
          </cell>
          <cell r="T15">
            <v>834141</v>
          </cell>
          <cell r="U15">
            <v>848247</v>
          </cell>
          <cell r="V15">
            <v>958020</v>
          </cell>
          <cell r="W15">
            <v>1003996</v>
          </cell>
          <cell r="X15">
            <v>1010028</v>
          </cell>
          <cell r="Y15">
            <v>1051715</v>
          </cell>
          <cell r="Z15">
            <v>959886</v>
          </cell>
          <cell r="AA15">
            <v>848955</v>
          </cell>
          <cell r="AB15">
            <v>790762</v>
          </cell>
          <cell r="AC15">
            <v>837052</v>
          </cell>
          <cell r="AD15">
            <v>732223</v>
          </cell>
          <cell r="AE15">
            <v>739137</v>
          </cell>
          <cell r="AF15">
            <v>794330</v>
          </cell>
          <cell r="AG15">
            <v>878801</v>
          </cell>
          <cell r="AH15">
            <v>971579</v>
          </cell>
          <cell r="AI15">
            <v>1019794</v>
          </cell>
          <cell r="AJ15">
            <v>1070392</v>
          </cell>
          <cell r="AK15">
            <v>1019937</v>
          </cell>
          <cell r="AL15">
            <v>969943</v>
          </cell>
          <cell r="AM15">
            <v>871338</v>
          </cell>
          <cell r="AN15">
            <v>823571</v>
          </cell>
          <cell r="AO15">
            <v>812078</v>
          </cell>
          <cell r="AP15">
            <v>740273</v>
          </cell>
          <cell r="AQ15">
            <v>750985</v>
          </cell>
          <cell r="AR15">
            <v>816237</v>
          </cell>
          <cell r="AS15">
            <v>881726</v>
          </cell>
          <cell r="AT15">
            <v>987308</v>
          </cell>
          <cell r="AU15">
            <v>1031799</v>
          </cell>
          <cell r="AV15">
            <v>1079275</v>
          </cell>
          <cell r="AW15">
            <v>1036707</v>
          </cell>
          <cell r="AX15">
            <v>975725</v>
          </cell>
          <cell r="AY15">
            <v>878069</v>
          </cell>
          <cell r="AZ15">
            <v>832648</v>
          </cell>
          <cell r="BA15">
            <v>782689</v>
          </cell>
          <cell r="BB15">
            <v>751239</v>
          </cell>
          <cell r="BC15">
            <v>761777</v>
          </cell>
          <cell r="BD15">
            <v>849535</v>
          </cell>
          <cell r="BE15">
            <v>909453</v>
          </cell>
          <cell r="BF15">
            <v>1008369</v>
          </cell>
          <cell r="BG15">
            <v>1040410</v>
          </cell>
          <cell r="BH15">
            <v>1042860</v>
          </cell>
          <cell r="BI15">
            <v>1050902</v>
          </cell>
          <cell r="BJ15">
            <v>988955</v>
          </cell>
          <cell r="BK15">
            <v>889832</v>
          </cell>
          <cell r="BL15">
            <v>838225</v>
          </cell>
          <cell r="BM15">
            <v>857126</v>
          </cell>
          <cell r="BN15">
            <v>772936</v>
          </cell>
          <cell r="BO15">
            <v>777932</v>
          </cell>
          <cell r="BP15">
            <v>838137</v>
          </cell>
          <cell r="BQ15">
            <v>889197</v>
          </cell>
          <cell r="BR15">
            <v>1007960</v>
          </cell>
          <cell r="BS15">
            <v>1045920</v>
          </cell>
          <cell r="BT15">
            <v>1097838</v>
          </cell>
          <cell r="BU15">
            <v>1052148</v>
          </cell>
          <cell r="BV15">
            <v>1009325</v>
          </cell>
          <cell r="BW15">
            <v>882247</v>
          </cell>
          <cell r="BX15">
            <v>866013</v>
          </cell>
          <cell r="BY15">
            <v>905656</v>
          </cell>
          <cell r="BZ15">
            <v>778641</v>
          </cell>
          <cell r="CA15">
            <v>787679</v>
          </cell>
          <cell r="CB15">
            <v>851999</v>
          </cell>
          <cell r="CC15">
            <v>902929</v>
          </cell>
          <cell r="CD15">
            <v>1011777</v>
          </cell>
          <cell r="CE15">
            <v>1069657</v>
          </cell>
          <cell r="CF15">
            <v>1060774</v>
          </cell>
          <cell r="CG15">
            <v>1065263</v>
          </cell>
          <cell r="CH15">
            <v>1018452</v>
          </cell>
          <cell r="CI15">
            <v>909803</v>
          </cell>
          <cell r="CJ15">
            <v>866069</v>
          </cell>
          <cell r="CK15">
            <v>869595</v>
          </cell>
          <cell r="CL15">
            <v>793702</v>
          </cell>
          <cell r="CM15">
            <v>797752</v>
          </cell>
          <cell r="CN15">
            <v>841358</v>
          </cell>
          <cell r="CO15">
            <v>932085</v>
          </cell>
          <cell r="CP15">
            <v>1024994</v>
          </cell>
          <cell r="CQ15">
            <v>1078640</v>
          </cell>
          <cell r="CR15">
            <v>1123384</v>
          </cell>
          <cell r="CS15">
            <v>1079753</v>
          </cell>
          <cell r="CT15">
            <v>1028193</v>
          </cell>
          <cell r="CU15">
            <v>917083</v>
          </cell>
          <cell r="CV15">
            <v>882912</v>
          </cell>
          <cell r="CW15">
            <v>880872</v>
          </cell>
          <cell r="CX15">
            <v>803537</v>
          </cell>
          <cell r="CY15">
            <v>809101</v>
          </cell>
          <cell r="CZ15">
            <v>868595</v>
          </cell>
          <cell r="DA15">
            <v>930369</v>
          </cell>
          <cell r="DB15">
            <v>1040340</v>
          </cell>
          <cell r="DC15">
            <v>1093334</v>
          </cell>
          <cell r="DD15">
            <v>1132993</v>
          </cell>
          <cell r="DE15">
            <v>1093790</v>
          </cell>
          <cell r="DF15">
            <v>1037380</v>
          </cell>
          <cell r="DG15">
            <v>931444</v>
          </cell>
          <cell r="DH15">
            <v>893078</v>
          </cell>
          <cell r="DI15">
            <v>846075</v>
          </cell>
          <cell r="DJ15">
            <v>820987</v>
          </cell>
          <cell r="DK15">
            <v>819255</v>
          </cell>
          <cell r="DL15">
            <v>869719</v>
          </cell>
          <cell r="DM15">
            <v>944135</v>
          </cell>
          <cell r="DN15">
            <v>1099648</v>
          </cell>
          <cell r="DO15">
            <v>1102909</v>
          </cell>
          <cell r="DP15">
            <v>1148620</v>
          </cell>
          <cell r="DQ15">
            <v>1113403</v>
          </cell>
          <cell r="DR15">
            <v>1046827</v>
          </cell>
          <cell r="DS15">
            <v>947036</v>
          </cell>
          <cell r="DT15">
            <v>893308</v>
          </cell>
          <cell r="DU15">
            <v>960651</v>
          </cell>
          <cell r="DV15">
            <v>826755</v>
          </cell>
          <cell r="DW15">
            <v>834886</v>
          </cell>
          <cell r="DX15">
            <v>879757</v>
          </cell>
          <cell r="DY15">
            <v>977546</v>
          </cell>
          <cell r="DZ15">
            <v>1079712</v>
          </cell>
          <cell r="EA15">
            <v>1116562</v>
          </cell>
          <cell r="EB15">
            <v>1112143</v>
          </cell>
          <cell r="EC15">
            <v>1184565</v>
          </cell>
          <cell r="ED15">
            <v>1054709</v>
          </cell>
          <cell r="EE15">
            <v>959163</v>
          </cell>
          <cell r="EF15">
            <v>914180</v>
          </cell>
          <cell r="EG15">
            <v>927914</v>
          </cell>
          <cell r="EH15">
            <v>838027</v>
          </cell>
          <cell r="EI15">
            <v>849516</v>
          </cell>
          <cell r="EJ15">
            <v>918283</v>
          </cell>
          <cell r="EK15">
            <v>973091</v>
          </cell>
          <cell r="EL15">
            <v>1095173</v>
          </cell>
          <cell r="EM15">
            <v>1135194</v>
          </cell>
          <cell r="EN15">
            <v>1126936</v>
          </cell>
          <cell r="EO15">
            <v>1136672</v>
          </cell>
          <cell r="EP15">
            <v>1086729</v>
          </cell>
          <cell r="EQ15">
            <v>971935</v>
          </cell>
          <cell r="ER15">
            <v>935730</v>
          </cell>
          <cell r="ES15">
            <v>946666</v>
          </cell>
          <cell r="ET15">
            <v>855059</v>
          </cell>
          <cell r="EU15">
            <v>864442</v>
          </cell>
          <cell r="EV15">
            <v>934927</v>
          </cell>
          <cell r="EW15">
            <v>983708</v>
          </cell>
          <cell r="EX15">
            <v>1099858</v>
          </cell>
          <cell r="EY15">
            <v>1160811</v>
          </cell>
          <cell r="EZ15">
            <v>1150893</v>
          </cell>
          <cell r="FA15">
            <v>1156542</v>
          </cell>
          <cell r="FB15">
            <v>1107982</v>
          </cell>
          <cell r="FC15">
            <v>995632</v>
          </cell>
          <cell r="FD15">
            <v>952913</v>
          </cell>
          <cell r="FE15">
            <v>911677</v>
          </cell>
          <cell r="FF15">
            <v>925578</v>
          </cell>
          <cell r="FG15">
            <v>880053</v>
          </cell>
          <cell r="FH15">
            <v>974864</v>
          </cell>
          <cell r="FI15">
            <v>1019180</v>
          </cell>
          <cell r="FJ15">
            <v>1122992</v>
          </cell>
          <cell r="FK15">
            <v>1234600</v>
          </cell>
          <cell r="FL15">
            <v>1164934</v>
          </cell>
          <cell r="FM15">
            <v>1239568</v>
          </cell>
          <cell r="FN15">
            <v>1111957</v>
          </cell>
          <cell r="FO15">
            <v>984972</v>
          </cell>
          <cell r="FP15">
            <v>953109</v>
          </cell>
          <cell r="FQ15">
            <v>978484</v>
          </cell>
          <cell r="FR15">
            <v>892105</v>
          </cell>
          <cell r="FS15">
            <v>899473</v>
          </cell>
          <cell r="FT15">
            <v>962929</v>
          </cell>
          <cell r="FU15">
            <v>1030995</v>
          </cell>
          <cell r="FV15">
            <v>1148208</v>
          </cell>
          <cell r="FW15">
            <v>1199571</v>
          </cell>
          <cell r="FX15">
            <v>1245061</v>
          </cell>
          <cell r="FY15">
            <v>1208341</v>
          </cell>
          <cell r="FZ15">
            <v>1136645</v>
          </cell>
          <cell r="GA15">
            <v>1036768</v>
          </cell>
          <cell r="GB15">
            <v>995326</v>
          </cell>
          <cell r="GC15">
            <v>948853</v>
          </cell>
          <cell r="GD15">
            <v>910937</v>
          </cell>
          <cell r="GE15">
            <v>915544</v>
          </cell>
          <cell r="GF15">
            <v>1005338</v>
          </cell>
          <cell r="GG15">
            <v>1070797</v>
          </cell>
          <cell r="GH15">
            <v>1175130</v>
          </cell>
          <cell r="GI15">
            <v>1214457</v>
          </cell>
          <cell r="GJ15">
            <v>1209631</v>
          </cell>
          <cell r="GK15">
            <v>1230085</v>
          </cell>
          <cell r="GL15">
            <v>1159413</v>
          </cell>
          <cell r="GM15">
            <v>1054056</v>
          </cell>
          <cell r="GN15">
            <v>1003189</v>
          </cell>
        </row>
        <row r="16">
          <cell r="D16" t="str">
            <v>380E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</row>
        <row r="17">
          <cell r="D17" t="str">
            <v>517E</v>
          </cell>
          <cell r="E17">
            <v>317</v>
          </cell>
          <cell r="F17">
            <v>299</v>
          </cell>
          <cell r="G17">
            <v>308</v>
          </cell>
          <cell r="H17">
            <v>319</v>
          </cell>
          <cell r="I17">
            <v>329</v>
          </cell>
          <cell r="J17">
            <v>338</v>
          </cell>
          <cell r="K17">
            <v>341</v>
          </cell>
          <cell r="L17">
            <v>342</v>
          </cell>
          <cell r="M17">
            <v>343</v>
          </cell>
          <cell r="N17">
            <v>336</v>
          </cell>
          <cell r="O17">
            <v>323</v>
          </cell>
          <cell r="P17">
            <v>321</v>
          </cell>
          <cell r="Q17">
            <v>308</v>
          </cell>
          <cell r="R17">
            <v>304</v>
          </cell>
          <cell r="S17">
            <v>303</v>
          </cell>
          <cell r="T17">
            <v>332</v>
          </cell>
          <cell r="U17">
            <v>321</v>
          </cell>
          <cell r="V17">
            <v>338</v>
          </cell>
          <cell r="W17">
            <v>343</v>
          </cell>
          <cell r="X17">
            <v>342</v>
          </cell>
          <cell r="Y17">
            <v>352</v>
          </cell>
          <cell r="Z17">
            <v>337</v>
          </cell>
          <cell r="AA17">
            <v>322</v>
          </cell>
          <cell r="AB17">
            <v>313</v>
          </cell>
          <cell r="AC17">
            <v>323</v>
          </cell>
          <cell r="AD17">
            <v>295</v>
          </cell>
          <cell r="AE17">
            <v>304</v>
          </cell>
          <cell r="AF17">
            <v>316</v>
          </cell>
          <cell r="AG17">
            <v>325</v>
          </cell>
          <cell r="AH17">
            <v>332</v>
          </cell>
          <cell r="AI17">
            <v>336</v>
          </cell>
          <cell r="AJ17">
            <v>348</v>
          </cell>
          <cell r="AK17">
            <v>336</v>
          </cell>
          <cell r="AL17">
            <v>332</v>
          </cell>
          <cell r="AM17">
            <v>319</v>
          </cell>
          <cell r="AN17">
            <v>313</v>
          </cell>
          <cell r="AO17">
            <v>311</v>
          </cell>
          <cell r="AP17">
            <v>293</v>
          </cell>
          <cell r="AQ17">
            <v>300</v>
          </cell>
          <cell r="AR17">
            <v>315</v>
          </cell>
          <cell r="AS17">
            <v>319</v>
          </cell>
          <cell r="AT17">
            <v>330</v>
          </cell>
          <cell r="AU17">
            <v>332</v>
          </cell>
          <cell r="AV17">
            <v>343</v>
          </cell>
          <cell r="AW17">
            <v>334</v>
          </cell>
          <cell r="AX17">
            <v>327</v>
          </cell>
          <cell r="AY17">
            <v>314</v>
          </cell>
          <cell r="AZ17">
            <v>315</v>
          </cell>
          <cell r="BA17">
            <v>295</v>
          </cell>
          <cell r="BB17">
            <v>291</v>
          </cell>
          <cell r="BC17">
            <v>294</v>
          </cell>
          <cell r="BD17">
            <v>315</v>
          </cell>
          <cell r="BE17">
            <v>315</v>
          </cell>
          <cell r="BF17">
            <v>326</v>
          </cell>
          <cell r="BG17">
            <v>329</v>
          </cell>
          <cell r="BH17">
            <v>329</v>
          </cell>
          <cell r="BI17">
            <v>332</v>
          </cell>
          <cell r="BJ17">
            <v>323</v>
          </cell>
          <cell r="BK17">
            <v>309</v>
          </cell>
          <cell r="BL17">
            <v>304</v>
          </cell>
          <cell r="BM17">
            <v>280</v>
          </cell>
          <cell r="BN17">
            <v>273</v>
          </cell>
          <cell r="BO17">
            <v>277</v>
          </cell>
          <cell r="BP17">
            <v>289</v>
          </cell>
          <cell r="BQ17">
            <v>294</v>
          </cell>
          <cell r="BR17">
            <v>303</v>
          </cell>
          <cell r="BS17">
            <v>309</v>
          </cell>
          <cell r="BT17">
            <v>314</v>
          </cell>
          <cell r="BU17">
            <v>309</v>
          </cell>
          <cell r="BV17">
            <v>303</v>
          </cell>
          <cell r="BW17">
            <v>290</v>
          </cell>
          <cell r="BX17">
            <v>285</v>
          </cell>
          <cell r="BY17">
            <v>277</v>
          </cell>
          <cell r="BZ17">
            <v>267</v>
          </cell>
          <cell r="CA17">
            <v>272</v>
          </cell>
          <cell r="CB17">
            <v>284</v>
          </cell>
          <cell r="CC17">
            <v>289</v>
          </cell>
          <cell r="CD17">
            <v>298</v>
          </cell>
          <cell r="CE17">
            <v>305</v>
          </cell>
          <cell r="CF17">
            <v>305</v>
          </cell>
          <cell r="CG17">
            <v>304</v>
          </cell>
          <cell r="CH17">
            <v>297</v>
          </cell>
          <cell r="CI17">
            <v>287</v>
          </cell>
          <cell r="CJ17">
            <v>279</v>
          </cell>
          <cell r="CK17">
            <v>269</v>
          </cell>
          <cell r="CL17">
            <v>262</v>
          </cell>
          <cell r="CM17">
            <v>267</v>
          </cell>
          <cell r="CN17">
            <v>277</v>
          </cell>
          <cell r="CO17">
            <v>285</v>
          </cell>
          <cell r="CP17">
            <v>292</v>
          </cell>
          <cell r="CQ17">
            <v>299</v>
          </cell>
          <cell r="CR17">
            <v>303</v>
          </cell>
          <cell r="CS17">
            <v>299</v>
          </cell>
          <cell r="CT17">
            <v>292</v>
          </cell>
          <cell r="CU17">
            <v>281</v>
          </cell>
          <cell r="CV17">
            <v>274</v>
          </cell>
          <cell r="CW17">
            <v>264</v>
          </cell>
          <cell r="CX17">
            <v>257</v>
          </cell>
          <cell r="CY17">
            <v>262</v>
          </cell>
          <cell r="CZ17">
            <v>273</v>
          </cell>
          <cell r="DA17">
            <v>278</v>
          </cell>
          <cell r="DB17">
            <v>287</v>
          </cell>
          <cell r="DC17">
            <v>294</v>
          </cell>
          <cell r="DD17">
            <v>298</v>
          </cell>
          <cell r="DE17">
            <v>294</v>
          </cell>
          <cell r="DF17">
            <v>286</v>
          </cell>
          <cell r="DG17">
            <v>275</v>
          </cell>
          <cell r="DH17">
            <v>268</v>
          </cell>
          <cell r="DI17">
            <v>255</v>
          </cell>
          <cell r="DJ17">
            <v>251</v>
          </cell>
          <cell r="DK17">
            <v>256</v>
          </cell>
          <cell r="DL17">
            <v>266</v>
          </cell>
          <cell r="DM17">
            <v>273</v>
          </cell>
          <cell r="DN17">
            <v>285</v>
          </cell>
          <cell r="DO17">
            <v>288</v>
          </cell>
          <cell r="DP17">
            <v>292</v>
          </cell>
          <cell r="DQ17">
            <v>288</v>
          </cell>
          <cell r="DR17">
            <v>280</v>
          </cell>
          <cell r="DS17">
            <v>270</v>
          </cell>
          <cell r="DT17">
            <v>262</v>
          </cell>
          <cell r="DU17">
            <v>256</v>
          </cell>
          <cell r="DV17">
            <v>246</v>
          </cell>
          <cell r="DW17">
            <v>251</v>
          </cell>
          <cell r="DX17">
            <v>261</v>
          </cell>
          <cell r="DY17">
            <v>269</v>
          </cell>
          <cell r="DZ17">
            <v>277</v>
          </cell>
          <cell r="EA17">
            <v>282</v>
          </cell>
          <cell r="EB17">
            <v>283</v>
          </cell>
          <cell r="EC17">
            <v>287</v>
          </cell>
          <cell r="ED17">
            <v>274</v>
          </cell>
          <cell r="EE17">
            <v>265</v>
          </cell>
          <cell r="EF17">
            <v>256</v>
          </cell>
          <cell r="EG17">
            <v>247</v>
          </cell>
          <cell r="EH17">
            <v>240</v>
          </cell>
          <cell r="EI17">
            <v>246</v>
          </cell>
          <cell r="EJ17">
            <v>258</v>
          </cell>
          <cell r="EK17">
            <v>262</v>
          </cell>
          <cell r="EL17">
            <v>272</v>
          </cell>
          <cell r="EM17">
            <v>277</v>
          </cell>
          <cell r="EN17">
            <v>277</v>
          </cell>
          <cell r="EO17">
            <v>277</v>
          </cell>
          <cell r="EP17">
            <v>270</v>
          </cell>
          <cell r="EQ17">
            <v>259</v>
          </cell>
          <cell r="ER17">
            <v>252</v>
          </cell>
          <cell r="ES17">
            <v>242</v>
          </cell>
          <cell r="ET17">
            <v>236</v>
          </cell>
          <cell r="EU17">
            <v>240</v>
          </cell>
          <cell r="EV17">
            <v>253</v>
          </cell>
          <cell r="EW17">
            <v>257</v>
          </cell>
          <cell r="EX17">
            <v>266</v>
          </cell>
          <cell r="EY17">
            <v>273</v>
          </cell>
          <cell r="EZ17">
            <v>273</v>
          </cell>
          <cell r="FA17">
            <v>273</v>
          </cell>
          <cell r="FB17">
            <v>266</v>
          </cell>
          <cell r="FC17">
            <v>255</v>
          </cell>
          <cell r="FD17">
            <v>248</v>
          </cell>
          <cell r="FE17">
            <v>235</v>
          </cell>
          <cell r="FF17">
            <v>234</v>
          </cell>
          <cell r="FG17">
            <v>236</v>
          </cell>
          <cell r="FH17">
            <v>249</v>
          </cell>
          <cell r="FI17">
            <v>253</v>
          </cell>
          <cell r="FJ17">
            <v>262</v>
          </cell>
          <cell r="FK17">
            <v>273</v>
          </cell>
          <cell r="FL17">
            <v>268</v>
          </cell>
          <cell r="FM17">
            <v>273</v>
          </cell>
          <cell r="FN17">
            <v>260</v>
          </cell>
          <cell r="FO17">
            <v>249</v>
          </cell>
          <cell r="FP17">
            <v>242</v>
          </cell>
          <cell r="FQ17">
            <v>233</v>
          </cell>
          <cell r="FR17">
            <v>227</v>
          </cell>
          <cell r="FS17">
            <v>232</v>
          </cell>
          <cell r="FT17">
            <v>243</v>
          </cell>
          <cell r="FU17">
            <v>249</v>
          </cell>
          <cell r="FV17">
            <v>258</v>
          </cell>
          <cell r="FW17">
            <v>264</v>
          </cell>
          <cell r="FX17">
            <v>269</v>
          </cell>
          <cell r="FY17">
            <v>265</v>
          </cell>
          <cell r="FZ17">
            <v>257</v>
          </cell>
          <cell r="GA17">
            <v>247</v>
          </cell>
          <cell r="GB17">
            <v>239</v>
          </cell>
          <cell r="GC17">
            <v>227</v>
          </cell>
          <cell r="GD17">
            <v>223</v>
          </cell>
          <cell r="GE17">
            <v>228</v>
          </cell>
          <cell r="GF17">
            <v>241</v>
          </cell>
          <cell r="GG17">
            <v>247</v>
          </cell>
          <cell r="GH17">
            <v>255</v>
          </cell>
          <cell r="GI17">
            <v>261</v>
          </cell>
          <cell r="GJ17">
            <v>261</v>
          </cell>
          <cell r="GK17">
            <v>262</v>
          </cell>
          <cell r="GL17">
            <v>254</v>
          </cell>
          <cell r="GM17">
            <v>244</v>
          </cell>
          <cell r="GN17">
            <v>236</v>
          </cell>
        </row>
        <row r="18">
          <cell r="D18" t="str">
            <v>521E</v>
          </cell>
          <cell r="E18">
            <v>591</v>
          </cell>
          <cell r="F18">
            <v>558</v>
          </cell>
          <cell r="G18">
            <v>575</v>
          </cell>
          <cell r="H18">
            <v>595</v>
          </cell>
          <cell r="I18">
            <v>614</v>
          </cell>
          <cell r="J18">
            <v>630</v>
          </cell>
          <cell r="K18">
            <v>636</v>
          </cell>
          <cell r="L18">
            <v>638</v>
          </cell>
          <cell r="M18">
            <v>641</v>
          </cell>
          <cell r="N18">
            <v>627</v>
          </cell>
          <cell r="O18">
            <v>603</v>
          </cell>
          <cell r="P18">
            <v>599</v>
          </cell>
          <cell r="Q18">
            <v>575</v>
          </cell>
          <cell r="R18">
            <v>568</v>
          </cell>
          <cell r="S18">
            <v>565</v>
          </cell>
          <cell r="T18">
            <v>619</v>
          </cell>
          <cell r="U18">
            <v>600</v>
          </cell>
          <cell r="V18">
            <v>631</v>
          </cell>
          <cell r="W18">
            <v>640</v>
          </cell>
          <cell r="X18">
            <v>638</v>
          </cell>
          <cell r="Y18">
            <v>658</v>
          </cell>
          <cell r="Z18">
            <v>628</v>
          </cell>
          <cell r="AA18">
            <v>602</v>
          </cell>
          <cell r="AB18">
            <v>584</v>
          </cell>
          <cell r="AC18">
            <v>604</v>
          </cell>
          <cell r="AD18">
            <v>550</v>
          </cell>
          <cell r="AE18">
            <v>567</v>
          </cell>
          <cell r="AF18">
            <v>590</v>
          </cell>
          <cell r="AG18">
            <v>607</v>
          </cell>
          <cell r="AH18">
            <v>620</v>
          </cell>
          <cell r="AI18">
            <v>627</v>
          </cell>
          <cell r="AJ18">
            <v>650</v>
          </cell>
          <cell r="AK18">
            <v>628</v>
          </cell>
          <cell r="AL18">
            <v>621</v>
          </cell>
          <cell r="AM18">
            <v>595</v>
          </cell>
          <cell r="AN18">
            <v>584</v>
          </cell>
          <cell r="AO18">
            <v>581</v>
          </cell>
          <cell r="AP18">
            <v>546</v>
          </cell>
          <cell r="AQ18">
            <v>560</v>
          </cell>
          <cell r="AR18">
            <v>589</v>
          </cell>
          <cell r="AS18">
            <v>595</v>
          </cell>
          <cell r="AT18">
            <v>616</v>
          </cell>
          <cell r="AU18">
            <v>620</v>
          </cell>
          <cell r="AV18">
            <v>641</v>
          </cell>
          <cell r="AW18">
            <v>623</v>
          </cell>
          <cell r="AX18">
            <v>611</v>
          </cell>
          <cell r="AY18">
            <v>587</v>
          </cell>
          <cell r="AZ18">
            <v>588</v>
          </cell>
          <cell r="BA18">
            <v>551</v>
          </cell>
          <cell r="BB18">
            <v>544</v>
          </cell>
          <cell r="BC18">
            <v>549</v>
          </cell>
          <cell r="BD18">
            <v>588</v>
          </cell>
          <cell r="BE18">
            <v>589</v>
          </cell>
          <cell r="BF18">
            <v>609</v>
          </cell>
          <cell r="BG18">
            <v>615</v>
          </cell>
          <cell r="BH18">
            <v>615</v>
          </cell>
          <cell r="BI18">
            <v>620</v>
          </cell>
          <cell r="BJ18">
            <v>603</v>
          </cell>
          <cell r="BK18">
            <v>577</v>
          </cell>
          <cell r="BL18">
            <v>568</v>
          </cell>
          <cell r="BM18">
            <v>523</v>
          </cell>
          <cell r="BN18">
            <v>509</v>
          </cell>
          <cell r="BO18">
            <v>518</v>
          </cell>
          <cell r="BP18">
            <v>540</v>
          </cell>
          <cell r="BQ18">
            <v>548</v>
          </cell>
          <cell r="BR18">
            <v>566</v>
          </cell>
          <cell r="BS18">
            <v>577</v>
          </cell>
          <cell r="BT18">
            <v>586</v>
          </cell>
          <cell r="BU18">
            <v>578</v>
          </cell>
          <cell r="BV18">
            <v>565</v>
          </cell>
          <cell r="BW18">
            <v>542</v>
          </cell>
          <cell r="BX18">
            <v>533</v>
          </cell>
          <cell r="BY18">
            <v>518</v>
          </cell>
          <cell r="BZ18">
            <v>499</v>
          </cell>
          <cell r="CA18">
            <v>508</v>
          </cell>
          <cell r="CB18">
            <v>531</v>
          </cell>
          <cell r="CC18">
            <v>539</v>
          </cell>
          <cell r="CD18">
            <v>556</v>
          </cell>
          <cell r="CE18">
            <v>569</v>
          </cell>
          <cell r="CF18">
            <v>569</v>
          </cell>
          <cell r="CG18">
            <v>568</v>
          </cell>
          <cell r="CH18">
            <v>555</v>
          </cell>
          <cell r="CI18">
            <v>535</v>
          </cell>
          <cell r="CJ18">
            <v>521</v>
          </cell>
          <cell r="CK18">
            <v>502</v>
          </cell>
          <cell r="CL18">
            <v>490</v>
          </cell>
          <cell r="CM18">
            <v>498</v>
          </cell>
          <cell r="CN18">
            <v>518</v>
          </cell>
          <cell r="CO18">
            <v>531</v>
          </cell>
          <cell r="CP18">
            <v>546</v>
          </cell>
          <cell r="CQ18">
            <v>558</v>
          </cell>
          <cell r="CR18">
            <v>566</v>
          </cell>
          <cell r="CS18">
            <v>558</v>
          </cell>
          <cell r="CT18">
            <v>545</v>
          </cell>
          <cell r="CU18">
            <v>524</v>
          </cell>
          <cell r="CV18">
            <v>512</v>
          </cell>
          <cell r="CW18">
            <v>492</v>
          </cell>
          <cell r="CX18">
            <v>479</v>
          </cell>
          <cell r="CY18">
            <v>488</v>
          </cell>
          <cell r="CZ18">
            <v>510</v>
          </cell>
          <cell r="DA18">
            <v>519</v>
          </cell>
          <cell r="DB18">
            <v>536</v>
          </cell>
          <cell r="DC18">
            <v>548</v>
          </cell>
          <cell r="DD18">
            <v>556</v>
          </cell>
          <cell r="DE18">
            <v>548</v>
          </cell>
          <cell r="DF18">
            <v>534</v>
          </cell>
          <cell r="DG18">
            <v>514</v>
          </cell>
          <cell r="DH18">
            <v>501</v>
          </cell>
          <cell r="DI18">
            <v>476</v>
          </cell>
          <cell r="DJ18">
            <v>469</v>
          </cell>
          <cell r="DK18">
            <v>477</v>
          </cell>
          <cell r="DL18">
            <v>497</v>
          </cell>
          <cell r="DM18">
            <v>509</v>
          </cell>
          <cell r="DN18">
            <v>532</v>
          </cell>
          <cell r="DO18">
            <v>537</v>
          </cell>
          <cell r="DP18">
            <v>545</v>
          </cell>
          <cell r="DQ18">
            <v>539</v>
          </cell>
          <cell r="DR18">
            <v>523</v>
          </cell>
          <cell r="DS18">
            <v>504</v>
          </cell>
          <cell r="DT18">
            <v>489</v>
          </cell>
          <cell r="DU18">
            <v>477</v>
          </cell>
          <cell r="DV18">
            <v>459</v>
          </cell>
          <cell r="DW18">
            <v>468</v>
          </cell>
          <cell r="DX18">
            <v>487</v>
          </cell>
          <cell r="DY18">
            <v>501</v>
          </cell>
          <cell r="DZ18">
            <v>518</v>
          </cell>
          <cell r="EA18">
            <v>527</v>
          </cell>
          <cell r="EB18">
            <v>528</v>
          </cell>
          <cell r="EC18">
            <v>537</v>
          </cell>
          <cell r="ED18">
            <v>512</v>
          </cell>
          <cell r="EE18">
            <v>494</v>
          </cell>
          <cell r="EF18">
            <v>479</v>
          </cell>
          <cell r="EG18">
            <v>461</v>
          </cell>
          <cell r="EH18">
            <v>449</v>
          </cell>
          <cell r="EI18">
            <v>459</v>
          </cell>
          <cell r="EJ18">
            <v>481</v>
          </cell>
          <cell r="EK18">
            <v>489</v>
          </cell>
          <cell r="EL18">
            <v>508</v>
          </cell>
          <cell r="EM18">
            <v>518</v>
          </cell>
          <cell r="EN18">
            <v>518</v>
          </cell>
          <cell r="EO18">
            <v>518</v>
          </cell>
          <cell r="EP18">
            <v>505</v>
          </cell>
          <cell r="EQ18">
            <v>484</v>
          </cell>
          <cell r="ER18">
            <v>471</v>
          </cell>
          <cell r="ES18">
            <v>452</v>
          </cell>
          <cell r="ET18">
            <v>440</v>
          </cell>
          <cell r="EU18">
            <v>449</v>
          </cell>
          <cell r="EV18">
            <v>472</v>
          </cell>
          <cell r="EW18">
            <v>479</v>
          </cell>
          <cell r="EX18">
            <v>497</v>
          </cell>
          <cell r="EY18">
            <v>510</v>
          </cell>
          <cell r="EZ18">
            <v>510</v>
          </cell>
          <cell r="FA18">
            <v>509</v>
          </cell>
          <cell r="FB18">
            <v>496</v>
          </cell>
          <cell r="FC18">
            <v>476</v>
          </cell>
          <cell r="FD18">
            <v>462</v>
          </cell>
          <cell r="FE18">
            <v>439</v>
          </cell>
          <cell r="FF18">
            <v>436</v>
          </cell>
          <cell r="FG18">
            <v>440</v>
          </cell>
          <cell r="FH18">
            <v>466</v>
          </cell>
          <cell r="FI18">
            <v>473</v>
          </cell>
          <cell r="FJ18">
            <v>489</v>
          </cell>
          <cell r="FK18">
            <v>509</v>
          </cell>
          <cell r="FL18">
            <v>501</v>
          </cell>
          <cell r="FM18">
            <v>510</v>
          </cell>
          <cell r="FN18">
            <v>486</v>
          </cell>
          <cell r="FO18">
            <v>464</v>
          </cell>
          <cell r="FP18">
            <v>452</v>
          </cell>
          <cell r="FQ18">
            <v>435</v>
          </cell>
          <cell r="FR18">
            <v>423</v>
          </cell>
          <cell r="FS18">
            <v>433</v>
          </cell>
          <cell r="FT18">
            <v>454</v>
          </cell>
          <cell r="FU18">
            <v>464</v>
          </cell>
          <cell r="FV18">
            <v>482</v>
          </cell>
          <cell r="FW18">
            <v>494</v>
          </cell>
          <cell r="FX18">
            <v>501</v>
          </cell>
          <cell r="FY18">
            <v>495</v>
          </cell>
          <cell r="FZ18">
            <v>479</v>
          </cell>
          <cell r="GA18">
            <v>461</v>
          </cell>
          <cell r="GB18">
            <v>447</v>
          </cell>
          <cell r="GC18">
            <v>423</v>
          </cell>
          <cell r="GD18">
            <v>416</v>
          </cell>
          <cell r="GE18">
            <v>425</v>
          </cell>
          <cell r="GF18">
            <v>450</v>
          </cell>
          <cell r="GG18">
            <v>460</v>
          </cell>
          <cell r="GH18">
            <v>476</v>
          </cell>
          <cell r="GI18">
            <v>486</v>
          </cell>
          <cell r="GJ18">
            <v>487</v>
          </cell>
          <cell r="GK18">
            <v>489</v>
          </cell>
          <cell r="GL18">
            <v>473</v>
          </cell>
          <cell r="GM18">
            <v>455</v>
          </cell>
          <cell r="GN18">
            <v>440</v>
          </cell>
        </row>
        <row r="19">
          <cell r="D19" t="str">
            <v>523E</v>
          </cell>
          <cell r="E19">
            <v>14345</v>
          </cell>
          <cell r="F19">
            <v>13546</v>
          </cell>
          <cell r="G19">
            <v>13959</v>
          </cell>
          <cell r="H19">
            <v>14444</v>
          </cell>
          <cell r="I19">
            <v>14906</v>
          </cell>
          <cell r="J19">
            <v>15297</v>
          </cell>
          <cell r="K19">
            <v>15444</v>
          </cell>
          <cell r="L19">
            <v>15493</v>
          </cell>
          <cell r="M19">
            <v>15552</v>
          </cell>
          <cell r="N19">
            <v>15218</v>
          </cell>
          <cell r="O19">
            <v>14632</v>
          </cell>
          <cell r="P19">
            <v>14542</v>
          </cell>
          <cell r="Q19">
            <v>13964</v>
          </cell>
          <cell r="R19">
            <v>13789</v>
          </cell>
          <cell r="S19">
            <v>13717</v>
          </cell>
          <cell r="T19">
            <v>15026</v>
          </cell>
          <cell r="U19">
            <v>14554</v>
          </cell>
          <cell r="V19">
            <v>15319</v>
          </cell>
          <cell r="W19">
            <v>15533</v>
          </cell>
          <cell r="X19">
            <v>15486</v>
          </cell>
          <cell r="Y19">
            <v>15963</v>
          </cell>
          <cell r="Z19">
            <v>15254</v>
          </cell>
          <cell r="AA19">
            <v>14611</v>
          </cell>
          <cell r="AB19">
            <v>14178</v>
          </cell>
          <cell r="AC19">
            <v>14655</v>
          </cell>
          <cell r="AD19">
            <v>13361</v>
          </cell>
          <cell r="AE19">
            <v>13751</v>
          </cell>
          <cell r="AF19">
            <v>14326</v>
          </cell>
          <cell r="AG19">
            <v>14723</v>
          </cell>
          <cell r="AH19">
            <v>15049</v>
          </cell>
          <cell r="AI19">
            <v>15215</v>
          </cell>
          <cell r="AJ19">
            <v>15780</v>
          </cell>
          <cell r="AK19">
            <v>15233</v>
          </cell>
          <cell r="AL19">
            <v>15061</v>
          </cell>
          <cell r="AM19">
            <v>14434</v>
          </cell>
          <cell r="AN19">
            <v>14177</v>
          </cell>
          <cell r="AO19">
            <v>14100</v>
          </cell>
          <cell r="AP19">
            <v>13264</v>
          </cell>
          <cell r="AQ19">
            <v>13586</v>
          </cell>
          <cell r="AR19">
            <v>14292</v>
          </cell>
          <cell r="AS19">
            <v>14443</v>
          </cell>
          <cell r="AT19">
            <v>14951</v>
          </cell>
          <cell r="AU19">
            <v>15059</v>
          </cell>
          <cell r="AV19">
            <v>15558</v>
          </cell>
          <cell r="AW19">
            <v>15130</v>
          </cell>
          <cell r="AX19">
            <v>14837</v>
          </cell>
          <cell r="AY19">
            <v>14236</v>
          </cell>
          <cell r="AZ19">
            <v>14272</v>
          </cell>
          <cell r="BA19">
            <v>13376</v>
          </cell>
          <cell r="BB19">
            <v>13192</v>
          </cell>
          <cell r="BC19">
            <v>13326</v>
          </cell>
          <cell r="BD19">
            <v>14280</v>
          </cell>
          <cell r="BE19">
            <v>14293</v>
          </cell>
          <cell r="BF19">
            <v>14790</v>
          </cell>
          <cell r="BG19">
            <v>14921</v>
          </cell>
          <cell r="BH19">
            <v>14920</v>
          </cell>
          <cell r="BI19">
            <v>15047</v>
          </cell>
          <cell r="BJ19">
            <v>14625</v>
          </cell>
          <cell r="BK19">
            <v>14017</v>
          </cell>
          <cell r="BL19">
            <v>13790</v>
          </cell>
          <cell r="BM19">
            <v>12698</v>
          </cell>
          <cell r="BN19">
            <v>12356</v>
          </cell>
          <cell r="BO19">
            <v>12569</v>
          </cell>
          <cell r="BP19">
            <v>13101</v>
          </cell>
          <cell r="BQ19">
            <v>13301</v>
          </cell>
          <cell r="BR19">
            <v>13749</v>
          </cell>
          <cell r="BS19">
            <v>13999</v>
          </cell>
          <cell r="BT19">
            <v>14224</v>
          </cell>
          <cell r="BU19">
            <v>14017</v>
          </cell>
          <cell r="BV19">
            <v>13724</v>
          </cell>
          <cell r="BW19">
            <v>13160</v>
          </cell>
          <cell r="BX19">
            <v>12928</v>
          </cell>
          <cell r="BY19">
            <v>12571</v>
          </cell>
          <cell r="BZ19">
            <v>12117</v>
          </cell>
          <cell r="CA19">
            <v>12340</v>
          </cell>
          <cell r="CB19">
            <v>12886</v>
          </cell>
          <cell r="CC19">
            <v>13071</v>
          </cell>
          <cell r="CD19">
            <v>13493</v>
          </cell>
          <cell r="CE19">
            <v>13807</v>
          </cell>
          <cell r="CF19">
            <v>13802</v>
          </cell>
          <cell r="CG19">
            <v>13784</v>
          </cell>
          <cell r="CH19">
            <v>13475</v>
          </cell>
          <cell r="CI19">
            <v>12981</v>
          </cell>
          <cell r="CJ19">
            <v>12643</v>
          </cell>
          <cell r="CK19">
            <v>12193</v>
          </cell>
          <cell r="CL19">
            <v>11884</v>
          </cell>
          <cell r="CM19">
            <v>12088</v>
          </cell>
          <cell r="CN19">
            <v>12561</v>
          </cell>
          <cell r="CO19">
            <v>12895</v>
          </cell>
          <cell r="CP19">
            <v>13251</v>
          </cell>
          <cell r="CQ19">
            <v>13552</v>
          </cell>
          <cell r="CR19">
            <v>13748</v>
          </cell>
          <cell r="CS19">
            <v>13549</v>
          </cell>
          <cell r="CT19">
            <v>13222</v>
          </cell>
          <cell r="CU19">
            <v>12723</v>
          </cell>
          <cell r="CV19">
            <v>12415</v>
          </cell>
          <cell r="CW19">
            <v>11939</v>
          </cell>
          <cell r="CX19">
            <v>11638</v>
          </cell>
          <cell r="CY19">
            <v>11850</v>
          </cell>
          <cell r="CZ19">
            <v>12372</v>
          </cell>
          <cell r="DA19">
            <v>12601</v>
          </cell>
          <cell r="DB19">
            <v>13015</v>
          </cell>
          <cell r="DC19">
            <v>13311</v>
          </cell>
          <cell r="DD19">
            <v>13485</v>
          </cell>
          <cell r="DE19">
            <v>13301</v>
          </cell>
          <cell r="DF19">
            <v>12955</v>
          </cell>
          <cell r="DG19">
            <v>12477</v>
          </cell>
          <cell r="DH19">
            <v>12152</v>
          </cell>
          <cell r="DI19">
            <v>11552</v>
          </cell>
          <cell r="DJ19">
            <v>11393</v>
          </cell>
          <cell r="DK19">
            <v>11579</v>
          </cell>
          <cell r="DL19">
            <v>12067</v>
          </cell>
          <cell r="DM19">
            <v>12354</v>
          </cell>
          <cell r="DN19">
            <v>12916</v>
          </cell>
          <cell r="DO19">
            <v>13041</v>
          </cell>
          <cell r="DP19">
            <v>13237</v>
          </cell>
          <cell r="DQ19">
            <v>13071</v>
          </cell>
          <cell r="DR19">
            <v>12692</v>
          </cell>
          <cell r="DS19">
            <v>12236</v>
          </cell>
          <cell r="DT19">
            <v>11864</v>
          </cell>
          <cell r="DU19">
            <v>11581</v>
          </cell>
          <cell r="DV19">
            <v>11136</v>
          </cell>
          <cell r="DW19">
            <v>11366</v>
          </cell>
          <cell r="DX19">
            <v>11830</v>
          </cell>
          <cell r="DY19">
            <v>12170</v>
          </cell>
          <cell r="DZ19">
            <v>12561</v>
          </cell>
          <cell r="EA19">
            <v>12794</v>
          </cell>
          <cell r="EB19">
            <v>12807</v>
          </cell>
          <cell r="EC19">
            <v>13025</v>
          </cell>
          <cell r="ED19">
            <v>12417</v>
          </cell>
          <cell r="EE19">
            <v>11986</v>
          </cell>
          <cell r="EF19">
            <v>11619</v>
          </cell>
          <cell r="EG19">
            <v>11194</v>
          </cell>
          <cell r="EH19">
            <v>10895</v>
          </cell>
          <cell r="EI19">
            <v>11132</v>
          </cell>
          <cell r="EJ19">
            <v>11679</v>
          </cell>
          <cell r="EK19">
            <v>11868</v>
          </cell>
          <cell r="EL19">
            <v>12328</v>
          </cell>
          <cell r="EM19">
            <v>12571</v>
          </cell>
          <cell r="EN19">
            <v>12571</v>
          </cell>
          <cell r="EO19">
            <v>12565</v>
          </cell>
          <cell r="EP19">
            <v>12247</v>
          </cell>
          <cell r="EQ19">
            <v>11747</v>
          </cell>
          <cell r="ER19">
            <v>11422</v>
          </cell>
          <cell r="ES19">
            <v>10981</v>
          </cell>
          <cell r="ET19">
            <v>10670</v>
          </cell>
          <cell r="EU19">
            <v>10895</v>
          </cell>
          <cell r="EV19">
            <v>11449</v>
          </cell>
          <cell r="EW19">
            <v>11625</v>
          </cell>
          <cell r="EX19">
            <v>12055</v>
          </cell>
          <cell r="EY19">
            <v>12372</v>
          </cell>
          <cell r="EZ19">
            <v>12370</v>
          </cell>
          <cell r="FA19">
            <v>12354</v>
          </cell>
          <cell r="FB19">
            <v>12049</v>
          </cell>
          <cell r="FC19">
            <v>11558</v>
          </cell>
          <cell r="FD19">
            <v>11224</v>
          </cell>
          <cell r="FE19">
            <v>10655</v>
          </cell>
          <cell r="FF19">
            <v>10594</v>
          </cell>
          <cell r="FG19">
            <v>10674</v>
          </cell>
          <cell r="FH19">
            <v>11303</v>
          </cell>
          <cell r="FI19">
            <v>11483</v>
          </cell>
          <cell r="FJ19">
            <v>11866</v>
          </cell>
          <cell r="FK19">
            <v>12359</v>
          </cell>
          <cell r="FL19">
            <v>12156</v>
          </cell>
          <cell r="FM19">
            <v>12371</v>
          </cell>
          <cell r="FN19">
            <v>11789</v>
          </cell>
          <cell r="FO19">
            <v>11268</v>
          </cell>
          <cell r="FP19">
            <v>10964</v>
          </cell>
          <cell r="FQ19">
            <v>10566</v>
          </cell>
          <cell r="FR19">
            <v>10277</v>
          </cell>
          <cell r="FS19">
            <v>10509</v>
          </cell>
          <cell r="FT19">
            <v>11030</v>
          </cell>
          <cell r="FU19">
            <v>11273</v>
          </cell>
          <cell r="FV19">
            <v>11698</v>
          </cell>
          <cell r="FW19">
            <v>11982</v>
          </cell>
          <cell r="FX19">
            <v>12171</v>
          </cell>
          <cell r="FY19">
            <v>12009</v>
          </cell>
          <cell r="FZ19">
            <v>11627</v>
          </cell>
          <cell r="GA19">
            <v>11188</v>
          </cell>
          <cell r="GB19">
            <v>10850</v>
          </cell>
          <cell r="GC19">
            <v>10273</v>
          </cell>
          <cell r="GD19">
            <v>10103</v>
          </cell>
          <cell r="GE19">
            <v>10325</v>
          </cell>
          <cell r="GF19">
            <v>10931</v>
          </cell>
          <cell r="GG19">
            <v>11174</v>
          </cell>
          <cell r="GH19">
            <v>11560</v>
          </cell>
          <cell r="GI19">
            <v>11804</v>
          </cell>
          <cell r="GJ19">
            <v>11825</v>
          </cell>
          <cell r="GK19">
            <v>11858</v>
          </cell>
          <cell r="GL19">
            <v>11487</v>
          </cell>
          <cell r="GM19">
            <v>11034</v>
          </cell>
          <cell r="GN19">
            <v>10679</v>
          </cell>
        </row>
        <row r="20">
          <cell r="D20" t="str">
            <v>525E</v>
          </cell>
          <cell r="E20">
            <v>285</v>
          </cell>
          <cell r="F20">
            <v>269</v>
          </cell>
          <cell r="G20">
            <v>277</v>
          </cell>
          <cell r="H20">
            <v>287</v>
          </cell>
          <cell r="I20">
            <v>296</v>
          </cell>
          <cell r="J20">
            <v>304</v>
          </cell>
          <cell r="K20">
            <v>307</v>
          </cell>
          <cell r="L20">
            <v>308</v>
          </cell>
          <cell r="M20">
            <v>309</v>
          </cell>
          <cell r="N20">
            <v>302</v>
          </cell>
          <cell r="O20">
            <v>290</v>
          </cell>
          <cell r="P20">
            <v>289</v>
          </cell>
          <cell r="Q20">
            <v>277</v>
          </cell>
          <cell r="R20">
            <v>274</v>
          </cell>
          <cell r="S20">
            <v>272</v>
          </cell>
          <cell r="T20">
            <v>298</v>
          </cell>
          <cell r="U20">
            <v>289</v>
          </cell>
          <cell r="V20">
            <v>304</v>
          </cell>
          <cell r="W20">
            <v>308</v>
          </cell>
          <cell r="X20">
            <v>307</v>
          </cell>
          <cell r="Y20">
            <v>317</v>
          </cell>
          <cell r="Z20">
            <v>303</v>
          </cell>
          <cell r="AA20">
            <v>290</v>
          </cell>
          <cell r="AB20">
            <v>281</v>
          </cell>
          <cell r="AC20">
            <v>291</v>
          </cell>
          <cell r="AD20">
            <v>265</v>
          </cell>
          <cell r="AE20">
            <v>273</v>
          </cell>
          <cell r="AF20">
            <v>284</v>
          </cell>
          <cell r="AG20">
            <v>292</v>
          </cell>
          <cell r="AH20">
            <v>299</v>
          </cell>
          <cell r="AI20">
            <v>302</v>
          </cell>
          <cell r="AJ20">
            <v>313</v>
          </cell>
          <cell r="AK20">
            <v>302</v>
          </cell>
          <cell r="AL20">
            <v>299</v>
          </cell>
          <cell r="AM20">
            <v>287</v>
          </cell>
          <cell r="AN20">
            <v>281</v>
          </cell>
          <cell r="AO20">
            <v>280</v>
          </cell>
          <cell r="AP20">
            <v>263</v>
          </cell>
          <cell r="AQ20">
            <v>270</v>
          </cell>
          <cell r="AR20">
            <v>284</v>
          </cell>
          <cell r="AS20">
            <v>287</v>
          </cell>
          <cell r="AT20">
            <v>297</v>
          </cell>
          <cell r="AU20">
            <v>299</v>
          </cell>
          <cell r="AV20">
            <v>309</v>
          </cell>
          <cell r="AW20">
            <v>300</v>
          </cell>
          <cell r="AX20">
            <v>295</v>
          </cell>
          <cell r="AY20">
            <v>283</v>
          </cell>
          <cell r="AZ20">
            <v>283</v>
          </cell>
          <cell r="BA20">
            <v>266</v>
          </cell>
          <cell r="BB20">
            <v>262</v>
          </cell>
          <cell r="BC20">
            <v>265</v>
          </cell>
          <cell r="BD20">
            <v>284</v>
          </cell>
          <cell r="BE20">
            <v>284</v>
          </cell>
          <cell r="BF20">
            <v>294</v>
          </cell>
          <cell r="BG20">
            <v>296</v>
          </cell>
          <cell r="BH20">
            <v>296</v>
          </cell>
          <cell r="BI20">
            <v>299</v>
          </cell>
          <cell r="BJ20">
            <v>290</v>
          </cell>
          <cell r="BK20">
            <v>278</v>
          </cell>
          <cell r="BL20">
            <v>274</v>
          </cell>
          <cell r="BM20">
            <v>252</v>
          </cell>
          <cell r="BN20">
            <v>245</v>
          </cell>
          <cell r="BO20">
            <v>250</v>
          </cell>
          <cell r="BP20">
            <v>260</v>
          </cell>
          <cell r="BQ20">
            <v>264</v>
          </cell>
          <cell r="BR20">
            <v>273</v>
          </cell>
          <cell r="BS20">
            <v>278</v>
          </cell>
          <cell r="BT20">
            <v>282</v>
          </cell>
          <cell r="BU20">
            <v>278</v>
          </cell>
          <cell r="BV20">
            <v>272</v>
          </cell>
          <cell r="BW20">
            <v>261</v>
          </cell>
          <cell r="BX20">
            <v>257</v>
          </cell>
          <cell r="BY20">
            <v>250</v>
          </cell>
          <cell r="BZ20">
            <v>241</v>
          </cell>
          <cell r="CA20">
            <v>245</v>
          </cell>
          <cell r="CB20">
            <v>256</v>
          </cell>
          <cell r="CC20">
            <v>260</v>
          </cell>
          <cell r="CD20">
            <v>268</v>
          </cell>
          <cell r="CE20">
            <v>274</v>
          </cell>
          <cell r="CF20">
            <v>274</v>
          </cell>
          <cell r="CG20">
            <v>274</v>
          </cell>
          <cell r="CH20">
            <v>268</v>
          </cell>
          <cell r="CI20">
            <v>258</v>
          </cell>
          <cell r="CJ20">
            <v>251</v>
          </cell>
          <cell r="CK20">
            <v>242</v>
          </cell>
          <cell r="CL20">
            <v>236</v>
          </cell>
          <cell r="CM20">
            <v>240</v>
          </cell>
          <cell r="CN20">
            <v>249</v>
          </cell>
          <cell r="CO20">
            <v>256</v>
          </cell>
          <cell r="CP20">
            <v>263</v>
          </cell>
          <cell r="CQ20">
            <v>269</v>
          </cell>
          <cell r="CR20">
            <v>273</v>
          </cell>
          <cell r="CS20">
            <v>269</v>
          </cell>
          <cell r="CT20">
            <v>263</v>
          </cell>
          <cell r="CU20">
            <v>253</v>
          </cell>
          <cell r="CV20">
            <v>246</v>
          </cell>
          <cell r="CW20">
            <v>237</v>
          </cell>
          <cell r="CX20">
            <v>231</v>
          </cell>
          <cell r="CY20">
            <v>235</v>
          </cell>
          <cell r="CZ20">
            <v>246</v>
          </cell>
          <cell r="DA20">
            <v>250</v>
          </cell>
          <cell r="DB20">
            <v>258</v>
          </cell>
          <cell r="DC20">
            <v>264</v>
          </cell>
          <cell r="DD20">
            <v>268</v>
          </cell>
          <cell r="DE20">
            <v>264</v>
          </cell>
          <cell r="DF20">
            <v>257</v>
          </cell>
          <cell r="DG20">
            <v>248</v>
          </cell>
          <cell r="DH20">
            <v>241</v>
          </cell>
          <cell r="DI20">
            <v>229</v>
          </cell>
          <cell r="DJ20">
            <v>226</v>
          </cell>
          <cell r="DK20">
            <v>230</v>
          </cell>
          <cell r="DL20">
            <v>240</v>
          </cell>
          <cell r="DM20">
            <v>245</v>
          </cell>
          <cell r="DN20">
            <v>256</v>
          </cell>
          <cell r="DO20">
            <v>259</v>
          </cell>
          <cell r="DP20">
            <v>263</v>
          </cell>
          <cell r="DQ20">
            <v>260</v>
          </cell>
          <cell r="DR20">
            <v>252</v>
          </cell>
          <cell r="DS20">
            <v>243</v>
          </cell>
          <cell r="DT20">
            <v>236</v>
          </cell>
          <cell r="DU20">
            <v>230</v>
          </cell>
          <cell r="DV20">
            <v>221</v>
          </cell>
          <cell r="DW20">
            <v>226</v>
          </cell>
          <cell r="DX20">
            <v>235</v>
          </cell>
          <cell r="DY20">
            <v>242</v>
          </cell>
          <cell r="DZ20">
            <v>249</v>
          </cell>
          <cell r="EA20">
            <v>254</v>
          </cell>
          <cell r="EB20">
            <v>254</v>
          </cell>
          <cell r="EC20">
            <v>259</v>
          </cell>
          <cell r="ED20">
            <v>247</v>
          </cell>
          <cell r="EE20">
            <v>238</v>
          </cell>
          <cell r="EF20">
            <v>231</v>
          </cell>
          <cell r="EG20">
            <v>222</v>
          </cell>
          <cell r="EH20">
            <v>216</v>
          </cell>
          <cell r="EI20">
            <v>221</v>
          </cell>
          <cell r="EJ20">
            <v>232</v>
          </cell>
          <cell r="EK20">
            <v>236</v>
          </cell>
          <cell r="EL20">
            <v>245</v>
          </cell>
          <cell r="EM20">
            <v>250</v>
          </cell>
          <cell r="EN20">
            <v>250</v>
          </cell>
          <cell r="EO20">
            <v>249</v>
          </cell>
          <cell r="EP20">
            <v>243</v>
          </cell>
          <cell r="EQ20">
            <v>233</v>
          </cell>
          <cell r="ER20">
            <v>227</v>
          </cell>
          <cell r="ES20">
            <v>218</v>
          </cell>
          <cell r="ET20">
            <v>212</v>
          </cell>
          <cell r="EU20">
            <v>216</v>
          </cell>
          <cell r="EV20">
            <v>227</v>
          </cell>
          <cell r="EW20">
            <v>231</v>
          </cell>
          <cell r="EX20">
            <v>239</v>
          </cell>
          <cell r="EY20">
            <v>246</v>
          </cell>
          <cell r="EZ20">
            <v>246</v>
          </cell>
          <cell r="FA20">
            <v>245</v>
          </cell>
          <cell r="FB20">
            <v>239</v>
          </cell>
          <cell r="FC20">
            <v>229</v>
          </cell>
          <cell r="FD20">
            <v>223</v>
          </cell>
          <cell r="FE20">
            <v>212</v>
          </cell>
          <cell r="FF20">
            <v>210</v>
          </cell>
          <cell r="FG20">
            <v>212</v>
          </cell>
          <cell r="FH20">
            <v>224</v>
          </cell>
          <cell r="FI20">
            <v>228</v>
          </cell>
          <cell r="FJ20">
            <v>236</v>
          </cell>
          <cell r="FK20">
            <v>245</v>
          </cell>
          <cell r="FL20">
            <v>241</v>
          </cell>
          <cell r="FM20">
            <v>246</v>
          </cell>
          <cell r="FN20">
            <v>234</v>
          </cell>
          <cell r="FO20">
            <v>224</v>
          </cell>
          <cell r="FP20">
            <v>218</v>
          </cell>
          <cell r="FQ20">
            <v>210</v>
          </cell>
          <cell r="FR20">
            <v>204</v>
          </cell>
          <cell r="FS20">
            <v>209</v>
          </cell>
          <cell r="FT20">
            <v>219</v>
          </cell>
          <cell r="FU20">
            <v>224</v>
          </cell>
          <cell r="FV20">
            <v>232</v>
          </cell>
          <cell r="FW20">
            <v>238</v>
          </cell>
          <cell r="FX20">
            <v>242</v>
          </cell>
          <cell r="FY20">
            <v>238</v>
          </cell>
          <cell r="FZ20">
            <v>231</v>
          </cell>
          <cell r="GA20">
            <v>222</v>
          </cell>
          <cell r="GB20">
            <v>215</v>
          </cell>
          <cell r="GC20">
            <v>204</v>
          </cell>
          <cell r="GD20">
            <v>201</v>
          </cell>
          <cell r="GE20">
            <v>205</v>
          </cell>
          <cell r="GF20">
            <v>217</v>
          </cell>
          <cell r="GG20">
            <v>222</v>
          </cell>
          <cell r="GH20">
            <v>230</v>
          </cell>
          <cell r="GI20">
            <v>234</v>
          </cell>
          <cell r="GJ20">
            <v>235</v>
          </cell>
          <cell r="GK20">
            <v>235</v>
          </cell>
          <cell r="GL20">
            <v>228</v>
          </cell>
          <cell r="GM20">
            <v>219</v>
          </cell>
          <cell r="GN20">
            <v>212</v>
          </cell>
        </row>
        <row r="21">
          <cell r="D21" t="str">
            <v>549E</v>
          </cell>
          <cell r="E21">
            <v>132888</v>
          </cell>
          <cell r="F21">
            <v>125243</v>
          </cell>
          <cell r="G21">
            <v>129197</v>
          </cell>
          <cell r="H21">
            <v>133833</v>
          </cell>
          <cell r="I21">
            <v>138259</v>
          </cell>
          <cell r="J21">
            <v>141991</v>
          </cell>
          <cell r="K21">
            <v>143405</v>
          </cell>
          <cell r="L21">
            <v>143874</v>
          </cell>
          <cell r="M21">
            <v>144437</v>
          </cell>
          <cell r="N21">
            <v>141237</v>
          </cell>
          <cell r="O21">
            <v>135629</v>
          </cell>
          <cell r="P21">
            <v>134769</v>
          </cell>
          <cell r="Q21">
            <v>129575</v>
          </cell>
          <cell r="R21">
            <v>127905</v>
          </cell>
          <cell r="S21">
            <v>127212</v>
          </cell>
          <cell r="T21">
            <v>139736</v>
          </cell>
          <cell r="U21">
            <v>135217</v>
          </cell>
          <cell r="V21">
            <v>142538</v>
          </cell>
          <cell r="W21">
            <v>144586</v>
          </cell>
          <cell r="X21">
            <v>144134</v>
          </cell>
          <cell r="Y21">
            <v>148697</v>
          </cell>
          <cell r="Z21">
            <v>141919</v>
          </cell>
          <cell r="AA21">
            <v>135765</v>
          </cell>
          <cell r="AB21">
            <v>131623</v>
          </cell>
          <cell r="AC21">
            <v>138853</v>
          </cell>
          <cell r="AD21">
            <v>126477</v>
          </cell>
          <cell r="AE21">
            <v>130208</v>
          </cell>
          <cell r="AF21">
            <v>135710</v>
          </cell>
          <cell r="AG21">
            <v>139506</v>
          </cell>
          <cell r="AH21">
            <v>142627</v>
          </cell>
          <cell r="AI21">
            <v>144209</v>
          </cell>
          <cell r="AJ21">
            <v>149614</v>
          </cell>
          <cell r="AK21">
            <v>144378</v>
          </cell>
          <cell r="AL21">
            <v>142741</v>
          </cell>
          <cell r="AM21">
            <v>136738</v>
          </cell>
          <cell r="AN21">
            <v>134281</v>
          </cell>
          <cell r="AO21">
            <v>133545</v>
          </cell>
          <cell r="AP21">
            <v>125548</v>
          </cell>
          <cell r="AQ21">
            <v>128623</v>
          </cell>
          <cell r="AR21">
            <v>135379</v>
          </cell>
          <cell r="AS21">
            <v>136827</v>
          </cell>
          <cell r="AT21">
            <v>141682</v>
          </cell>
          <cell r="AU21">
            <v>142714</v>
          </cell>
          <cell r="AV21">
            <v>147494</v>
          </cell>
          <cell r="AW21">
            <v>143395</v>
          </cell>
          <cell r="AX21">
            <v>140595</v>
          </cell>
          <cell r="AY21">
            <v>134843</v>
          </cell>
          <cell r="AZ21">
            <v>135185</v>
          </cell>
          <cell r="BA21">
            <v>139946</v>
          </cell>
          <cell r="BB21">
            <v>138188</v>
          </cell>
          <cell r="BC21">
            <v>139470</v>
          </cell>
          <cell r="BD21">
            <v>148597</v>
          </cell>
          <cell r="BE21">
            <v>148719</v>
          </cell>
          <cell r="BF21">
            <v>153482</v>
          </cell>
          <cell r="BG21">
            <v>154736</v>
          </cell>
          <cell r="BH21">
            <v>154721</v>
          </cell>
          <cell r="BI21">
            <v>155934</v>
          </cell>
          <cell r="BJ21">
            <v>151896</v>
          </cell>
          <cell r="BK21">
            <v>146083</v>
          </cell>
          <cell r="BL21">
            <v>143908</v>
          </cell>
          <cell r="BM21">
            <v>153461</v>
          </cell>
          <cell r="BN21">
            <v>150193</v>
          </cell>
          <cell r="BO21">
            <v>152225</v>
          </cell>
          <cell r="BP21">
            <v>157315</v>
          </cell>
          <cell r="BQ21">
            <v>159232</v>
          </cell>
          <cell r="BR21">
            <v>163521</v>
          </cell>
          <cell r="BS21">
            <v>165907</v>
          </cell>
          <cell r="BT21">
            <v>168067</v>
          </cell>
          <cell r="BU21">
            <v>166086</v>
          </cell>
          <cell r="BV21">
            <v>163281</v>
          </cell>
          <cell r="BW21">
            <v>157884</v>
          </cell>
          <cell r="BX21">
            <v>155661</v>
          </cell>
          <cell r="BY21">
            <v>152243</v>
          </cell>
          <cell r="BZ21">
            <v>147903</v>
          </cell>
          <cell r="CA21">
            <v>150040</v>
          </cell>
          <cell r="CB21">
            <v>155265</v>
          </cell>
          <cell r="CC21">
            <v>157036</v>
          </cell>
          <cell r="CD21">
            <v>161069</v>
          </cell>
          <cell r="CE21">
            <v>164074</v>
          </cell>
          <cell r="CF21">
            <v>164027</v>
          </cell>
          <cell r="CG21">
            <v>163850</v>
          </cell>
          <cell r="CH21">
            <v>160901</v>
          </cell>
          <cell r="CI21">
            <v>156173</v>
          </cell>
          <cell r="CJ21">
            <v>152940</v>
          </cell>
          <cell r="CK21">
            <v>148632</v>
          </cell>
          <cell r="CL21">
            <v>145673</v>
          </cell>
          <cell r="CM21">
            <v>147626</v>
          </cell>
          <cell r="CN21">
            <v>152152</v>
          </cell>
          <cell r="CO21">
            <v>155350</v>
          </cell>
          <cell r="CP21">
            <v>158752</v>
          </cell>
          <cell r="CQ21">
            <v>161633</v>
          </cell>
          <cell r="CR21">
            <v>163509</v>
          </cell>
          <cell r="CS21">
            <v>161604</v>
          </cell>
          <cell r="CT21">
            <v>158480</v>
          </cell>
          <cell r="CU21">
            <v>153700</v>
          </cell>
          <cell r="CV21">
            <v>150760</v>
          </cell>
          <cell r="CW21">
            <v>146198</v>
          </cell>
          <cell r="CX21">
            <v>143323</v>
          </cell>
          <cell r="CY21">
            <v>145354</v>
          </cell>
          <cell r="CZ21">
            <v>150348</v>
          </cell>
          <cell r="DA21">
            <v>152532</v>
          </cell>
          <cell r="DB21">
            <v>156498</v>
          </cell>
          <cell r="DC21">
            <v>159324</v>
          </cell>
          <cell r="DD21">
            <v>160997</v>
          </cell>
          <cell r="DE21">
            <v>159236</v>
          </cell>
          <cell r="DF21">
            <v>155924</v>
          </cell>
          <cell r="DG21">
            <v>151349</v>
          </cell>
          <cell r="DH21">
            <v>148235</v>
          </cell>
          <cell r="DI21">
            <v>142497</v>
          </cell>
          <cell r="DJ21">
            <v>140981</v>
          </cell>
          <cell r="DK21">
            <v>142755</v>
          </cell>
          <cell r="DL21">
            <v>147428</v>
          </cell>
          <cell r="DM21">
            <v>150170</v>
          </cell>
          <cell r="DN21">
            <v>155546</v>
          </cell>
          <cell r="DO21">
            <v>156747</v>
          </cell>
          <cell r="DP21">
            <v>158620</v>
          </cell>
          <cell r="DQ21">
            <v>157032</v>
          </cell>
          <cell r="DR21">
            <v>153408</v>
          </cell>
          <cell r="DS21">
            <v>149041</v>
          </cell>
          <cell r="DT21">
            <v>145487</v>
          </cell>
          <cell r="DU21">
            <v>142779</v>
          </cell>
          <cell r="DV21">
            <v>138518</v>
          </cell>
          <cell r="DW21">
            <v>140721</v>
          </cell>
          <cell r="DX21">
            <v>145162</v>
          </cell>
          <cell r="DY21">
            <v>148407</v>
          </cell>
          <cell r="DZ21">
            <v>152152</v>
          </cell>
          <cell r="EA21">
            <v>154382</v>
          </cell>
          <cell r="EB21">
            <v>154511</v>
          </cell>
          <cell r="EC21">
            <v>156596</v>
          </cell>
          <cell r="ED21">
            <v>150772</v>
          </cell>
          <cell r="EE21">
            <v>146647</v>
          </cell>
          <cell r="EF21">
            <v>143136</v>
          </cell>
          <cell r="EG21">
            <v>139069</v>
          </cell>
          <cell r="EH21">
            <v>136213</v>
          </cell>
          <cell r="EI21">
            <v>138480</v>
          </cell>
          <cell r="EJ21">
            <v>143709</v>
          </cell>
          <cell r="EK21">
            <v>145518</v>
          </cell>
          <cell r="EL21">
            <v>149919</v>
          </cell>
          <cell r="EM21">
            <v>152246</v>
          </cell>
          <cell r="EN21">
            <v>152253</v>
          </cell>
          <cell r="EO21">
            <v>152187</v>
          </cell>
          <cell r="EP21">
            <v>149152</v>
          </cell>
          <cell r="EQ21">
            <v>144361</v>
          </cell>
          <cell r="ER21">
            <v>141257</v>
          </cell>
          <cell r="ES21">
            <v>137039</v>
          </cell>
          <cell r="ET21">
            <v>134061</v>
          </cell>
          <cell r="EU21">
            <v>136212</v>
          </cell>
          <cell r="EV21">
            <v>141512</v>
          </cell>
          <cell r="EW21">
            <v>143199</v>
          </cell>
          <cell r="EX21">
            <v>147309</v>
          </cell>
          <cell r="EY21">
            <v>150341</v>
          </cell>
          <cell r="EZ21">
            <v>150323</v>
          </cell>
          <cell r="FA21">
            <v>150172</v>
          </cell>
          <cell r="FB21">
            <v>147253</v>
          </cell>
          <cell r="FC21">
            <v>142554</v>
          </cell>
          <cell r="FD21">
            <v>139357</v>
          </cell>
          <cell r="FE21">
            <v>133918</v>
          </cell>
          <cell r="FF21">
            <v>133333</v>
          </cell>
          <cell r="FG21">
            <v>134099</v>
          </cell>
          <cell r="FH21">
            <v>140117</v>
          </cell>
          <cell r="FI21">
            <v>141841</v>
          </cell>
          <cell r="FJ21">
            <v>145506</v>
          </cell>
          <cell r="FK21">
            <v>150217</v>
          </cell>
          <cell r="FL21">
            <v>148281</v>
          </cell>
          <cell r="FM21">
            <v>150335</v>
          </cell>
          <cell r="FN21">
            <v>144767</v>
          </cell>
          <cell r="FO21">
            <v>139779</v>
          </cell>
          <cell r="FP21">
            <v>136877</v>
          </cell>
          <cell r="FQ21">
            <v>133063</v>
          </cell>
          <cell r="FR21">
            <v>130301</v>
          </cell>
          <cell r="FS21">
            <v>132520</v>
          </cell>
          <cell r="FT21">
            <v>137506</v>
          </cell>
          <cell r="FU21">
            <v>139825</v>
          </cell>
          <cell r="FV21">
            <v>143893</v>
          </cell>
          <cell r="FW21">
            <v>146612</v>
          </cell>
          <cell r="FX21">
            <v>148422</v>
          </cell>
          <cell r="FY21">
            <v>146871</v>
          </cell>
          <cell r="FZ21">
            <v>143215</v>
          </cell>
          <cell r="GA21">
            <v>139020</v>
          </cell>
          <cell r="GB21">
            <v>135783</v>
          </cell>
          <cell r="GC21">
            <v>130261</v>
          </cell>
          <cell r="GD21">
            <v>128639</v>
          </cell>
          <cell r="GE21">
            <v>130761</v>
          </cell>
          <cell r="GF21">
            <v>136562</v>
          </cell>
          <cell r="GG21">
            <v>138882</v>
          </cell>
          <cell r="GH21">
            <v>142578</v>
          </cell>
          <cell r="GI21">
            <v>144912</v>
          </cell>
          <cell r="GJ21">
            <v>145107</v>
          </cell>
          <cell r="GK21">
            <v>145426</v>
          </cell>
          <cell r="GL21">
            <v>141880</v>
          </cell>
          <cell r="GM21">
            <v>137539</v>
          </cell>
          <cell r="GN21">
            <v>134148</v>
          </cell>
        </row>
        <row r="22">
          <cell r="D22" t="str">
            <v>560E</v>
          </cell>
          <cell r="E22">
            <v>3493</v>
          </cell>
          <cell r="F22">
            <v>3298</v>
          </cell>
          <cell r="G22">
            <v>3399</v>
          </cell>
          <cell r="H22">
            <v>3517</v>
          </cell>
          <cell r="I22">
            <v>3629</v>
          </cell>
          <cell r="J22">
            <v>3724</v>
          </cell>
          <cell r="K22">
            <v>3760</v>
          </cell>
          <cell r="L22">
            <v>3772</v>
          </cell>
          <cell r="M22">
            <v>3787</v>
          </cell>
          <cell r="N22">
            <v>3705</v>
          </cell>
          <cell r="O22">
            <v>3562</v>
          </cell>
          <cell r="P22">
            <v>3540</v>
          </cell>
          <cell r="Q22">
            <v>3400</v>
          </cell>
          <cell r="R22">
            <v>3357</v>
          </cell>
          <cell r="S22">
            <v>3340</v>
          </cell>
          <cell r="T22">
            <v>3658</v>
          </cell>
          <cell r="U22">
            <v>3543</v>
          </cell>
          <cell r="V22">
            <v>3730</v>
          </cell>
          <cell r="W22">
            <v>3782</v>
          </cell>
          <cell r="X22">
            <v>3770</v>
          </cell>
          <cell r="Y22">
            <v>3886</v>
          </cell>
          <cell r="Z22">
            <v>3714</v>
          </cell>
          <cell r="AA22">
            <v>3557</v>
          </cell>
          <cell r="AB22">
            <v>3452</v>
          </cell>
          <cell r="AC22">
            <v>3568</v>
          </cell>
          <cell r="AD22">
            <v>3253</v>
          </cell>
          <cell r="AE22">
            <v>3348</v>
          </cell>
          <cell r="AF22">
            <v>3488</v>
          </cell>
          <cell r="AG22">
            <v>3585</v>
          </cell>
          <cell r="AH22">
            <v>3664</v>
          </cell>
          <cell r="AI22">
            <v>3704</v>
          </cell>
          <cell r="AJ22">
            <v>3842</v>
          </cell>
          <cell r="AK22">
            <v>3709</v>
          </cell>
          <cell r="AL22">
            <v>3667</v>
          </cell>
          <cell r="AM22">
            <v>3514</v>
          </cell>
          <cell r="AN22">
            <v>3452</v>
          </cell>
          <cell r="AO22">
            <v>3433</v>
          </cell>
          <cell r="AP22">
            <v>3229</v>
          </cell>
          <cell r="AQ22">
            <v>3308</v>
          </cell>
          <cell r="AR22">
            <v>3480</v>
          </cell>
          <cell r="AS22">
            <v>3517</v>
          </cell>
          <cell r="AT22">
            <v>3640</v>
          </cell>
          <cell r="AU22">
            <v>3666</v>
          </cell>
          <cell r="AV22">
            <v>3788</v>
          </cell>
          <cell r="AW22">
            <v>3684</v>
          </cell>
          <cell r="AX22">
            <v>3612</v>
          </cell>
          <cell r="AY22">
            <v>3466</v>
          </cell>
          <cell r="AZ22">
            <v>3475</v>
          </cell>
          <cell r="BA22">
            <v>3257</v>
          </cell>
          <cell r="BB22">
            <v>3212</v>
          </cell>
          <cell r="BC22">
            <v>3244</v>
          </cell>
          <cell r="BD22">
            <v>3477</v>
          </cell>
          <cell r="BE22">
            <v>3480</v>
          </cell>
          <cell r="BF22">
            <v>3601</v>
          </cell>
          <cell r="BG22">
            <v>3633</v>
          </cell>
          <cell r="BH22">
            <v>3633</v>
          </cell>
          <cell r="BI22">
            <v>3663</v>
          </cell>
          <cell r="BJ22">
            <v>3561</v>
          </cell>
          <cell r="BK22">
            <v>3413</v>
          </cell>
          <cell r="BL22">
            <v>3357</v>
          </cell>
          <cell r="BM22">
            <v>3092</v>
          </cell>
          <cell r="BN22">
            <v>3008</v>
          </cell>
          <cell r="BO22">
            <v>3060</v>
          </cell>
          <cell r="BP22">
            <v>3190</v>
          </cell>
          <cell r="BQ22">
            <v>3238</v>
          </cell>
          <cell r="BR22">
            <v>3348</v>
          </cell>
          <cell r="BS22">
            <v>3408</v>
          </cell>
          <cell r="BT22">
            <v>3463</v>
          </cell>
          <cell r="BU22">
            <v>3413</v>
          </cell>
          <cell r="BV22">
            <v>3341</v>
          </cell>
          <cell r="BW22">
            <v>3204</v>
          </cell>
          <cell r="BX22">
            <v>3148</v>
          </cell>
          <cell r="BY22">
            <v>3061</v>
          </cell>
          <cell r="BZ22">
            <v>2950</v>
          </cell>
          <cell r="CA22">
            <v>3004</v>
          </cell>
          <cell r="CB22">
            <v>3137</v>
          </cell>
          <cell r="CC22">
            <v>3183</v>
          </cell>
          <cell r="CD22">
            <v>3285</v>
          </cell>
          <cell r="CE22">
            <v>3362</v>
          </cell>
          <cell r="CF22">
            <v>3360</v>
          </cell>
          <cell r="CG22">
            <v>3356</v>
          </cell>
          <cell r="CH22">
            <v>3281</v>
          </cell>
          <cell r="CI22">
            <v>3161</v>
          </cell>
          <cell r="CJ22">
            <v>3078</v>
          </cell>
          <cell r="CK22">
            <v>2969</v>
          </cell>
          <cell r="CL22">
            <v>2893</v>
          </cell>
          <cell r="CM22">
            <v>2943</v>
          </cell>
          <cell r="CN22">
            <v>3058</v>
          </cell>
          <cell r="CO22">
            <v>3140</v>
          </cell>
          <cell r="CP22">
            <v>3226</v>
          </cell>
          <cell r="CQ22">
            <v>3300</v>
          </cell>
          <cell r="CR22">
            <v>3347</v>
          </cell>
          <cell r="CS22">
            <v>3299</v>
          </cell>
          <cell r="CT22">
            <v>3219</v>
          </cell>
          <cell r="CU22">
            <v>3098</v>
          </cell>
          <cell r="CV22">
            <v>3023</v>
          </cell>
          <cell r="CW22">
            <v>2907</v>
          </cell>
          <cell r="CX22">
            <v>2834</v>
          </cell>
          <cell r="CY22">
            <v>2885</v>
          </cell>
          <cell r="CZ22">
            <v>3012</v>
          </cell>
          <cell r="DA22">
            <v>3068</v>
          </cell>
          <cell r="DB22">
            <v>3169</v>
          </cell>
          <cell r="DC22">
            <v>3241</v>
          </cell>
          <cell r="DD22">
            <v>3283</v>
          </cell>
          <cell r="DE22">
            <v>3238</v>
          </cell>
          <cell r="DF22">
            <v>3154</v>
          </cell>
          <cell r="DG22">
            <v>3038</v>
          </cell>
          <cell r="DH22">
            <v>2959</v>
          </cell>
          <cell r="DI22">
            <v>2813</v>
          </cell>
          <cell r="DJ22">
            <v>2774</v>
          </cell>
          <cell r="DK22">
            <v>2819</v>
          </cell>
          <cell r="DL22">
            <v>2938</v>
          </cell>
          <cell r="DM22">
            <v>3008</v>
          </cell>
          <cell r="DN22">
            <v>3145</v>
          </cell>
          <cell r="DO22">
            <v>3175</v>
          </cell>
          <cell r="DP22">
            <v>3223</v>
          </cell>
          <cell r="DQ22">
            <v>3182</v>
          </cell>
          <cell r="DR22">
            <v>3090</v>
          </cell>
          <cell r="DS22">
            <v>2979</v>
          </cell>
          <cell r="DT22">
            <v>2889</v>
          </cell>
          <cell r="DU22">
            <v>2820</v>
          </cell>
          <cell r="DV22">
            <v>2711</v>
          </cell>
          <cell r="DW22">
            <v>2767</v>
          </cell>
          <cell r="DX22">
            <v>2880</v>
          </cell>
          <cell r="DY22">
            <v>2963</v>
          </cell>
          <cell r="DZ22">
            <v>3058</v>
          </cell>
          <cell r="EA22">
            <v>3115</v>
          </cell>
          <cell r="EB22">
            <v>3118</v>
          </cell>
          <cell r="EC22">
            <v>3171</v>
          </cell>
          <cell r="ED22">
            <v>3023</v>
          </cell>
          <cell r="EE22">
            <v>2918</v>
          </cell>
          <cell r="EF22">
            <v>2829</v>
          </cell>
          <cell r="EG22">
            <v>2725</v>
          </cell>
          <cell r="EH22">
            <v>2653</v>
          </cell>
          <cell r="EI22">
            <v>2710</v>
          </cell>
          <cell r="EJ22">
            <v>2843</v>
          </cell>
          <cell r="EK22">
            <v>2889</v>
          </cell>
          <cell r="EL22">
            <v>3001</v>
          </cell>
          <cell r="EM22">
            <v>3061</v>
          </cell>
          <cell r="EN22">
            <v>3061</v>
          </cell>
          <cell r="EO22">
            <v>3059</v>
          </cell>
          <cell r="EP22">
            <v>2982</v>
          </cell>
          <cell r="EQ22">
            <v>2860</v>
          </cell>
          <cell r="ER22">
            <v>2781</v>
          </cell>
          <cell r="ES22">
            <v>2674</v>
          </cell>
          <cell r="ET22">
            <v>2598</v>
          </cell>
          <cell r="EU22">
            <v>2653</v>
          </cell>
          <cell r="EV22">
            <v>2787</v>
          </cell>
          <cell r="EW22">
            <v>2830</v>
          </cell>
          <cell r="EX22">
            <v>2935</v>
          </cell>
          <cell r="EY22">
            <v>3012</v>
          </cell>
          <cell r="EZ22">
            <v>3012</v>
          </cell>
          <cell r="FA22">
            <v>3008</v>
          </cell>
          <cell r="FB22">
            <v>2934</v>
          </cell>
          <cell r="FC22">
            <v>2814</v>
          </cell>
          <cell r="FD22">
            <v>2733</v>
          </cell>
          <cell r="FE22">
            <v>2594</v>
          </cell>
          <cell r="FF22">
            <v>2579</v>
          </cell>
          <cell r="FG22">
            <v>2599</v>
          </cell>
          <cell r="FH22">
            <v>2752</v>
          </cell>
          <cell r="FI22">
            <v>2796</v>
          </cell>
          <cell r="FJ22">
            <v>2889</v>
          </cell>
          <cell r="FK22">
            <v>3009</v>
          </cell>
          <cell r="FL22">
            <v>2960</v>
          </cell>
          <cell r="FM22">
            <v>3012</v>
          </cell>
          <cell r="FN22">
            <v>2870</v>
          </cell>
          <cell r="FO22">
            <v>2743</v>
          </cell>
          <cell r="FP22">
            <v>2670</v>
          </cell>
          <cell r="FQ22">
            <v>2572</v>
          </cell>
          <cell r="FR22">
            <v>2502</v>
          </cell>
          <cell r="FS22">
            <v>2559</v>
          </cell>
          <cell r="FT22">
            <v>2686</v>
          </cell>
          <cell r="FU22">
            <v>2745</v>
          </cell>
          <cell r="FV22">
            <v>2848</v>
          </cell>
          <cell r="FW22">
            <v>2917</v>
          </cell>
          <cell r="FX22">
            <v>2963</v>
          </cell>
          <cell r="FY22">
            <v>2924</v>
          </cell>
          <cell r="FZ22">
            <v>2831</v>
          </cell>
          <cell r="GA22">
            <v>2724</v>
          </cell>
          <cell r="GB22">
            <v>2642</v>
          </cell>
          <cell r="GC22">
            <v>2501</v>
          </cell>
          <cell r="GD22">
            <v>2460</v>
          </cell>
          <cell r="GE22">
            <v>2514</v>
          </cell>
          <cell r="GF22">
            <v>2661</v>
          </cell>
          <cell r="GG22">
            <v>2721</v>
          </cell>
          <cell r="GH22">
            <v>2815</v>
          </cell>
          <cell r="GI22">
            <v>2874</v>
          </cell>
          <cell r="GJ22">
            <v>2879</v>
          </cell>
          <cell r="GK22">
            <v>2887</v>
          </cell>
          <cell r="GL22">
            <v>2797</v>
          </cell>
          <cell r="GM22">
            <v>2686</v>
          </cell>
          <cell r="GN22">
            <v>2600</v>
          </cell>
        </row>
        <row r="23">
          <cell r="D23" t="str">
            <v>567E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</row>
        <row r="24">
          <cell r="D24" t="str">
            <v>570E</v>
          </cell>
          <cell r="E24">
            <v>110588</v>
          </cell>
          <cell r="F24">
            <v>104431</v>
          </cell>
          <cell r="G24">
            <v>107617</v>
          </cell>
          <cell r="H24">
            <v>111351</v>
          </cell>
          <cell r="I24">
            <v>114919</v>
          </cell>
          <cell r="J24">
            <v>117925</v>
          </cell>
          <cell r="K24">
            <v>119064</v>
          </cell>
          <cell r="L24">
            <v>119442</v>
          </cell>
          <cell r="M24">
            <v>119896</v>
          </cell>
          <cell r="N24">
            <v>117318</v>
          </cell>
          <cell r="O24">
            <v>112799</v>
          </cell>
          <cell r="P24">
            <v>112106</v>
          </cell>
          <cell r="Q24">
            <v>107652</v>
          </cell>
          <cell r="R24">
            <v>106307</v>
          </cell>
          <cell r="S24">
            <v>105748</v>
          </cell>
          <cell r="T24">
            <v>115839</v>
          </cell>
          <cell r="U24">
            <v>112197</v>
          </cell>
          <cell r="V24">
            <v>118098</v>
          </cell>
          <cell r="W24">
            <v>119748</v>
          </cell>
          <cell r="X24">
            <v>119384</v>
          </cell>
          <cell r="Y24">
            <v>123061</v>
          </cell>
          <cell r="Z24">
            <v>117600</v>
          </cell>
          <cell r="AA24">
            <v>112640</v>
          </cell>
          <cell r="AB24">
            <v>109303</v>
          </cell>
          <cell r="AC24">
            <v>112980</v>
          </cell>
          <cell r="AD24">
            <v>103009</v>
          </cell>
          <cell r="AE24">
            <v>106013</v>
          </cell>
          <cell r="AF24">
            <v>110448</v>
          </cell>
          <cell r="AG24">
            <v>113505</v>
          </cell>
          <cell r="AH24">
            <v>116020</v>
          </cell>
          <cell r="AI24">
            <v>117295</v>
          </cell>
          <cell r="AJ24">
            <v>121650</v>
          </cell>
          <cell r="AK24">
            <v>117431</v>
          </cell>
          <cell r="AL24">
            <v>116112</v>
          </cell>
          <cell r="AM24">
            <v>111274</v>
          </cell>
          <cell r="AN24">
            <v>109295</v>
          </cell>
          <cell r="AO24">
            <v>108703</v>
          </cell>
          <cell r="AP24">
            <v>102259</v>
          </cell>
          <cell r="AQ24">
            <v>104734</v>
          </cell>
          <cell r="AR24">
            <v>110180</v>
          </cell>
          <cell r="AS24">
            <v>111346</v>
          </cell>
          <cell r="AT24">
            <v>115258</v>
          </cell>
          <cell r="AU24">
            <v>116090</v>
          </cell>
          <cell r="AV24">
            <v>119943</v>
          </cell>
          <cell r="AW24">
            <v>116640</v>
          </cell>
          <cell r="AX24">
            <v>114384</v>
          </cell>
          <cell r="AY24">
            <v>109746</v>
          </cell>
          <cell r="AZ24">
            <v>110023</v>
          </cell>
          <cell r="BA24">
            <v>103115</v>
          </cell>
          <cell r="BB24">
            <v>101699</v>
          </cell>
          <cell r="BC24">
            <v>102731</v>
          </cell>
          <cell r="BD24">
            <v>110087</v>
          </cell>
          <cell r="BE24">
            <v>110185</v>
          </cell>
          <cell r="BF24">
            <v>114025</v>
          </cell>
          <cell r="BG24">
            <v>115034</v>
          </cell>
          <cell r="BH24">
            <v>115022</v>
          </cell>
          <cell r="BI24">
            <v>115999</v>
          </cell>
          <cell r="BJ24">
            <v>112744</v>
          </cell>
          <cell r="BK24">
            <v>108061</v>
          </cell>
          <cell r="BL24">
            <v>106309</v>
          </cell>
          <cell r="BM24">
            <v>97891</v>
          </cell>
          <cell r="BN24">
            <v>95258</v>
          </cell>
          <cell r="BO24">
            <v>96894</v>
          </cell>
          <cell r="BP24">
            <v>100994</v>
          </cell>
          <cell r="BQ24">
            <v>102541</v>
          </cell>
          <cell r="BR24">
            <v>105999</v>
          </cell>
          <cell r="BS24">
            <v>107918</v>
          </cell>
          <cell r="BT24">
            <v>109661</v>
          </cell>
          <cell r="BU24">
            <v>108063</v>
          </cell>
          <cell r="BV24">
            <v>105805</v>
          </cell>
          <cell r="BW24">
            <v>101455</v>
          </cell>
          <cell r="BX24">
            <v>99662</v>
          </cell>
          <cell r="BY24">
            <v>96909</v>
          </cell>
          <cell r="BZ24">
            <v>93413</v>
          </cell>
          <cell r="CA24">
            <v>95136</v>
          </cell>
          <cell r="CB24">
            <v>99345</v>
          </cell>
          <cell r="CC24">
            <v>100770</v>
          </cell>
          <cell r="CD24">
            <v>104020</v>
          </cell>
          <cell r="CE24">
            <v>106441</v>
          </cell>
          <cell r="CF24">
            <v>106403</v>
          </cell>
          <cell r="CG24">
            <v>106261</v>
          </cell>
          <cell r="CH24">
            <v>103886</v>
          </cell>
          <cell r="CI24">
            <v>100075</v>
          </cell>
          <cell r="CJ24">
            <v>97471</v>
          </cell>
          <cell r="CK24">
            <v>94000</v>
          </cell>
          <cell r="CL24">
            <v>91615</v>
          </cell>
          <cell r="CM24">
            <v>93189</v>
          </cell>
          <cell r="CN24">
            <v>96836</v>
          </cell>
          <cell r="CO24">
            <v>99413</v>
          </cell>
          <cell r="CP24">
            <v>102155</v>
          </cell>
          <cell r="CQ24">
            <v>104476</v>
          </cell>
          <cell r="CR24">
            <v>105987</v>
          </cell>
          <cell r="CS24">
            <v>104451</v>
          </cell>
          <cell r="CT24">
            <v>101935</v>
          </cell>
          <cell r="CU24">
            <v>98081</v>
          </cell>
          <cell r="CV24">
            <v>95715</v>
          </cell>
          <cell r="CW24">
            <v>92037</v>
          </cell>
          <cell r="CX24">
            <v>89721</v>
          </cell>
          <cell r="CY24">
            <v>91358</v>
          </cell>
          <cell r="CZ24">
            <v>95382</v>
          </cell>
          <cell r="DA24">
            <v>97141</v>
          </cell>
          <cell r="DB24">
            <v>100338</v>
          </cell>
          <cell r="DC24">
            <v>102613</v>
          </cell>
          <cell r="DD24">
            <v>103962</v>
          </cell>
          <cell r="DE24">
            <v>102544</v>
          </cell>
          <cell r="DF24">
            <v>99875</v>
          </cell>
          <cell r="DG24">
            <v>96189</v>
          </cell>
          <cell r="DH24">
            <v>93679</v>
          </cell>
          <cell r="DI24">
            <v>89055</v>
          </cell>
          <cell r="DJ24">
            <v>87836</v>
          </cell>
          <cell r="DK24">
            <v>89263</v>
          </cell>
          <cell r="DL24">
            <v>93030</v>
          </cell>
          <cell r="DM24">
            <v>95238</v>
          </cell>
          <cell r="DN24">
            <v>99571</v>
          </cell>
          <cell r="DO24">
            <v>100540</v>
          </cell>
          <cell r="DP24">
            <v>102048</v>
          </cell>
          <cell r="DQ24">
            <v>100767</v>
          </cell>
          <cell r="DR24">
            <v>97848</v>
          </cell>
          <cell r="DS24">
            <v>94329</v>
          </cell>
          <cell r="DT24">
            <v>91464</v>
          </cell>
          <cell r="DU24">
            <v>89282</v>
          </cell>
          <cell r="DV24">
            <v>85849</v>
          </cell>
          <cell r="DW24">
            <v>87625</v>
          </cell>
          <cell r="DX24">
            <v>91203</v>
          </cell>
          <cell r="DY24">
            <v>93817</v>
          </cell>
          <cell r="DZ24">
            <v>96835</v>
          </cell>
          <cell r="EA24">
            <v>98633</v>
          </cell>
          <cell r="EB24">
            <v>98736</v>
          </cell>
          <cell r="EC24">
            <v>100417</v>
          </cell>
          <cell r="ED24">
            <v>95723</v>
          </cell>
          <cell r="EE24">
            <v>92399</v>
          </cell>
          <cell r="EF24">
            <v>89570</v>
          </cell>
          <cell r="EG24">
            <v>86295</v>
          </cell>
          <cell r="EH24">
            <v>83992</v>
          </cell>
          <cell r="EI24">
            <v>85818</v>
          </cell>
          <cell r="EJ24">
            <v>90033</v>
          </cell>
          <cell r="EK24">
            <v>91490</v>
          </cell>
          <cell r="EL24">
            <v>95036</v>
          </cell>
          <cell r="EM24">
            <v>96910</v>
          </cell>
          <cell r="EN24">
            <v>96916</v>
          </cell>
          <cell r="EO24">
            <v>96864</v>
          </cell>
          <cell r="EP24">
            <v>94418</v>
          </cell>
          <cell r="EQ24">
            <v>90558</v>
          </cell>
          <cell r="ER24">
            <v>88057</v>
          </cell>
          <cell r="ES24">
            <v>84658</v>
          </cell>
          <cell r="ET24">
            <v>82256</v>
          </cell>
          <cell r="EU24">
            <v>83992</v>
          </cell>
          <cell r="EV24">
            <v>88261</v>
          </cell>
          <cell r="EW24">
            <v>89621</v>
          </cell>
          <cell r="EX24">
            <v>92933</v>
          </cell>
          <cell r="EY24">
            <v>95375</v>
          </cell>
          <cell r="EZ24">
            <v>95360</v>
          </cell>
          <cell r="FA24">
            <v>95240</v>
          </cell>
          <cell r="FB24">
            <v>92887</v>
          </cell>
          <cell r="FC24">
            <v>89102</v>
          </cell>
          <cell r="FD24">
            <v>86525</v>
          </cell>
          <cell r="FE24">
            <v>82142</v>
          </cell>
          <cell r="FF24">
            <v>81672</v>
          </cell>
          <cell r="FG24">
            <v>82288</v>
          </cell>
          <cell r="FH24">
            <v>87138</v>
          </cell>
          <cell r="FI24">
            <v>88527</v>
          </cell>
          <cell r="FJ24">
            <v>91479</v>
          </cell>
          <cell r="FK24">
            <v>95277</v>
          </cell>
          <cell r="FL24">
            <v>93717</v>
          </cell>
          <cell r="FM24">
            <v>95371</v>
          </cell>
          <cell r="FN24">
            <v>90886</v>
          </cell>
          <cell r="FO24">
            <v>86866</v>
          </cell>
          <cell r="FP24">
            <v>84526</v>
          </cell>
          <cell r="FQ24">
            <v>81454</v>
          </cell>
          <cell r="FR24">
            <v>79229</v>
          </cell>
          <cell r="FS24">
            <v>81016</v>
          </cell>
          <cell r="FT24">
            <v>85035</v>
          </cell>
          <cell r="FU24">
            <v>86903</v>
          </cell>
          <cell r="FV24">
            <v>90181</v>
          </cell>
          <cell r="FW24">
            <v>92372</v>
          </cell>
          <cell r="FX24">
            <v>93831</v>
          </cell>
          <cell r="FY24">
            <v>92579</v>
          </cell>
          <cell r="FZ24">
            <v>89633</v>
          </cell>
          <cell r="GA24">
            <v>86255</v>
          </cell>
          <cell r="GB24">
            <v>83646</v>
          </cell>
          <cell r="GC24">
            <v>79197</v>
          </cell>
          <cell r="GD24">
            <v>77890</v>
          </cell>
          <cell r="GE24">
            <v>79599</v>
          </cell>
          <cell r="GF24">
            <v>84275</v>
          </cell>
          <cell r="GG24">
            <v>86142</v>
          </cell>
          <cell r="GH24">
            <v>89120</v>
          </cell>
          <cell r="GI24">
            <v>91001</v>
          </cell>
          <cell r="GJ24">
            <v>91157</v>
          </cell>
          <cell r="GK24">
            <v>91416</v>
          </cell>
          <cell r="GL24">
            <v>88558</v>
          </cell>
          <cell r="GM24">
            <v>85059</v>
          </cell>
          <cell r="GN24">
            <v>82328</v>
          </cell>
        </row>
        <row r="25">
          <cell r="D25" t="str">
            <v>580E</v>
          </cell>
          <cell r="E25">
            <v>8323</v>
          </cell>
          <cell r="F25">
            <v>7859</v>
          </cell>
          <cell r="G25">
            <v>8099</v>
          </cell>
          <cell r="H25">
            <v>8380</v>
          </cell>
          <cell r="I25">
            <v>8649</v>
          </cell>
          <cell r="J25">
            <v>8875</v>
          </cell>
          <cell r="K25">
            <v>8961</v>
          </cell>
          <cell r="L25">
            <v>8989</v>
          </cell>
          <cell r="M25">
            <v>9023</v>
          </cell>
          <cell r="N25">
            <v>8829</v>
          </cell>
          <cell r="O25">
            <v>8489</v>
          </cell>
          <cell r="P25">
            <v>8437</v>
          </cell>
          <cell r="Q25">
            <v>8102</v>
          </cell>
          <cell r="R25">
            <v>8001</v>
          </cell>
          <cell r="S25">
            <v>7959</v>
          </cell>
          <cell r="T25">
            <v>8718</v>
          </cell>
          <cell r="U25">
            <v>8444</v>
          </cell>
          <cell r="V25">
            <v>8888</v>
          </cell>
          <cell r="W25">
            <v>9012</v>
          </cell>
          <cell r="X25">
            <v>8985</v>
          </cell>
          <cell r="Y25">
            <v>9261</v>
          </cell>
          <cell r="Z25">
            <v>8850</v>
          </cell>
          <cell r="AA25">
            <v>8477</v>
          </cell>
          <cell r="AB25">
            <v>8226</v>
          </cell>
          <cell r="AC25">
            <v>8503</v>
          </cell>
          <cell r="AD25">
            <v>7752</v>
          </cell>
          <cell r="AE25">
            <v>7979</v>
          </cell>
          <cell r="AF25">
            <v>8312</v>
          </cell>
          <cell r="AG25">
            <v>8542</v>
          </cell>
          <cell r="AH25">
            <v>8732</v>
          </cell>
          <cell r="AI25">
            <v>8828</v>
          </cell>
          <cell r="AJ25">
            <v>9155</v>
          </cell>
          <cell r="AK25">
            <v>8838</v>
          </cell>
          <cell r="AL25">
            <v>8739</v>
          </cell>
          <cell r="AM25">
            <v>8375</v>
          </cell>
          <cell r="AN25">
            <v>8225</v>
          </cell>
          <cell r="AO25">
            <v>8181</v>
          </cell>
          <cell r="AP25">
            <v>7696</v>
          </cell>
          <cell r="AQ25">
            <v>7882</v>
          </cell>
          <cell r="AR25">
            <v>8292</v>
          </cell>
          <cell r="AS25">
            <v>8380</v>
          </cell>
          <cell r="AT25">
            <v>8674</v>
          </cell>
          <cell r="AU25">
            <v>8737</v>
          </cell>
          <cell r="AV25">
            <v>9027</v>
          </cell>
          <cell r="AW25">
            <v>8778</v>
          </cell>
          <cell r="AX25">
            <v>8608</v>
          </cell>
          <cell r="AY25">
            <v>8260</v>
          </cell>
          <cell r="AZ25">
            <v>8280</v>
          </cell>
          <cell r="BA25">
            <v>7760</v>
          </cell>
          <cell r="BB25">
            <v>7654</v>
          </cell>
          <cell r="BC25">
            <v>7732</v>
          </cell>
          <cell r="BD25">
            <v>8285</v>
          </cell>
          <cell r="BE25">
            <v>8293</v>
          </cell>
          <cell r="BF25">
            <v>8581</v>
          </cell>
          <cell r="BG25">
            <v>8657</v>
          </cell>
          <cell r="BH25">
            <v>8656</v>
          </cell>
          <cell r="BI25">
            <v>8730</v>
          </cell>
          <cell r="BJ25">
            <v>8485</v>
          </cell>
          <cell r="BK25">
            <v>8133</v>
          </cell>
          <cell r="BL25">
            <v>8001</v>
          </cell>
          <cell r="BM25">
            <v>7367</v>
          </cell>
          <cell r="BN25">
            <v>7169</v>
          </cell>
          <cell r="BO25">
            <v>7292</v>
          </cell>
          <cell r="BP25">
            <v>7601</v>
          </cell>
          <cell r="BQ25">
            <v>7717</v>
          </cell>
          <cell r="BR25">
            <v>7977</v>
          </cell>
          <cell r="BS25">
            <v>8122</v>
          </cell>
          <cell r="BT25">
            <v>8253</v>
          </cell>
          <cell r="BU25">
            <v>8133</v>
          </cell>
          <cell r="BV25">
            <v>7963</v>
          </cell>
          <cell r="BW25">
            <v>7635</v>
          </cell>
          <cell r="BX25">
            <v>7501</v>
          </cell>
          <cell r="BY25">
            <v>7293</v>
          </cell>
          <cell r="BZ25">
            <v>7030</v>
          </cell>
          <cell r="CA25">
            <v>7160</v>
          </cell>
          <cell r="CB25">
            <v>7477</v>
          </cell>
          <cell r="CC25">
            <v>7584</v>
          </cell>
          <cell r="CD25">
            <v>7829</v>
          </cell>
          <cell r="CE25">
            <v>8011</v>
          </cell>
          <cell r="CF25">
            <v>8008</v>
          </cell>
          <cell r="CG25">
            <v>7997</v>
          </cell>
          <cell r="CH25">
            <v>7818</v>
          </cell>
          <cell r="CI25">
            <v>7532</v>
          </cell>
          <cell r="CJ25">
            <v>7336</v>
          </cell>
          <cell r="CK25">
            <v>7074</v>
          </cell>
          <cell r="CL25">
            <v>6895</v>
          </cell>
          <cell r="CM25">
            <v>7013</v>
          </cell>
          <cell r="CN25">
            <v>7288</v>
          </cell>
          <cell r="CO25">
            <v>7482</v>
          </cell>
          <cell r="CP25">
            <v>7688</v>
          </cell>
          <cell r="CQ25">
            <v>7863</v>
          </cell>
          <cell r="CR25">
            <v>7977</v>
          </cell>
          <cell r="CS25">
            <v>7861</v>
          </cell>
          <cell r="CT25">
            <v>7672</v>
          </cell>
          <cell r="CU25">
            <v>7382</v>
          </cell>
          <cell r="CV25">
            <v>7203</v>
          </cell>
          <cell r="CW25">
            <v>6927</v>
          </cell>
          <cell r="CX25">
            <v>6752</v>
          </cell>
          <cell r="CY25">
            <v>6876</v>
          </cell>
          <cell r="CZ25">
            <v>7178</v>
          </cell>
          <cell r="DA25">
            <v>7311</v>
          </cell>
          <cell r="DB25">
            <v>7551</v>
          </cell>
          <cell r="DC25">
            <v>7723</v>
          </cell>
          <cell r="DD25">
            <v>7824</v>
          </cell>
          <cell r="DE25">
            <v>7717</v>
          </cell>
          <cell r="DF25">
            <v>7517</v>
          </cell>
          <cell r="DG25">
            <v>7239</v>
          </cell>
          <cell r="DH25">
            <v>7050</v>
          </cell>
          <cell r="DI25">
            <v>6702</v>
          </cell>
          <cell r="DJ25">
            <v>6610</v>
          </cell>
          <cell r="DK25">
            <v>6718</v>
          </cell>
          <cell r="DL25">
            <v>7001</v>
          </cell>
          <cell r="DM25">
            <v>7168</v>
          </cell>
          <cell r="DN25">
            <v>7494</v>
          </cell>
          <cell r="DO25">
            <v>7566</v>
          </cell>
          <cell r="DP25">
            <v>7680</v>
          </cell>
          <cell r="DQ25">
            <v>7584</v>
          </cell>
          <cell r="DR25">
            <v>7364</v>
          </cell>
          <cell r="DS25">
            <v>7099</v>
          </cell>
          <cell r="DT25">
            <v>6884</v>
          </cell>
          <cell r="DU25">
            <v>6719</v>
          </cell>
          <cell r="DV25">
            <v>6461</v>
          </cell>
          <cell r="DW25">
            <v>6595</v>
          </cell>
          <cell r="DX25">
            <v>6864</v>
          </cell>
          <cell r="DY25">
            <v>7061</v>
          </cell>
          <cell r="DZ25">
            <v>7288</v>
          </cell>
          <cell r="EA25">
            <v>7423</v>
          </cell>
          <cell r="EB25">
            <v>7431</v>
          </cell>
          <cell r="EC25">
            <v>7557</v>
          </cell>
          <cell r="ED25">
            <v>7204</v>
          </cell>
          <cell r="EE25">
            <v>6954</v>
          </cell>
          <cell r="EF25">
            <v>6741</v>
          </cell>
          <cell r="EG25">
            <v>6494</v>
          </cell>
          <cell r="EH25">
            <v>6321</v>
          </cell>
          <cell r="EI25">
            <v>6459</v>
          </cell>
          <cell r="EJ25">
            <v>6776</v>
          </cell>
          <cell r="EK25">
            <v>6886</v>
          </cell>
          <cell r="EL25">
            <v>7152</v>
          </cell>
          <cell r="EM25">
            <v>7293</v>
          </cell>
          <cell r="EN25">
            <v>7294</v>
          </cell>
          <cell r="EO25">
            <v>7290</v>
          </cell>
          <cell r="EP25">
            <v>7106</v>
          </cell>
          <cell r="EQ25">
            <v>6815</v>
          </cell>
          <cell r="ER25">
            <v>6627</v>
          </cell>
          <cell r="ES25">
            <v>6371</v>
          </cell>
          <cell r="ET25">
            <v>6191</v>
          </cell>
          <cell r="EU25">
            <v>6321</v>
          </cell>
          <cell r="EV25">
            <v>6643</v>
          </cell>
          <cell r="EW25">
            <v>6745</v>
          </cell>
          <cell r="EX25">
            <v>6994</v>
          </cell>
          <cell r="EY25">
            <v>7178</v>
          </cell>
          <cell r="EZ25">
            <v>7177</v>
          </cell>
          <cell r="FA25">
            <v>7168</v>
          </cell>
          <cell r="FB25">
            <v>6991</v>
          </cell>
          <cell r="FC25">
            <v>6706</v>
          </cell>
          <cell r="FD25">
            <v>6512</v>
          </cell>
          <cell r="FE25">
            <v>6182</v>
          </cell>
          <cell r="FF25">
            <v>6147</v>
          </cell>
          <cell r="FG25">
            <v>6193</v>
          </cell>
          <cell r="FH25">
            <v>6558</v>
          </cell>
          <cell r="FI25">
            <v>6662</v>
          </cell>
          <cell r="FJ25">
            <v>6885</v>
          </cell>
          <cell r="FK25">
            <v>7170</v>
          </cell>
          <cell r="FL25">
            <v>7053</v>
          </cell>
          <cell r="FM25">
            <v>7178</v>
          </cell>
          <cell r="FN25">
            <v>6840</v>
          </cell>
          <cell r="FO25">
            <v>6537</v>
          </cell>
          <cell r="FP25">
            <v>6361</v>
          </cell>
          <cell r="FQ25">
            <v>6130</v>
          </cell>
          <cell r="FR25">
            <v>5963</v>
          </cell>
          <cell r="FS25">
            <v>6097</v>
          </cell>
          <cell r="FT25">
            <v>6400</v>
          </cell>
          <cell r="FU25">
            <v>6540</v>
          </cell>
          <cell r="FV25">
            <v>6787</v>
          </cell>
          <cell r="FW25">
            <v>6952</v>
          </cell>
          <cell r="FX25">
            <v>7062</v>
          </cell>
          <cell r="FY25">
            <v>6968</v>
          </cell>
          <cell r="FZ25">
            <v>6746</v>
          </cell>
          <cell r="GA25">
            <v>6491</v>
          </cell>
          <cell r="GB25">
            <v>6295</v>
          </cell>
          <cell r="GC25">
            <v>5960</v>
          </cell>
          <cell r="GD25">
            <v>5862</v>
          </cell>
          <cell r="GE25">
            <v>5991</v>
          </cell>
          <cell r="GF25">
            <v>6342</v>
          </cell>
          <cell r="GG25">
            <v>6483</v>
          </cell>
          <cell r="GH25">
            <v>6707</v>
          </cell>
          <cell r="GI25">
            <v>6849</v>
          </cell>
          <cell r="GJ25">
            <v>6861</v>
          </cell>
          <cell r="GK25">
            <v>6880</v>
          </cell>
          <cell r="GL25">
            <v>6665</v>
          </cell>
          <cell r="GM25">
            <v>6402</v>
          </cell>
          <cell r="GN25">
            <v>6196</v>
          </cell>
        </row>
        <row r="26">
          <cell r="D26" t="str">
            <v>617E</v>
          </cell>
          <cell r="E26">
            <v>2477</v>
          </cell>
          <cell r="F26">
            <v>2193</v>
          </cell>
          <cell r="G26">
            <v>2066</v>
          </cell>
          <cell r="H26">
            <v>1954</v>
          </cell>
          <cell r="I26">
            <v>1863</v>
          </cell>
          <cell r="J26">
            <v>1775</v>
          </cell>
          <cell r="K26">
            <v>1729</v>
          </cell>
          <cell r="L26">
            <v>1745</v>
          </cell>
          <cell r="M26">
            <v>1886</v>
          </cell>
          <cell r="N26">
            <v>2010</v>
          </cell>
          <cell r="O26">
            <v>2147</v>
          </cell>
          <cell r="P26">
            <v>2361</v>
          </cell>
          <cell r="Q26">
            <v>2324</v>
          </cell>
          <cell r="R26">
            <v>2195</v>
          </cell>
          <cell r="S26">
            <v>2049</v>
          </cell>
          <cell r="T26">
            <v>2072</v>
          </cell>
          <cell r="U26">
            <v>1795</v>
          </cell>
          <cell r="V26">
            <v>1743</v>
          </cell>
          <cell r="W26">
            <v>1710</v>
          </cell>
          <cell r="X26">
            <v>1726</v>
          </cell>
          <cell r="Y26">
            <v>1948</v>
          </cell>
          <cell r="Z26">
            <v>1980</v>
          </cell>
          <cell r="AA26">
            <v>2075</v>
          </cell>
          <cell r="AB26">
            <v>2268</v>
          </cell>
          <cell r="AC26">
            <v>2518</v>
          </cell>
          <cell r="AD26">
            <v>2162</v>
          </cell>
          <cell r="AE26">
            <v>2027</v>
          </cell>
          <cell r="AF26">
            <v>1925</v>
          </cell>
          <cell r="AG26">
            <v>1818</v>
          </cell>
          <cell r="AH26">
            <v>1732</v>
          </cell>
          <cell r="AI26">
            <v>1700</v>
          </cell>
          <cell r="AJ26">
            <v>1790</v>
          </cell>
          <cell r="AK26">
            <v>1854</v>
          </cell>
          <cell r="AL26">
            <v>1963</v>
          </cell>
          <cell r="AM26">
            <v>2110</v>
          </cell>
          <cell r="AN26">
            <v>2319</v>
          </cell>
          <cell r="AO26">
            <v>2380</v>
          </cell>
          <cell r="AP26">
            <v>2135</v>
          </cell>
          <cell r="AQ26">
            <v>2004</v>
          </cell>
          <cell r="AR26">
            <v>1921</v>
          </cell>
          <cell r="AS26">
            <v>1779</v>
          </cell>
          <cell r="AT26">
            <v>1716</v>
          </cell>
          <cell r="AU26">
            <v>1679</v>
          </cell>
          <cell r="AV26">
            <v>1771</v>
          </cell>
          <cell r="AW26">
            <v>1844</v>
          </cell>
          <cell r="AX26">
            <v>1933</v>
          </cell>
          <cell r="AY26">
            <v>2099</v>
          </cell>
          <cell r="AZ26">
            <v>2291</v>
          </cell>
          <cell r="BA26">
            <v>2241</v>
          </cell>
          <cell r="BB26">
            <v>2119</v>
          </cell>
          <cell r="BC26">
            <v>1987</v>
          </cell>
          <cell r="BD26">
            <v>1955</v>
          </cell>
          <cell r="BE26">
            <v>1796</v>
          </cell>
          <cell r="BF26">
            <v>1705</v>
          </cell>
          <cell r="BG26">
            <v>1652</v>
          </cell>
          <cell r="BH26">
            <v>1671</v>
          </cell>
          <cell r="BI26">
            <v>1818</v>
          </cell>
          <cell r="BJ26">
            <v>1906</v>
          </cell>
          <cell r="BK26">
            <v>2057</v>
          </cell>
          <cell r="BL26">
            <v>2233</v>
          </cell>
          <cell r="BM26">
            <v>1925</v>
          </cell>
          <cell r="BN26">
            <v>1923</v>
          </cell>
          <cell r="BO26">
            <v>1921</v>
          </cell>
          <cell r="BP26">
            <v>1920</v>
          </cell>
          <cell r="BQ26">
            <v>1918</v>
          </cell>
          <cell r="BR26">
            <v>1916</v>
          </cell>
          <cell r="BS26">
            <v>1914</v>
          </cell>
          <cell r="BT26">
            <v>1912</v>
          </cell>
          <cell r="BU26">
            <v>1911</v>
          </cell>
          <cell r="BV26">
            <v>1909</v>
          </cell>
          <cell r="BW26">
            <v>1907</v>
          </cell>
          <cell r="BX26">
            <v>1905</v>
          </cell>
          <cell r="BY26">
            <v>1903</v>
          </cell>
          <cell r="BZ26">
            <v>1902</v>
          </cell>
          <cell r="CA26">
            <v>1900</v>
          </cell>
          <cell r="CB26">
            <v>1898</v>
          </cell>
          <cell r="CC26">
            <v>1896</v>
          </cell>
          <cell r="CD26">
            <v>1894</v>
          </cell>
          <cell r="CE26">
            <v>1893</v>
          </cell>
          <cell r="CF26">
            <v>1891</v>
          </cell>
          <cell r="CG26">
            <v>1889</v>
          </cell>
          <cell r="CH26">
            <v>1887</v>
          </cell>
          <cell r="CI26">
            <v>1885</v>
          </cell>
          <cell r="CJ26">
            <v>1884</v>
          </cell>
          <cell r="CK26">
            <v>1882</v>
          </cell>
          <cell r="CL26">
            <v>1880</v>
          </cell>
          <cell r="CM26">
            <v>1878</v>
          </cell>
          <cell r="CN26">
            <v>1876</v>
          </cell>
          <cell r="CO26">
            <v>1875</v>
          </cell>
          <cell r="CP26">
            <v>1873</v>
          </cell>
          <cell r="CQ26">
            <v>1871</v>
          </cell>
          <cell r="CR26">
            <v>1869</v>
          </cell>
          <cell r="CS26">
            <v>1867</v>
          </cell>
          <cell r="CT26">
            <v>1866</v>
          </cell>
          <cell r="CU26">
            <v>1864</v>
          </cell>
          <cell r="CV26">
            <v>1862</v>
          </cell>
          <cell r="CW26">
            <v>1860</v>
          </cell>
          <cell r="CX26">
            <v>1859</v>
          </cell>
          <cell r="CY26">
            <v>1857</v>
          </cell>
          <cell r="CZ26">
            <v>1855</v>
          </cell>
          <cell r="DA26">
            <v>1853</v>
          </cell>
          <cell r="DB26">
            <v>1851</v>
          </cell>
          <cell r="DC26">
            <v>1850</v>
          </cell>
          <cell r="DD26">
            <v>1848</v>
          </cell>
          <cell r="DE26">
            <v>1846</v>
          </cell>
          <cell r="DF26">
            <v>1844</v>
          </cell>
          <cell r="DG26">
            <v>1842</v>
          </cell>
          <cell r="DH26">
            <v>1841</v>
          </cell>
          <cell r="DI26">
            <v>1839</v>
          </cell>
          <cell r="DJ26">
            <v>1837</v>
          </cell>
          <cell r="DK26">
            <v>1835</v>
          </cell>
          <cell r="DL26">
            <v>1833</v>
          </cell>
          <cell r="DM26">
            <v>1832</v>
          </cell>
          <cell r="DN26">
            <v>1830</v>
          </cell>
          <cell r="DO26">
            <v>1828</v>
          </cell>
          <cell r="DP26">
            <v>1826</v>
          </cell>
          <cell r="DQ26">
            <v>1824</v>
          </cell>
          <cell r="DR26">
            <v>1823</v>
          </cell>
          <cell r="DS26">
            <v>1821</v>
          </cell>
          <cell r="DT26">
            <v>1819</v>
          </cell>
          <cell r="DU26">
            <v>1817</v>
          </cell>
          <cell r="DV26">
            <v>1815</v>
          </cell>
          <cell r="DW26">
            <v>1814</v>
          </cell>
          <cell r="DX26">
            <v>1812</v>
          </cell>
          <cell r="DY26">
            <v>1810</v>
          </cell>
          <cell r="DZ26">
            <v>1808</v>
          </cell>
          <cell r="EA26">
            <v>1806</v>
          </cell>
          <cell r="EB26">
            <v>1805</v>
          </cell>
          <cell r="EC26">
            <v>1803</v>
          </cell>
          <cell r="ED26">
            <v>1801</v>
          </cell>
          <cell r="EE26">
            <v>1799</v>
          </cell>
          <cell r="EF26">
            <v>1798</v>
          </cell>
          <cell r="EG26">
            <v>1796</v>
          </cell>
          <cell r="EH26">
            <v>1794</v>
          </cell>
          <cell r="EI26">
            <v>1792</v>
          </cell>
          <cell r="EJ26">
            <v>1790</v>
          </cell>
          <cell r="EK26">
            <v>1789</v>
          </cell>
          <cell r="EL26">
            <v>1787</v>
          </cell>
          <cell r="EM26">
            <v>1785</v>
          </cell>
          <cell r="EN26">
            <v>1783</v>
          </cell>
          <cell r="EO26">
            <v>1781</v>
          </cell>
          <cell r="EP26">
            <v>1780</v>
          </cell>
          <cell r="EQ26">
            <v>1778</v>
          </cell>
          <cell r="ER26">
            <v>1776</v>
          </cell>
          <cell r="ES26">
            <v>1774</v>
          </cell>
          <cell r="ET26">
            <v>1772</v>
          </cell>
          <cell r="EU26">
            <v>1771</v>
          </cell>
          <cell r="EV26">
            <v>1769</v>
          </cell>
          <cell r="EW26">
            <v>1767</v>
          </cell>
          <cell r="EX26">
            <v>1765</v>
          </cell>
          <cell r="EY26">
            <v>1763</v>
          </cell>
          <cell r="EZ26">
            <v>1762</v>
          </cell>
          <cell r="FA26">
            <v>1760</v>
          </cell>
          <cell r="FB26">
            <v>1758</v>
          </cell>
          <cell r="FC26">
            <v>1756</v>
          </cell>
          <cell r="FD26">
            <v>1754</v>
          </cell>
          <cell r="FE26">
            <v>1753</v>
          </cell>
          <cell r="FF26">
            <v>1751</v>
          </cell>
          <cell r="FG26">
            <v>1749</v>
          </cell>
          <cell r="FH26">
            <v>1747</v>
          </cell>
          <cell r="FI26">
            <v>1745</v>
          </cell>
          <cell r="FJ26">
            <v>1744</v>
          </cell>
          <cell r="FK26">
            <v>1742</v>
          </cell>
          <cell r="FL26">
            <v>1740</v>
          </cell>
          <cell r="FM26">
            <v>1738</v>
          </cell>
          <cell r="FN26">
            <v>1737</v>
          </cell>
          <cell r="FO26">
            <v>1735</v>
          </cell>
          <cell r="FP26">
            <v>1733</v>
          </cell>
          <cell r="FQ26">
            <v>1731</v>
          </cell>
          <cell r="FR26">
            <v>1729</v>
          </cell>
          <cell r="FS26">
            <v>1728</v>
          </cell>
          <cell r="FT26">
            <v>1726</v>
          </cell>
          <cell r="FU26">
            <v>1724</v>
          </cell>
          <cell r="FV26">
            <v>1722</v>
          </cell>
          <cell r="FW26">
            <v>1720</v>
          </cell>
          <cell r="FX26">
            <v>1719</v>
          </cell>
          <cell r="FY26">
            <v>1717</v>
          </cell>
          <cell r="FZ26">
            <v>1715</v>
          </cell>
          <cell r="GA26">
            <v>1713</v>
          </cell>
          <cell r="GB26">
            <v>1711</v>
          </cell>
          <cell r="GC26">
            <v>1710</v>
          </cell>
          <cell r="GD26">
            <v>1708</v>
          </cell>
          <cell r="GE26">
            <v>1706</v>
          </cell>
          <cell r="GF26">
            <v>1704</v>
          </cell>
          <cell r="GG26">
            <v>1702</v>
          </cell>
          <cell r="GH26">
            <v>1701</v>
          </cell>
          <cell r="GI26">
            <v>1699</v>
          </cell>
          <cell r="GJ26">
            <v>1697</v>
          </cell>
          <cell r="GK26">
            <v>1695</v>
          </cell>
          <cell r="GL26">
            <v>1693</v>
          </cell>
          <cell r="GM26">
            <v>1692</v>
          </cell>
          <cell r="GN26">
            <v>1690</v>
          </cell>
        </row>
        <row r="27">
          <cell r="D27" t="str">
            <v>717E</v>
          </cell>
          <cell r="E27">
            <v>13502</v>
          </cell>
          <cell r="F27">
            <v>12905</v>
          </cell>
          <cell r="G27">
            <v>13259</v>
          </cell>
          <cell r="H27">
            <v>13739</v>
          </cell>
          <cell r="I27">
            <v>14650</v>
          </cell>
          <cell r="J27">
            <v>15524</v>
          </cell>
          <cell r="K27">
            <v>15457</v>
          </cell>
          <cell r="L27">
            <v>15753</v>
          </cell>
          <cell r="M27">
            <v>16527</v>
          </cell>
          <cell r="N27">
            <v>16061</v>
          </cell>
          <cell r="O27">
            <v>14704</v>
          </cell>
          <cell r="P27">
            <v>13900</v>
          </cell>
          <cell r="Q27">
            <v>13330</v>
          </cell>
          <cell r="R27">
            <v>13288</v>
          </cell>
          <cell r="S27">
            <v>13105</v>
          </cell>
          <cell r="T27">
            <v>14290</v>
          </cell>
          <cell r="U27">
            <v>14316</v>
          </cell>
          <cell r="V27">
            <v>15575</v>
          </cell>
          <cell r="W27">
            <v>15554</v>
          </cell>
          <cell r="X27">
            <v>15739</v>
          </cell>
          <cell r="Y27">
            <v>17002</v>
          </cell>
          <cell r="Z27">
            <v>16136</v>
          </cell>
          <cell r="AA27">
            <v>14748</v>
          </cell>
          <cell r="AB27">
            <v>13542</v>
          </cell>
          <cell r="AC27">
            <v>14038</v>
          </cell>
          <cell r="AD27">
            <v>12975</v>
          </cell>
          <cell r="AE27">
            <v>13326</v>
          </cell>
          <cell r="AF27">
            <v>13882</v>
          </cell>
          <cell r="AG27">
            <v>14719</v>
          </cell>
          <cell r="AH27">
            <v>15544</v>
          </cell>
          <cell r="AI27">
            <v>15496</v>
          </cell>
          <cell r="AJ27">
            <v>16342</v>
          </cell>
          <cell r="AK27">
            <v>16505</v>
          </cell>
          <cell r="AL27">
            <v>16235</v>
          </cell>
          <cell r="AM27">
            <v>14823</v>
          </cell>
          <cell r="AN27">
            <v>13852</v>
          </cell>
          <cell r="AO27">
            <v>13763</v>
          </cell>
          <cell r="AP27">
            <v>13107</v>
          </cell>
          <cell r="AQ27">
            <v>13376</v>
          </cell>
          <cell r="AR27">
            <v>14074</v>
          </cell>
          <cell r="AS27">
            <v>14675</v>
          </cell>
          <cell r="AT27">
            <v>15695</v>
          </cell>
          <cell r="AU27">
            <v>15579</v>
          </cell>
          <cell r="AV27">
            <v>16363</v>
          </cell>
          <cell r="AW27">
            <v>16646</v>
          </cell>
          <cell r="AX27">
            <v>16241</v>
          </cell>
          <cell r="AY27">
            <v>14844</v>
          </cell>
          <cell r="AZ27">
            <v>14063</v>
          </cell>
          <cell r="BA27">
            <v>13500</v>
          </cell>
          <cell r="BB27">
            <v>13320</v>
          </cell>
          <cell r="BC27">
            <v>13370</v>
          </cell>
          <cell r="BD27">
            <v>14262</v>
          </cell>
          <cell r="BE27">
            <v>14770</v>
          </cell>
          <cell r="BF27">
            <v>15807</v>
          </cell>
          <cell r="BG27">
            <v>15728</v>
          </cell>
          <cell r="BH27">
            <v>15983</v>
          </cell>
          <cell r="BI27">
            <v>16874</v>
          </cell>
          <cell r="BJ27">
            <v>16338</v>
          </cell>
          <cell r="BK27">
            <v>14964</v>
          </cell>
          <cell r="BL27">
            <v>13953</v>
          </cell>
          <cell r="BM27">
            <v>13540</v>
          </cell>
          <cell r="BN27">
            <v>13584</v>
          </cell>
          <cell r="BO27">
            <v>13656</v>
          </cell>
          <cell r="BP27">
            <v>13949</v>
          </cell>
          <cell r="BQ27">
            <v>14691</v>
          </cell>
          <cell r="BR27">
            <v>16153</v>
          </cell>
          <cell r="BS27">
            <v>15559</v>
          </cell>
          <cell r="BT27">
            <v>15990</v>
          </cell>
          <cell r="BU27">
            <v>17340</v>
          </cell>
          <cell r="BV27">
            <v>16515</v>
          </cell>
          <cell r="BW27">
            <v>15337</v>
          </cell>
          <cell r="BX27">
            <v>13837</v>
          </cell>
          <cell r="BY27">
            <v>13655</v>
          </cell>
          <cell r="BZ27">
            <v>13684</v>
          </cell>
          <cell r="CA27">
            <v>13770</v>
          </cell>
          <cell r="CB27">
            <v>14088</v>
          </cell>
          <cell r="CC27">
            <v>14877</v>
          </cell>
          <cell r="CD27">
            <v>16328</v>
          </cell>
          <cell r="CE27">
            <v>15732</v>
          </cell>
          <cell r="CF27">
            <v>15942</v>
          </cell>
          <cell r="CG27">
            <v>17470</v>
          </cell>
          <cell r="CH27">
            <v>16627</v>
          </cell>
          <cell r="CI27">
            <v>15462</v>
          </cell>
          <cell r="CJ27">
            <v>13965</v>
          </cell>
          <cell r="CK27">
            <v>13776</v>
          </cell>
          <cell r="CL27">
            <v>13827</v>
          </cell>
          <cell r="CM27">
            <v>13904</v>
          </cell>
          <cell r="CN27">
            <v>14194</v>
          </cell>
          <cell r="CO27">
            <v>14999</v>
          </cell>
          <cell r="CP27">
            <v>16430</v>
          </cell>
          <cell r="CQ27">
            <v>15854</v>
          </cell>
          <cell r="CR27">
            <v>16264</v>
          </cell>
          <cell r="CS27">
            <v>17613</v>
          </cell>
          <cell r="CT27">
            <v>16740</v>
          </cell>
          <cell r="CU27">
            <v>15573</v>
          </cell>
          <cell r="CV27">
            <v>14096</v>
          </cell>
          <cell r="CW27">
            <v>13909</v>
          </cell>
          <cell r="CX27">
            <v>13957</v>
          </cell>
          <cell r="CY27">
            <v>14035</v>
          </cell>
          <cell r="CZ27">
            <v>14345</v>
          </cell>
          <cell r="DA27">
            <v>15124</v>
          </cell>
          <cell r="DB27">
            <v>16581</v>
          </cell>
          <cell r="DC27">
            <v>15988</v>
          </cell>
          <cell r="DD27">
            <v>16377</v>
          </cell>
          <cell r="DE27">
            <v>17733</v>
          </cell>
          <cell r="DF27">
            <v>16829</v>
          </cell>
          <cell r="DG27">
            <v>15672</v>
          </cell>
          <cell r="DH27">
            <v>14210</v>
          </cell>
          <cell r="DI27">
            <v>14012</v>
          </cell>
          <cell r="DJ27">
            <v>14084</v>
          </cell>
          <cell r="DK27">
            <v>14147</v>
          </cell>
          <cell r="DL27">
            <v>14428</v>
          </cell>
          <cell r="DM27">
            <v>15172</v>
          </cell>
          <cell r="DN27">
            <v>16766</v>
          </cell>
          <cell r="DO27">
            <v>16089</v>
          </cell>
          <cell r="DP27">
            <v>16499</v>
          </cell>
          <cell r="DQ27">
            <v>17880</v>
          </cell>
          <cell r="DR27">
            <v>16957</v>
          </cell>
          <cell r="DS27">
            <v>15825</v>
          </cell>
          <cell r="DT27">
            <v>14334</v>
          </cell>
          <cell r="DU27">
            <v>14166</v>
          </cell>
          <cell r="DV27">
            <v>14191</v>
          </cell>
          <cell r="DW27">
            <v>14277</v>
          </cell>
          <cell r="DX27">
            <v>14581</v>
          </cell>
          <cell r="DY27">
            <v>15419</v>
          </cell>
          <cell r="DZ27">
            <v>16901</v>
          </cell>
          <cell r="EA27">
            <v>16216</v>
          </cell>
          <cell r="EB27">
            <v>16435</v>
          </cell>
          <cell r="EC27">
            <v>18171</v>
          </cell>
          <cell r="ED27">
            <v>16979</v>
          </cell>
          <cell r="EE27">
            <v>15843</v>
          </cell>
          <cell r="EF27">
            <v>14437</v>
          </cell>
          <cell r="EG27">
            <v>14266</v>
          </cell>
          <cell r="EH27">
            <v>14310</v>
          </cell>
          <cell r="EI27">
            <v>14401</v>
          </cell>
          <cell r="EJ27">
            <v>14729</v>
          </cell>
          <cell r="EK27">
            <v>15546</v>
          </cell>
          <cell r="EL27">
            <v>17036</v>
          </cell>
          <cell r="EM27">
            <v>16350</v>
          </cell>
          <cell r="EN27">
            <v>16558</v>
          </cell>
          <cell r="EO27">
            <v>18076</v>
          </cell>
          <cell r="EP27">
            <v>17199</v>
          </cell>
          <cell r="EQ27">
            <v>16023</v>
          </cell>
          <cell r="ER27">
            <v>14577</v>
          </cell>
          <cell r="ES27">
            <v>14398</v>
          </cell>
          <cell r="ET27">
            <v>14445</v>
          </cell>
          <cell r="EU27">
            <v>14531</v>
          </cell>
          <cell r="EV27">
            <v>14851</v>
          </cell>
          <cell r="EW27">
            <v>15637</v>
          </cell>
          <cell r="EX27">
            <v>17090</v>
          </cell>
          <cell r="EY27">
            <v>16495</v>
          </cell>
          <cell r="EZ27">
            <v>16704</v>
          </cell>
          <cell r="FA27">
            <v>18231</v>
          </cell>
          <cell r="FB27">
            <v>17386</v>
          </cell>
          <cell r="FC27">
            <v>16219</v>
          </cell>
          <cell r="FD27">
            <v>14722</v>
          </cell>
          <cell r="FE27">
            <v>14517</v>
          </cell>
          <cell r="FF27">
            <v>14603</v>
          </cell>
          <cell r="FG27">
            <v>14662</v>
          </cell>
          <cell r="FH27">
            <v>14981</v>
          </cell>
          <cell r="FI27">
            <v>15767</v>
          </cell>
          <cell r="FJ27">
            <v>17214</v>
          </cell>
          <cell r="FK27">
            <v>16808</v>
          </cell>
          <cell r="FL27">
            <v>16829</v>
          </cell>
          <cell r="FM27">
            <v>18561</v>
          </cell>
          <cell r="FN27">
            <v>17385</v>
          </cell>
          <cell r="FO27">
            <v>16233</v>
          </cell>
          <cell r="FP27">
            <v>14839</v>
          </cell>
          <cell r="FQ27">
            <v>14677</v>
          </cell>
          <cell r="FR27">
            <v>14727</v>
          </cell>
          <cell r="FS27">
            <v>14807</v>
          </cell>
          <cell r="FT27">
            <v>15125</v>
          </cell>
          <cell r="FU27">
            <v>15914</v>
          </cell>
          <cell r="FV27">
            <v>17384</v>
          </cell>
          <cell r="FW27">
            <v>16767</v>
          </cell>
          <cell r="FX27">
            <v>17166</v>
          </cell>
          <cell r="FY27">
            <v>18529</v>
          </cell>
          <cell r="FZ27">
            <v>17577</v>
          </cell>
          <cell r="GA27">
            <v>16441</v>
          </cell>
          <cell r="GB27">
            <v>14998</v>
          </cell>
          <cell r="GC27">
            <v>14806</v>
          </cell>
          <cell r="GD27">
            <v>14876</v>
          </cell>
          <cell r="GE27">
            <v>14946</v>
          </cell>
          <cell r="GF27">
            <v>15274</v>
          </cell>
          <cell r="GG27">
            <v>16092</v>
          </cell>
          <cell r="GH27">
            <v>17568</v>
          </cell>
          <cell r="GI27">
            <v>16901</v>
          </cell>
          <cell r="GJ27">
            <v>17124</v>
          </cell>
          <cell r="GK27">
            <v>18692</v>
          </cell>
          <cell r="GL27">
            <v>17771</v>
          </cell>
          <cell r="GM27">
            <v>16641</v>
          </cell>
          <cell r="GN27">
            <v>15154</v>
          </cell>
        </row>
        <row r="28">
          <cell r="D28" t="str">
            <v>721E</v>
          </cell>
          <cell r="E28">
            <v>615</v>
          </cell>
          <cell r="F28">
            <v>588</v>
          </cell>
          <cell r="G28">
            <v>604</v>
          </cell>
          <cell r="H28">
            <v>626</v>
          </cell>
          <cell r="I28">
            <v>667</v>
          </cell>
          <cell r="J28">
            <v>707</v>
          </cell>
          <cell r="K28">
            <v>704</v>
          </cell>
          <cell r="L28">
            <v>718</v>
          </cell>
          <cell r="M28">
            <v>753</v>
          </cell>
          <cell r="N28">
            <v>732</v>
          </cell>
          <cell r="O28">
            <v>670</v>
          </cell>
          <cell r="P28">
            <v>633</v>
          </cell>
          <cell r="Q28">
            <v>607</v>
          </cell>
          <cell r="R28">
            <v>605</v>
          </cell>
          <cell r="S28">
            <v>597</v>
          </cell>
          <cell r="T28">
            <v>651</v>
          </cell>
          <cell r="U28">
            <v>652</v>
          </cell>
          <cell r="V28">
            <v>709</v>
          </cell>
          <cell r="W28">
            <v>709</v>
          </cell>
          <cell r="X28">
            <v>717</v>
          </cell>
          <cell r="Y28">
            <v>774</v>
          </cell>
          <cell r="Z28">
            <v>735</v>
          </cell>
          <cell r="AA28">
            <v>672</v>
          </cell>
          <cell r="AB28">
            <v>617</v>
          </cell>
          <cell r="AC28">
            <v>639</v>
          </cell>
          <cell r="AD28">
            <v>591</v>
          </cell>
          <cell r="AE28">
            <v>607</v>
          </cell>
          <cell r="AF28">
            <v>632</v>
          </cell>
          <cell r="AG28">
            <v>670</v>
          </cell>
          <cell r="AH28">
            <v>708</v>
          </cell>
          <cell r="AI28">
            <v>706</v>
          </cell>
          <cell r="AJ28">
            <v>744</v>
          </cell>
          <cell r="AK28">
            <v>752</v>
          </cell>
          <cell r="AL28">
            <v>740</v>
          </cell>
          <cell r="AM28">
            <v>675</v>
          </cell>
          <cell r="AN28">
            <v>631</v>
          </cell>
          <cell r="AO28">
            <v>627</v>
          </cell>
          <cell r="AP28">
            <v>597</v>
          </cell>
          <cell r="AQ28">
            <v>609</v>
          </cell>
          <cell r="AR28">
            <v>641</v>
          </cell>
          <cell r="AS28">
            <v>668</v>
          </cell>
          <cell r="AT28">
            <v>715</v>
          </cell>
          <cell r="AU28">
            <v>710</v>
          </cell>
          <cell r="AV28">
            <v>745</v>
          </cell>
          <cell r="AW28">
            <v>758</v>
          </cell>
          <cell r="AX28">
            <v>740</v>
          </cell>
          <cell r="AY28">
            <v>676</v>
          </cell>
          <cell r="AZ28">
            <v>641</v>
          </cell>
          <cell r="BA28">
            <v>615</v>
          </cell>
          <cell r="BB28">
            <v>607</v>
          </cell>
          <cell r="BC28">
            <v>609</v>
          </cell>
          <cell r="BD28">
            <v>650</v>
          </cell>
          <cell r="BE28">
            <v>673</v>
          </cell>
          <cell r="BF28">
            <v>720</v>
          </cell>
          <cell r="BG28">
            <v>716</v>
          </cell>
          <cell r="BH28">
            <v>728</v>
          </cell>
          <cell r="BI28">
            <v>769</v>
          </cell>
          <cell r="BJ28">
            <v>744</v>
          </cell>
          <cell r="BK28">
            <v>682</v>
          </cell>
          <cell r="BL28">
            <v>636</v>
          </cell>
          <cell r="BM28">
            <v>617</v>
          </cell>
          <cell r="BN28">
            <v>619</v>
          </cell>
          <cell r="BO28">
            <v>622</v>
          </cell>
          <cell r="BP28">
            <v>635</v>
          </cell>
          <cell r="BQ28">
            <v>669</v>
          </cell>
          <cell r="BR28">
            <v>736</v>
          </cell>
          <cell r="BS28">
            <v>709</v>
          </cell>
          <cell r="BT28">
            <v>728</v>
          </cell>
          <cell r="BU28">
            <v>790</v>
          </cell>
          <cell r="BV28">
            <v>752</v>
          </cell>
          <cell r="BW28">
            <v>699</v>
          </cell>
          <cell r="BX28">
            <v>630</v>
          </cell>
          <cell r="BY28">
            <v>622</v>
          </cell>
          <cell r="BZ28">
            <v>623</v>
          </cell>
          <cell r="CA28">
            <v>627</v>
          </cell>
          <cell r="CB28">
            <v>642</v>
          </cell>
          <cell r="CC28">
            <v>678</v>
          </cell>
          <cell r="CD28">
            <v>744</v>
          </cell>
          <cell r="CE28">
            <v>717</v>
          </cell>
          <cell r="CF28">
            <v>726</v>
          </cell>
          <cell r="CG28">
            <v>796</v>
          </cell>
          <cell r="CH28">
            <v>757</v>
          </cell>
          <cell r="CI28">
            <v>704</v>
          </cell>
          <cell r="CJ28">
            <v>636</v>
          </cell>
          <cell r="CK28">
            <v>627</v>
          </cell>
          <cell r="CL28">
            <v>630</v>
          </cell>
          <cell r="CM28">
            <v>633</v>
          </cell>
          <cell r="CN28">
            <v>647</v>
          </cell>
          <cell r="CO28">
            <v>683</v>
          </cell>
          <cell r="CP28">
            <v>748</v>
          </cell>
          <cell r="CQ28">
            <v>722</v>
          </cell>
          <cell r="CR28">
            <v>741</v>
          </cell>
          <cell r="CS28">
            <v>802</v>
          </cell>
          <cell r="CT28">
            <v>763</v>
          </cell>
          <cell r="CU28">
            <v>709</v>
          </cell>
          <cell r="CV28">
            <v>642</v>
          </cell>
          <cell r="CW28">
            <v>634</v>
          </cell>
          <cell r="CX28">
            <v>636</v>
          </cell>
          <cell r="CY28">
            <v>639</v>
          </cell>
          <cell r="CZ28">
            <v>653</v>
          </cell>
          <cell r="DA28">
            <v>689</v>
          </cell>
          <cell r="DB28">
            <v>755</v>
          </cell>
          <cell r="DC28">
            <v>728</v>
          </cell>
          <cell r="DD28">
            <v>746</v>
          </cell>
          <cell r="DE28">
            <v>808</v>
          </cell>
          <cell r="DF28">
            <v>767</v>
          </cell>
          <cell r="DG28">
            <v>714</v>
          </cell>
          <cell r="DH28">
            <v>647</v>
          </cell>
          <cell r="DI28">
            <v>638</v>
          </cell>
          <cell r="DJ28">
            <v>642</v>
          </cell>
          <cell r="DK28">
            <v>644</v>
          </cell>
          <cell r="DL28">
            <v>657</v>
          </cell>
          <cell r="DM28">
            <v>691</v>
          </cell>
          <cell r="DN28">
            <v>764</v>
          </cell>
          <cell r="DO28">
            <v>733</v>
          </cell>
          <cell r="DP28">
            <v>752</v>
          </cell>
          <cell r="DQ28">
            <v>814</v>
          </cell>
          <cell r="DR28">
            <v>772</v>
          </cell>
          <cell r="DS28">
            <v>721</v>
          </cell>
          <cell r="DT28">
            <v>653</v>
          </cell>
          <cell r="DU28">
            <v>645</v>
          </cell>
          <cell r="DV28">
            <v>646</v>
          </cell>
          <cell r="DW28">
            <v>650</v>
          </cell>
          <cell r="DX28">
            <v>664</v>
          </cell>
          <cell r="DY28">
            <v>702</v>
          </cell>
          <cell r="DZ28">
            <v>770</v>
          </cell>
          <cell r="EA28">
            <v>739</v>
          </cell>
          <cell r="EB28">
            <v>749</v>
          </cell>
          <cell r="EC28">
            <v>828</v>
          </cell>
          <cell r="ED28">
            <v>773</v>
          </cell>
          <cell r="EE28">
            <v>722</v>
          </cell>
          <cell r="EF28">
            <v>658</v>
          </cell>
          <cell r="EG28">
            <v>650</v>
          </cell>
          <cell r="EH28">
            <v>652</v>
          </cell>
          <cell r="EI28">
            <v>656</v>
          </cell>
          <cell r="EJ28">
            <v>671</v>
          </cell>
          <cell r="EK28">
            <v>708</v>
          </cell>
          <cell r="EL28">
            <v>776</v>
          </cell>
          <cell r="EM28">
            <v>745</v>
          </cell>
          <cell r="EN28">
            <v>754</v>
          </cell>
          <cell r="EO28">
            <v>823</v>
          </cell>
          <cell r="EP28">
            <v>783</v>
          </cell>
          <cell r="EQ28">
            <v>730</v>
          </cell>
          <cell r="ER28">
            <v>664</v>
          </cell>
          <cell r="ES28">
            <v>656</v>
          </cell>
          <cell r="ET28">
            <v>658</v>
          </cell>
          <cell r="EU28">
            <v>662</v>
          </cell>
          <cell r="EV28">
            <v>676</v>
          </cell>
          <cell r="EW28">
            <v>712</v>
          </cell>
          <cell r="EX28">
            <v>778</v>
          </cell>
          <cell r="EY28">
            <v>751</v>
          </cell>
          <cell r="EZ28">
            <v>761</v>
          </cell>
          <cell r="FA28">
            <v>830</v>
          </cell>
          <cell r="FB28">
            <v>792</v>
          </cell>
          <cell r="FC28">
            <v>739</v>
          </cell>
          <cell r="FD28">
            <v>671</v>
          </cell>
          <cell r="FE28">
            <v>661</v>
          </cell>
          <cell r="FF28">
            <v>665</v>
          </cell>
          <cell r="FG28">
            <v>668</v>
          </cell>
          <cell r="FH28">
            <v>682</v>
          </cell>
          <cell r="FI28">
            <v>718</v>
          </cell>
          <cell r="FJ28">
            <v>784</v>
          </cell>
          <cell r="FK28">
            <v>766</v>
          </cell>
          <cell r="FL28">
            <v>767</v>
          </cell>
          <cell r="FM28">
            <v>845</v>
          </cell>
          <cell r="FN28">
            <v>792</v>
          </cell>
          <cell r="FO28">
            <v>739</v>
          </cell>
          <cell r="FP28">
            <v>676</v>
          </cell>
          <cell r="FQ28">
            <v>669</v>
          </cell>
          <cell r="FR28">
            <v>671</v>
          </cell>
          <cell r="FS28">
            <v>674</v>
          </cell>
          <cell r="FT28">
            <v>689</v>
          </cell>
          <cell r="FU28">
            <v>725</v>
          </cell>
          <cell r="FV28">
            <v>792</v>
          </cell>
          <cell r="FW28">
            <v>764</v>
          </cell>
          <cell r="FX28">
            <v>782</v>
          </cell>
          <cell r="FY28">
            <v>844</v>
          </cell>
          <cell r="FZ28">
            <v>801</v>
          </cell>
          <cell r="GA28">
            <v>749</v>
          </cell>
          <cell r="GB28">
            <v>683</v>
          </cell>
          <cell r="GC28">
            <v>674</v>
          </cell>
          <cell r="GD28">
            <v>678</v>
          </cell>
          <cell r="GE28">
            <v>681</v>
          </cell>
          <cell r="GF28">
            <v>696</v>
          </cell>
          <cell r="GG28">
            <v>733</v>
          </cell>
          <cell r="GH28">
            <v>800</v>
          </cell>
          <cell r="GI28">
            <v>770</v>
          </cell>
          <cell r="GJ28">
            <v>780</v>
          </cell>
          <cell r="GK28">
            <v>851</v>
          </cell>
          <cell r="GL28">
            <v>809</v>
          </cell>
          <cell r="GM28">
            <v>758</v>
          </cell>
          <cell r="GN28">
            <v>690</v>
          </cell>
        </row>
        <row r="29">
          <cell r="D29" t="str">
            <v>749E</v>
          </cell>
          <cell r="E29">
            <v>8512</v>
          </cell>
          <cell r="F29">
            <v>8135</v>
          </cell>
          <cell r="G29">
            <v>8359</v>
          </cell>
          <cell r="H29">
            <v>8661</v>
          </cell>
          <cell r="I29">
            <v>9236</v>
          </cell>
          <cell r="J29">
            <v>9786</v>
          </cell>
          <cell r="K29">
            <v>9744</v>
          </cell>
          <cell r="L29">
            <v>9931</v>
          </cell>
          <cell r="M29">
            <v>10419</v>
          </cell>
          <cell r="N29">
            <v>10125</v>
          </cell>
          <cell r="O29">
            <v>9270</v>
          </cell>
          <cell r="P29">
            <v>8763</v>
          </cell>
          <cell r="Q29">
            <v>8403</v>
          </cell>
          <cell r="R29">
            <v>8377</v>
          </cell>
          <cell r="S29">
            <v>8262</v>
          </cell>
          <cell r="T29">
            <v>9009</v>
          </cell>
          <cell r="U29">
            <v>9025</v>
          </cell>
          <cell r="V29">
            <v>9819</v>
          </cell>
          <cell r="W29">
            <v>9806</v>
          </cell>
          <cell r="X29">
            <v>9922</v>
          </cell>
          <cell r="Y29">
            <v>10719</v>
          </cell>
          <cell r="Z29">
            <v>10173</v>
          </cell>
          <cell r="AA29">
            <v>9297</v>
          </cell>
          <cell r="AB29">
            <v>8537</v>
          </cell>
          <cell r="AC29">
            <v>8850</v>
          </cell>
          <cell r="AD29">
            <v>8180</v>
          </cell>
          <cell r="AE29">
            <v>8401</v>
          </cell>
          <cell r="AF29">
            <v>8752</v>
          </cell>
          <cell r="AG29">
            <v>9279</v>
          </cell>
          <cell r="AH29">
            <v>9799</v>
          </cell>
          <cell r="AI29">
            <v>9769</v>
          </cell>
          <cell r="AJ29">
            <v>10302</v>
          </cell>
          <cell r="AK29">
            <v>10405</v>
          </cell>
          <cell r="AL29">
            <v>10235</v>
          </cell>
          <cell r="AM29">
            <v>9345</v>
          </cell>
          <cell r="AN29">
            <v>8733</v>
          </cell>
          <cell r="AO29">
            <v>8677</v>
          </cell>
          <cell r="AP29">
            <v>8263</v>
          </cell>
          <cell r="AQ29">
            <v>8432</v>
          </cell>
          <cell r="AR29">
            <v>8873</v>
          </cell>
          <cell r="AS29">
            <v>9252</v>
          </cell>
          <cell r="AT29">
            <v>9894</v>
          </cell>
          <cell r="AU29">
            <v>9821</v>
          </cell>
          <cell r="AV29">
            <v>10315</v>
          </cell>
          <cell r="AW29">
            <v>10494</v>
          </cell>
          <cell r="AX29">
            <v>10239</v>
          </cell>
          <cell r="AY29">
            <v>9358</v>
          </cell>
          <cell r="AZ29">
            <v>8865</v>
          </cell>
          <cell r="BA29">
            <v>8511</v>
          </cell>
          <cell r="BB29">
            <v>8397</v>
          </cell>
          <cell r="BC29">
            <v>8429</v>
          </cell>
          <cell r="BD29">
            <v>8991</v>
          </cell>
          <cell r="BE29">
            <v>9311</v>
          </cell>
          <cell r="BF29">
            <v>9965</v>
          </cell>
          <cell r="BG29">
            <v>9915</v>
          </cell>
          <cell r="BH29">
            <v>10076</v>
          </cell>
          <cell r="BI29">
            <v>10638</v>
          </cell>
          <cell r="BJ29">
            <v>10299</v>
          </cell>
          <cell r="BK29">
            <v>9434</v>
          </cell>
          <cell r="BL29">
            <v>8796</v>
          </cell>
          <cell r="BM29">
            <v>8536</v>
          </cell>
          <cell r="BN29">
            <v>8564</v>
          </cell>
          <cell r="BO29">
            <v>8609</v>
          </cell>
          <cell r="BP29">
            <v>8793</v>
          </cell>
          <cell r="BQ29">
            <v>9261</v>
          </cell>
          <cell r="BR29">
            <v>10183</v>
          </cell>
          <cell r="BS29">
            <v>9809</v>
          </cell>
          <cell r="BT29">
            <v>10080</v>
          </cell>
          <cell r="BU29">
            <v>10931</v>
          </cell>
          <cell r="BV29">
            <v>10411</v>
          </cell>
          <cell r="BW29">
            <v>9669</v>
          </cell>
          <cell r="BX29">
            <v>8723</v>
          </cell>
          <cell r="BY29">
            <v>8608</v>
          </cell>
          <cell r="BZ29">
            <v>8626</v>
          </cell>
          <cell r="CA29">
            <v>8681</v>
          </cell>
          <cell r="CB29">
            <v>8881</v>
          </cell>
          <cell r="CC29">
            <v>9379</v>
          </cell>
          <cell r="CD29">
            <v>10293</v>
          </cell>
          <cell r="CE29">
            <v>9918</v>
          </cell>
          <cell r="CF29">
            <v>10050</v>
          </cell>
          <cell r="CG29">
            <v>11014</v>
          </cell>
          <cell r="CH29">
            <v>10482</v>
          </cell>
          <cell r="CI29">
            <v>9748</v>
          </cell>
          <cell r="CJ29">
            <v>8804</v>
          </cell>
          <cell r="CK29">
            <v>8684</v>
          </cell>
          <cell r="CL29">
            <v>8717</v>
          </cell>
          <cell r="CM29">
            <v>8765</v>
          </cell>
          <cell r="CN29">
            <v>8948</v>
          </cell>
          <cell r="CO29">
            <v>9455</v>
          </cell>
          <cell r="CP29">
            <v>10358</v>
          </cell>
          <cell r="CQ29">
            <v>9995</v>
          </cell>
          <cell r="CR29">
            <v>10253</v>
          </cell>
          <cell r="CS29">
            <v>11103</v>
          </cell>
          <cell r="CT29">
            <v>10553</v>
          </cell>
          <cell r="CU29">
            <v>9817</v>
          </cell>
          <cell r="CV29">
            <v>8886</v>
          </cell>
          <cell r="CW29">
            <v>8769</v>
          </cell>
          <cell r="CX29">
            <v>8799</v>
          </cell>
          <cell r="CY29">
            <v>8848</v>
          </cell>
          <cell r="CZ29">
            <v>9043</v>
          </cell>
          <cell r="DA29">
            <v>9535</v>
          </cell>
          <cell r="DB29">
            <v>10453</v>
          </cell>
          <cell r="DC29">
            <v>10079</v>
          </cell>
          <cell r="DD29">
            <v>10324</v>
          </cell>
          <cell r="DE29">
            <v>11179</v>
          </cell>
          <cell r="DF29">
            <v>10609</v>
          </cell>
          <cell r="DG29">
            <v>9880</v>
          </cell>
          <cell r="DH29">
            <v>8958</v>
          </cell>
          <cell r="DI29">
            <v>8833</v>
          </cell>
          <cell r="DJ29">
            <v>8879</v>
          </cell>
          <cell r="DK29">
            <v>8918</v>
          </cell>
          <cell r="DL29">
            <v>9095</v>
          </cell>
          <cell r="DM29">
            <v>9565</v>
          </cell>
          <cell r="DN29">
            <v>10570</v>
          </cell>
          <cell r="DO29">
            <v>10143</v>
          </cell>
          <cell r="DP29">
            <v>10401</v>
          </cell>
          <cell r="DQ29">
            <v>11272</v>
          </cell>
          <cell r="DR29">
            <v>10690</v>
          </cell>
          <cell r="DS29">
            <v>9976</v>
          </cell>
          <cell r="DT29">
            <v>9036</v>
          </cell>
          <cell r="DU29">
            <v>8930</v>
          </cell>
          <cell r="DV29">
            <v>8947</v>
          </cell>
          <cell r="DW29">
            <v>9001</v>
          </cell>
          <cell r="DX29">
            <v>9192</v>
          </cell>
          <cell r="DY29">
            <v>9721</v>
          </cell>
          <cell r="DZ29">
            <v>10655</v>
          </cell>
          <cell r="EA29">
            <v>10223</v>
          </cell>
          <cell r="EB29">
            <v>10361</v>
          </cell>
          <cell r="EC29">
            <v>11455</v>
          </cell>
          <cell r="ED29">
            <v>10704</v>
          </cell>
          <cell r="EE29">
            <v>9988</v>
          </cell>
          <cell r="EF29">
            <v>9101</v>
          </cell>
          <cell r="EG29">
            <v>8994</v>
          </cell>
          <cell r="EH29">
            <v>9021</v>
          </cell>
          <cell r="EI29">
            <v>9079</v>
          </cell>
          <cell r="EJ29">
            <v>9286</v>
          </cell>
          <cell r="EK29">
            <v>9800</v>
          </cell>
          <cell r="EL29">
            <v>10740</v>
          </cell>
          <cell r="EM29">
            <v>10307</v>
          </cell>
          <cell r="EN29">
            <v>10438</v>
          </cell>
          <cell r="EO29">
            <v>11396</v>
          </cell>
          <cell r="EP29">
            <v>10843</v>
          </cell>
          <cell r="EQ29">
            <v>10101</v>
          </cell>
          <cell r="ER29">
            <v>9190</v>
          </cell>
          <cell r="ES29">
            <v>9077</v>
          </cell>
          <cell r="ET29">
            <v>9106</v>
          </cell>
          <cell r="EU29">
            <v>9161</v>
          </cell>
          <cell r="EV29">
            <v>9362</v>
          </cell>
          <cell r="EW29">
            <v>9858</v>
          </cell>
          <cell r="EX29">
            <v>10774</v>
          </cell>
          <cell r="EY29">
            <v>10399</v>
          </cell>
          <cell r="EZ29">
            <v>10531</v>
          </cell>
          <cell r="FA29">
            <v>11493</v>
          </cell>
          <cell r="FB29">
            <v>10960</v>
          </cell>
          <cell r="FC29">
            <v>10225</v>
          </cell>
          <cell r="FD29">
            <v>9281</v>
          </cell>
          <cell r="FE29">
            <v>9152</v>
          </cell>
          <cell r="FF29">
            <v>9206</v>
          </cell>
          <cell r="FG29">
            <v>9243</v>
          </cell>
          <cell r="FH29">
            <v>9444</v>
          </cell>
          <cell r="FI29">
            <v>9940</v>
          </cell>
          <cell r="FJ29">
            <v>10852</v>
          </cell>
          <cell r="FK29">
            <v>10596</v>
          </cell>
          <cell r="FL29">
            <v>10610</v>
          </cell>
          <cell r="FM29">
            <v>11701</v>
          </cell>
          <cell r="FN29">
            <v>10960</v>
          </cell>
          <cell r="FO29">
            <v>10233</v>
          </cell>
          <cell r="FP29">
            <v>9355</v>
          </cell>
          <cell r="FQ29">
            <v>9253</v>
          </cell>
          <cell r="FR29">
            <v>9284</v>
          </cell>
          <cell r="FS29">
            <v>9334</v>
          </cell>
          <cell r="FT29">
            <v>9535</v>
          </cell>
          <cell r="FU29">
            <v>10032</v>
          </cell>
          <cell r="FV29">
            <v>10959</v>
          </cell>
          <cell r="FW29">
            <v>10570</v>
          </cell>
          <cell r="FX29">
            <v>10822</v>
          </cell>
          <cell r="FY29">
            <v>11681</v>
          </cell>
          <cell r="FZ29">
            <v>11081</v>
          </cell>
          <cell r="GA29">
            <v>10364</v>
          </cell>
          <cell r="GB29">
            <v>9455</v>
          </cell>
          <cell r="GC29">
            <v>9334</v>
          </cell>
          <cell r="GD29">
            <v>9378</v>
          </cell>
          <cell r="GE29">
            <v>9422</v>
          </cell>
          <cell r="GF29">
            <v>9629</v>
          </cell>
          <cell r="GG29">
            <v>10145</v>
          </cell>
          <cell r="GH29">
            <v>11075</v>
          </cell>
          <cell r="GI29">
            <v>10655</v>
          </cell>
          <cell r="GJ29">
            <v>10795</v>
          </cell>
          <cell r="GK29">
            <v>11784</v>
          </cell>
          <cell r="GL29">
            <v>11203</v>
          </cell>
          <cell r="GM29">
            <v>10491</v>
          </cell>
          <cell r="GN29">
            <v>9553</v>
          </cell>
        </row>
        <row r="30">
          <cell r="D30" t="str">
            <v>760E</v>
          </cell>
          <cell r="E30">
            <v>27687</v>
          </cell>
          <cell r="F30">
            <v>26462</v>
          </cell>
          <cell r="G30">
            <v>27189</v>
          </cell>
          <cell r="H30">
            <v>28172</v>
          </cell>
          <cell r="I30">
            <v>30042</v>
          </cell>
          <cell r="J30">
            <v>31832</v>
          </cell>
          <cell r="K30">
            <v>31695</v>
          </cell>
          <cell r="L30">
            <v>32303</v>
          </cell>
          <cell r="M30">
            <v>33889</v>
          </cell>
          <cell r="N30">
            <v>32934</v>
          </cell>
          <cell r="O30">
            <v>30151</v>
          </cell>
          <cell r="P30">
            <v>28503</v>
          </cell>
          <cell r="Q30">
            <v>27334</v>
          </cell>
          <cell r="R30">
            <v>27247</v>
          </cell>
          <cell r="S30">
            <v>26873</v>
          </cell>
          <cell r="T30">
            <v>29303</v>
          </cell>
          <cell r="U30">
            <v>29356</v>
          </cell>
          <cell r="V30">
            <v>31937</v>
          </cell>
          <cell r="W30">
            <v>31895</v>
          </cell>
          <cell r="X30">
            <v>32274</v>
          </cell>
          <cell r="Y30">
            <v>34864</v>
          </cell>
          <cell r="Z30">
            <v>33089</v>
          </cell>
          <cell r="AA30">
            <v>30241</v>
          </cell>
          <cell r="AB30">
            <v>27768</v>
          </cell>
          <cell r="AC30">
            <v>28785</v>
          </cell>
          <cell r="AD30">
            <v>26606</v>
          </cell>
          <cell r="AE30">
            <v>27326</v>
          </cell>
          <cell r="AF30">
            <v>28467</v>
          </cell>
          <cell r="AG30">
            <v>30183</v>
          </cell>
          <cell r="AH30">
            <v>31873</v>
          </cell>
          <cell r="AI30">
            <v>31775</v>
          </cell>
          <cell r="AJ30">
            <v>33511</v>
          </cell>
          <cell r="AK30">
            <v>33845</v>
          </cell>
          <cell r="AL30">
            <v>33291</v>
          </cell>
          <cell r="AM30">
            <v>30396</v>
          </cell>
          <cell r="AN30">
            <v>28405</v>
          </cell>
          <cell r="AO30">
            <v>28223</v>
          </cell>
          <cell r="AP30">
            <v>26877</v>
          </cell>
          <cell r="AQ30">
            <v>27428</v>
          </cell>
          <cell r="AR30">
            <v>28860</v>
          </cell>
          <cell r="AS30">
            <v>30093</v>
          </cell>
          <cell r="AT30">
            <v>32184</v>
          </cell>
          <cell r="AU30">
            <v>31946</v>
          </cell>
          <cell r="AV30">
            <v>33553</v>
          </cell>
          <cell r="AW30">
            <v>34134</v>
          </cell>
          <cell r="AX30">
            <v>33303</v>
          </cell>
          <cell r="AY30">
            <v>30439</v>
          </cell>
          <cell r="AZ30">
            <v>28837</v>
          </cell>
          <cell r="BA30">
            <v>27683</v>
          </cell>
          <cell r="BB30">
            <v>27314</v>
          </cell>
          <cell r="BC30">
            <v>27416</v>
          </cell>
          <cell r="BD30">
            <v>29246</v>
          </cell>
          <cell r="BE30">
            <v>30287</v>
          </cell>
          <cell r="BF30">
            <v>32412</v>
          </cell>
          <cell r="BG30">
            <v>32251</v>
          </cell>
          <cell r="BH30">
            <v>32775</v>
          </cell>
          <cell r="BI30">
            <v>34601</v>
          </cell>
          <cell r="BJ30">
            <v>33501</v>
          </cell>
          <cell r="BK30">
            <v>30686</v>
          </cell>
          <cell r="BL30">
            <v>28612</v>
          </cell>
          <cell r="BM30">
            <v>27764</v>
          </cell>
          <cell r="BN30">
            <v>27855</v>
          </cell>
          <cell r="BO30">
            <v>28002</v>
          </cell>
          <cell r="BP30">
            <v>28602</v>
          </cell>
          <cell r="BQ30">
            <v>30125</v>
          </cell>
          <cell r="BR30">
            <v>33122</v>
          </cell>
          <cell r="BS30">
            <v>31905</v>
          </cell>
          <cell r="BT30">
            <v>32788</v>
          </cell>
          <cell r="BU30">
            <v>35556</v>
          </cell>
          <cell r="BV30">
            <v>33864</v>
          </cell>
          <cell r="BW30">
            <v>31450</v>
          </cell>
          <cell r="BX30">
            <v>28374</v>
          </cell>
          <cell r="BY30">
            <v>28001</v>
          </cell>
          <cell r="BZ30">
            <v>28059</v>
          </cell>
          <cell r="CA30">
            <v>28235</v>
          </cell>
          <cell r="CB30">
            <v>28887</v>
          </cell>
          <cell r="CC30">
            <v>30506</v>
          </cell>
          <cell r="CD30">
            <v>33481</v>
          </cell>
          <cell r="CE30">
            <v>32259</v>
          </cell>
          <cell r="CF30">
            <v>32691</v>
          </cell>
          <cell r="CG30">
            <v>35824</v>
          </cell>
          <cell r="CH30">
            <v>34095</v>
          </cell>
          <cell r="CI30">
            <v>31706</v>
          </cell>
          <cell r="CJ30">
            <v>28637</v>
          </cell>
          <cell r="CK30">
            <v>28248</v>
          </cell>
          <cell r="CL30">
            <v>28352</v>
          </cell>
          <cell r="CM30">
            <v>28510</v>
          </cell>
          <cell r="CN30">
            <v>29105</v>
          </cell>
          <cell r="CO30">
            <v>30755</v>
          </cell>
          <cell r="CP30">
            <v>33691</v>
          </cell>
          <cell r="CQ30">
            <v>32509</v>
          </cell>
          <cell r="CR30">
            <v>33350</v>
          </cell>
          <cell r="CS30">
            <v>36116</v>
          </cell>
          <cell r="CT30">
            <v>34326</v>
          </cell>
          <cell r="CU30">
            <v>31933</v>
          </cell>
          <cell r="CV30">
            <v>28904</v>
          </cell>
          <cell r="CW30">
            <v>28522</v>
          </cell>
          <cell r="CX30">
            <v>28620</v>
          </cell>
          <cell r="CY30">
            <v>28779</v>
          </cell>
          <cell r="CZ30">
            <v>29415</v>
          </cell>
          <cell r="DA30">
            <v>31013</v>
          </cell>
          <cell r="DB30">
            <v>34000</v>
          </cell>
          <cell r="DC30">
            <v>32784</v>
          </cell>
          <cell r="DD30">
            <v>33582</v>
          </cell>
          <cell r="DE30">
            <v>36364</v>
          </cell>
          <cell r="DF30">
            <v>34509</v>
          </cell>
          <cell r="DG30">
            <v>32137</v>
          </cell>
          <cell r="DH30">
            <v>29138</v>
          </cell>
          <cell r="DI30">
            <v>28733</v>
          </cell>
          <cell r="DJ30">
            <v>28881</v>
          </cell>
          <cell r="DK30">
            <v>29009</v>
          </cell>
          <cell r="DL30">
            <v>29584</v>
          </cell>
          <cell r="DM30">
            <v>31111</v>
          </cell>
          <cell r="DN30">
            <v>34380</v>
          </cell>
          <cell r="DO30">
            <v>32991</v>
          </cell>
          <cell r="DP30">
            <v>33832</v>
          </cell>
          <cell r="DQ30">
            <v>36665</v>
          </cell>
          <cell r="DR30">
            <v>34771</v>
          </cell>
          <cell r="DS30">
            <v>32450</v>
          </cell>
          <cell r="DT30">
            <v>29392</v>
          </cell>
          <cell r="DU30">
            <v>29048</v>
          </cell>
          <cell r="DV30">
            <v>29100</v>
          </cell>
          <cell r="DW30">
            <v>29277</v>
          </cell>
          <cell r="DX30">
            <v>29899</v>
          </cell>
          <cell r="DY30">
            <v>31618</v>
          </cell>
          <cell r="DZ30">
            <v>34657</v>
          </cell>
          <cell r="EA30">
            <v>33251</v>
          </cell>
          <cell r="EB30">
            <v>33701</v>
          </cell>
          <cell r="EC30">
            <v>37261</v>
          </cell>
          <cell r="ED30">
            <v>34817</v>
          </cell>
          <cell r="EE30">
            <v>32487</v>
          </cell>
          <cell r="EF30">
            <v>29603</v>
          </cell>
          <cell r="EG30">
            <v>29254</v>
          </cell>
          <cell r="EH30">
            <v>29343</v>
          </cell>
          <cell r="EI30">
            <v>29531</v>
          </cell>
          <cell r="EJ30">
            <v>30203</v>
          </cell>
          <cell r="EK30">
            <v>31878</v>
          </cell>
          <cell r="EL30">
            <v>34933</v>
          </cell>
          <cell r="EM30">
            <v>33527</v>
          </cell>
          <cell r="EN30">
            <v>33952</v>
          </cell>
          <cell r="EO30">
            <v>37067</v>
          </cell>
          <cell r="EP30">
            <v>35268</v>
          </cell>
          <cell r="EQ30">
            <v>32856</v>
          </cell>
          <cell r="ER30">
            <v>29892</v>
          </cell>
          <cell r="ES30">
            <v>29524</v>
          </cell>
          <cell r="ET30">
            <v>29620</v>
          </cell>
          <cell r="EU30">
            <v>29797</v>
          </cell>
          <cell r="EV30">
            <v>30453</v>
          </cell>
          <cell r="EW30">
            <v>32065</v>
          </cell>
          <cell r="EX30">
            <v>35045</v>
          </cell>
          <cell r="EY30">
            <v>33824</v>
          </cell>
          <cell r="EZ30">
            <v>34253</v>
          </cell>
          <cell r="FA30">
            <v>37383</v>
          </cell>
          <cell r="FB30">
            <v>35650</v>
          </cell>
          <cell r="FC30">
            <v>33258</v>
          </cell>
          <cell r="FD30">
            <v>30189</v>
          </cell>
          <cell r="FE30">
            <v>29768</v>
          </cell>
          <cell r="FF30">
            <v>29945</v>
          </cell>
          <cell r="FG30">
            <v>30065</v>
          </cell>
          <cell r="FH30">
            <v>30720</v>
          </cell>
          <cell r="FI30">
            <v>32331</v>
          </cell>
          <cell r="FJ30">
            <v>35298</v>
          </cell>
          <cell r="FK30">
            <v>34467</v>
          </cell>
          <cell r="FL30">
            <v>34510</v>
          </cell>
          <cell r="FM30">
            <v>38060</v>
          </cell>
          <cell r="FN30">
            <v>35649</v>
          </cell>
          <cell r="FO30">
            <v>33286</v>
          </cell>
          <cell r="FP30">
            <v>30428</v>
          </cell>
          <cell r="FQ30">
            <v>30097</v>
          </cell>
          <cell r="FR30">
            <v>30198</v>
          </cell>
          <cell r="FS30">
            <v>30362</v>
          </cell>
          <cell r="FT30">
            <v>31014</v>
          </cell>
          <cell r="FU30">
            <v>32632</v>
          </cell>
          <cell r="FV30">
            <v>35648</v>
          </cell>
          <cell r="FW30">
            <v>34381</v>
          </cell>
          <cell r="FX30">
            <v>35201</v>
          </cell>
          <cell r="FY30">
            <v>37996</v>
          </cell>
          <cell r="FZ30">
            <v>36042</v>
          </cell>
          <cell r="GA30">
            <v>33713</v>
          </cell>
          <cell r="GB30">
            <v>30754</v>
          </cell>
          <cell r="GC30">
            <v>30361</v>
          </cell>
          <cell r="GD30">
            <v>30504</v>
          </cell>
          <cell r="GE30">
            <v>30648</v>
          </cell>
          <cell r="GF30">
            <v>31320</v>
          </cell>
          <cell r="GG30">
            <v>32997</v>
          </cell>
          <cell r="GH30">
            <v>36023</v>
          </cell>
          <cell r="GI30">
            <v>34656</v>
          </cell>
          <cell r="GJ30">
            <v>35114</v>
          </cell>
          <cell r="GK30">
            <v>38330</v>
          </cell>
          <cell r="GL30">
            <v>36440</v>
          </cell>
          <cell r="GM30">
            <v>34123</v>
          </cell>
          <cell r="GN30">
            <v>31073</v>
          </cell>
        </row>
        <row r="31">
          <cell r="D31" t="str">
            <v>767E</v>
          </cell>
          <cell r="E31">
            <v>1044</v>
          </cell>
          <cell r="F31">
            <v>998</v>
          </cell>
          <cell r="G31">
            <v>1025</v>
          </cell>
          <cell r="H31">
            <v>1063</v>
          </cell>
          <cell r="I31">
            <v>1133</v>
          </cell>
          <cell r="J31">
            <v>1201</v>
          </cell>
          <cell r="K31">
            <v>1195</v>
          </cell>
          <cell r="L31">
            <v>1218</v>
          </cell>
          <cell r="M31">
            <v>1278</v>
          </cell>
          <cell r="N31">
            <v>1242</v>
          </cell>
          <cell r="O31">
            <v>1137</v>
          </cell>
          <cell r="P31">
            <v>1075</v>
          </cell>
          <cell r="Q31">
            <v>1031</v>
          </cell>
          <cell r="R31">
            <v>1028</v>
          </cell>
          <cell r="S31">
            <v>1014</v>
          </cell>
          <cell r="T31">
            <v>1105</v>
          </cell>
          <cell r="U31">
            <v>1107</v>
          </cell>
          <cell r="V31">
            <v>1205</v>
          </cell>
          <cell r="W31">
            <v>1203</v>
          </cell>
          <cell r="X31">
            <v>1217</v>
          </cell>
          <cell r="Y31">
            <v>1315</v>
          </cell>
          <cell r="Z31">
            <v>1248</v>
          </cell>
          <cell r="AA31">
            <v>1141</v>
          </cell>
          <cell r="AB31">
            <v>1047</v>
          </cell>
          <cell r="AC31">
            <v>1086</v>
          </cell>
          <cell r="AD31">
            <v>1003</v>
          </cell>
          <cell r="AE31">
            <v>1031</v>
          </cell>
          <cell r="AF31">
            <v>1074</v>
          </cell>
          <cell r="AG31">
            <v>1138</v>
          </cell>
          <cell r="AH31">
            <v>1202</v>
          </cell>
          <cell r="AI31">
            <v>1198</v>
          </cell>
          <cell r="AJ31">
            <v>1264</v>
          </cell>
          <cell r="AK31">
            <v>1277</v>
          </cell>
          <cell r="AL31">
            <v>1256</v>
          </cell>
          <cell r="AM31">
            <v>1146</v>
          </cell>
          <cell r="AN31">
            <v>1071</v>
          </cell>
          <cell r="AO31">
            <v>1064</v>
          </cell>
          <cell r="AP31">
            <v>1014</v>
          </cell>
          <cell r="AQ31">
            <v>1034</v>
          </cell>
          <cell r="AR31">
            <v>1088</v>
          </cell>
          <cell r="AS31">
            <v>1135</v>
          </cell>
          <cell r="AT31">
            <v>1214</v>
          </cell>
          <cell r="AU31">
            <v>1205</v>
          </cell>
          <cell r="AV31">
            <v>1265</v>
          </cell>
          <cell r="AW31">
            <v>1287</v>
          </cell>
          <cell r="AX31">
            <v>1256</v>
          </cell>
          <cell r="AY31">
            <v>1148</v>
          </cell>
          <cell r="AZ31">
            <v>1088</v>
          </cell>
          <cell r="BA31">
            <v>1044</v>
          </cell>
          <cell r="BB31">
            <v>1030</v>
          </cell>
          <cell r="BC31">
            <v>1034</v>
          </cell>
          <cell r="BD31">
            <v>1103</v>
          </cell>
          <cell r="BE31">
            <v>1142</v>
          </cell>
          <cell r="BF31">
            <v>1222</v>
          </cell>
          <cell r="BG31">
            <v>1216</v>
          </cell>
          <cell r="BH31">
            <v>1236</v>
          </cell>
          <cell r="BI31">
            <v>1305</v>
          </cell>
          <cell r="BJ31">
            <v>1264</v>
          </cell>
          <cell r="BK31">
            <v>1157</v>
          </cell>
          <cell r="BL31">
            <v>1079</v>
          </cell>
          <cell r="BM31">
            <v>1047</v>
          </cell>
          <cell r="BN31">
            <v>1051</v>
          </cell>
          <cell r="BO31">
            <v>1056</v>
          </cell>
          <cell r="BP31">
            <v>1079</v>
          </cell>
          <cell r="BQ31">
            <v>1136</v>
          </cell>
          <cell r="BR31">
            <v>1249</v>
          </cell>
          <cell r="BS31">
            <v>1203</v>
          </cell>
          <cell r="BT31">
            <v>1237</v>
          </cell>
          <cell r="BU31">
            <v>1341</v>
          </cell>
          <cell r="BV31">
            <v>1277</v>
          </cell>
          <cell r="BW31">
            <v>1186</v>
          </cell>
          <cell r="BX31">
            <v>1070</v>
          </cell>
          <cell r="BY31">
            <v>1056</v>
          </cell>
          <cell r="BZ31">
            <v>1058</v>
          </cell>
          <cell r="CA31">
            <v>1065</v>
          </cell>
          <cell r="CB31">
            <v>1090</v>
          </cell>
          <cell r="CC31">
            <v>1151</v>
          </cell>
          <cell r="CD31">
            <v>1263</v>
          </cell>
          <cell r="CE31">
            <v>1217</v>
          </cell>
          <cell r="CF31">
            <v>1233</v>
          </cell>
          <cell r="CG31">
            <v>1351</v>
          </cell>
          <cell r="CH31">
            <v>1286</v>
          </cell>
          <cell r="CI31">
            <v>1196</v>
          </cell>
          <cell r="CJ31">
            <v>1080</v>
          </cell>
          <cell r="CK31">
            <v>1065</v>
          </cell>
          <cell r="CL31">
            <v>1069</v>
          </cell>
          <cell r="CM31">
            <v>1075</v>
          </cell>
          <cell r="CN31">
            <v>1098</v>
          </cell>
          <cell r="CO31">
            <v>1160</v>
          </cell>
          <cell r="CP31">
            <v>1271</v>
          </cell>
          <cell r="CQ31">
            <v>1226</v>
          </cell>
          <cell r="CR31">
            <v>1258</v>
          </cell>
          <cell r="CS31">
            <v>1362</v>
          </cell>
          <cell r="CT31">
            <v>1295</v>
          </cell>
          <cell r="CU31">
            <v>1204</v>
          </cell>
          <cell r="CV31">
            <v>1090</v>
          </cell>
          <cell r="CW31">
            <v>1076</v>
          </cell>
          <cell r="CX31">
            <v>1079</v>
          </cell>
          <cell r="CY31">
            <v>1085</v>
          </cell>
          <cell r="CZ31">
            <v>1109</v>
          </cell>
          <cell r="DA31">
            <v>1170</v>
          </cell>
          <cell r="DB31">
            <v>1282</v>
          </cell>
          <cell r="DC31">
            <v>1236</v>
          </cell>
          <cell r="DD31">
            <v>1267</v>
          </cell>
          <cell r="DE31">
            <v>1371</v>
          </cell>
          <cell r="DF31">
            <v>1302</v>
          </cell>
          <cell r="DG31">
            <v>1212</v>
          </cell>
          <cell r="DH31">
            <v>1099</v>
          </cell>
          <cell r="DI31">
            <v>1084</v>
          </cell>
          <cell r="DJ31">
            <v>1089</v>
          </cell>
          <cell r="DK31">
            <v>1094</v>
          </cell>
          <cell r="DL31">
            <v>1116</v>
          </cell>
          <cell r="DM31">
            <v>1173</v>
          </cell>
          <cell r="DN31">
            <v>1297</v>
          </cell>
          <cell r="DO31">
            <v>1244</v>
          </cell>
          <cell r="DP31">
            <v>1276</v>
          </cell>
          <cell r="DQ31">
            <v>1383</v>
          </cell>
          <cell r="DR31">
            <v>1311</v>
          </cell>
          <cell r="DS31">
            <v>1224</v>
          </cell>
          <cell r="DT31">
            <v>1109</v>
          </cell>
          <cell r="DU31">
            <v>1096</v>
          </cell>
          <cell r="DV31">
            <v>1098</v>
          </cell>
          <cell r="DW31">
            <v>1104</v>
          </cell>
          <cell r="DX31">
            <v>1128</v>
          </cell>
          <cell r="DY31">
            <v>1193</v>
          </cell>
          <cell r="DZ31">
            <v>1307</v>
          </cell>
          <cell r="EA31">
            <v>1254</v>
          </cell>
          <cell r="EB31">
            <v>1271</v>
          </cell>
          <cell r="EC31">
            <v>1405</v>
          </cell>
          <cell r="ED31">
            <v>1313</v>
          </cell>
          <cell r="EE31">
            <v>1225</v>
          </cell>
          <cell r="EF31">
            <v>1117</v>
          </cell>
          <cell r="EG31">
            <v>1103</v>
          </cell>
          <cell r="EH31">
            <v>1107</v>
          </cell>
          <cell r="EI31">
            <v>1114</v>
          </cell>
          <cell r="EJ31">
            <v>1139</v>
          </cell>
          <cell r="EK31">
            <v>1202</v>
          </cell>
          <cell r="EL31">
            <v>1318</v>
          </cell>
          <cell r="EM31">
            <v>1264</v>
          </cell>
          <cell r="EN31">
            <v>1281</v>
          </cell>
          <cell r="EO31">
            <v>1398</v>
          </cell>
          <cell r="EP31">
            <v>1330</v>
          </cell>
          <cell r="EQ31">
            <v>1239</v>
          </cell>
          <cell r="ER31">
            <v>1127</v>
          </cell>
          <cell r="ES31">
            <v>1114</v>
          </cell>
          <cell r="ET31">
            <v>1117</v>
          </cell>
          <cell r="EU31">
            <v>1124</v>
          </cell>
          <cell r="EV31">
            <v>1149</v>
          </cell>
          <cell r="EW31">
            <v>1209</v>
          </cell>
          <cell r="EX31">
            <v>1322</v>
          </cell>
          <cell r="EY31">
            <v>1276</v>
          </cell>
          <cell r="EZ31">
            <v>1292</v>
          </cell>
          <cell r="FA31">
            <v>1410</v>
          </cell>
          <cell r="FB31">
            <v>1345</v>
          </cell>
          <cell r="FC31">
            <v>1254</v>
          </cell>
          <cell r="FD31">
            <v>1139</v>
          </cell>
          <cell r="FE31">
            <v>1123</v>
          </cell>
          <cell r="FF31">
            <v>1129</v>
          </cell>
          <cell r="FG31">
            <v>1134</v>
          </cell>
          <cell r="FH31">
            <v>1159</v>
          </cell>
          <cell r="FI31">
            <v>1219</v>
          </cell>
          <cell r="FJ31">
            <v>1331</v>
          </cell>
          <cell r="FK31">
            <v>1300</v>
          </cell>
          <cell r="FL31">
            <v>1302</v>
          </cell>
          <cell r="FM31">
            <v>1435</v>
          </cell>
          <cell r="FN31">
            <v>1345</v>
          </cell>
          <cell r="FO31">
            <v>1255</v>
          </cell>
          <cell r="FP31">
            <v>1148</v>
          </cell>
          <cell r="FQ31">
            <v>1135</v>
          </cell>
          <cell r="FR31">
            <v>1139</v>
          </cell>
          <cell r="FS31">
            <v>1145</v>
          </cell>
          <cell r="FT31">
            <v>1170</v>
          </cell>
          <cell r="FU31">
            <v>1231</v>
          </cell>
          <cell r="FV31">
            <v>1344</v>
          </cell>
          <cell r="FW31">
            <v>1297</v>
          </cell>
          <cell r="FX31">
            <v>1328</v>
          </cell>
          <cell r="FY31">
            <v>1433</v>
          </cell>
          <cell r="FZ31">
            <v>1359</v>
          </cell>
          <cell r="GA31">
            <v>1271</v>
          </cell>
          <cell r="GB31">
            <v>1160</v>
          </cell>
          <cell r="GC31">
            <v>1145</v>
          </cell>
          <cell r="GD31">
            <v>1150</v>
          </cell>
          <cell r="GE31">
            <v>1156</v>
          </cell>
          <cell r="GF31">
            <v>1181</v>
          </cell>
          <cell r="GG31">
            <v>1245</v>
          </cell>
          <cell r="GH31">
            <v>1359</v>
          </cell>
          <cell r="GI31">
            <v>1307</v>
          </cell>
          <cell r="GJ31">
            <v>1324</v>
          </cell>
          <cell r="GK31">
            <v>1446</v>
          </cell>
          <cell r="GL31">
            <v>1374</v>
          </cell>
          <cell r="GM31">
            <v>1287</v>
          </cell>
          <cell r="GN31">
            <v>1172</v>
          </cell>
        </row>
        <row r="32">
          <cell r="D32" t="str">
            <v>770E</v>
          </cell>
          <cell r="E32">
            <v>193065</v>
          </cell>
          <cell r="F32">
            <v>184524</v>
          </cell>
          <cell r="G32">
            <v>189587</v>
          </cell>
          <cell r="H32">
            <v>196442</v>
          </cell>
          <cell r="I32">
            <v>209481</v>
          </cell>
          <cell r="J32">
            <v>221969</v>
          </cell>
          <cell r="K32">
            <v>221010</v>
          </cell>
          <cell r="L32">
            <v>225247</v>
          </cell>
          <cell r="M32">
            <v>236310</v>
          </cell>
          <cell r="N32">
            <v>229649</v>
          </cell>
          <cell r="O32">
            <v>210245</v>
          </cell>
          <cell r="P32">
            <v>198754</v>
          </cell>
          <cell r="Q32">
            <v>190601</v>
          </cell>
          <cell r="R32">
            <v>189994</v>
          </cell>
          <cell r="S32">
            <v>187382</v>
          </cell>
          <cell r="T32">
            <v>204334</v>
          </cell>
          <cell r="U32">
            <v>204703</v>
          </cell>
          <cell r="V32">
            <v>222696</v>
          </cell>
          <cell r="W32">
            <v>222404</v>
          </cell>
          <cell r="X32">
            <v>225044</v>
          </cell>
          <cell r="Y32">
            <v>243110</v>
          </cell>
          <cell r="Z32">
            <v>230730</v>
          </cell>
          <cell r="AA32">
            <v>210872</v>
          </cell>
          <cell r="AB32">
            <v>193631</v>
          </cell>
          <cell r="AC32">
            <v>200721</v>
          </cell>
          <cell r="AD32">
            <v>185524</v>
          </cell>
          <cell r="AE32">
            <v>190548</v>
          </cell>
          <cell r="AF32">
            <v>198499</v>
          </cell>
          <cell r="AG32">
            <v>210467</v>
          </cell>
          <cell r="AH32">
            <v>222251</v>
          </cell>
          <cell r="AI32">
            <v>221569</v>
          </cell>
          <cell r="AJ32">
            <v>233670</v>
          </cell>
          <cell r="AK32">
            <v>236006</v>
          </cell>
          <cell r="AL32">
            <v>232136</v>
          </cell>
          <cell r="AM32">
            <v>211950</v>
          </cell>
          <cell r="AN32">
            <v>198067</v>
          </cell>
          <cell r="AO32">
            <v>196797</v>
          </cell>
          <cell r="AP32">
            <v>187413</v>
          </cell>
          <cell r="AQ32">
            <v>191253</v>
          </cell>
          <cell r="AR32">
            <v>201242</v>
          </cell>
          <cell r="AS32">
            <v>209839</v>
          </cell>
          <cell r="AT32">
            <v>224419</v>
          </cell>
          <cell r="AU32">
            <v>222759</v>
          </cell>
          <cell r="AV32">
            <v>233966</v>
          </cell>
          <cell r="AW32">
            <v>238021</v>
          </cell>
          <cell r="AX32">
            <v>232225</v>
          </cell>
          <cell r="AY32">
            <v>212253</v>
          </cell>
          <cell r="AZ32">
            <v>201077</v>
          </cell>
          <cell r="BA32">
            <v>193030</v>
          </cell>
          <cell r="BB32">
            <v>190466</v>
          </cell>
          <cell r="BC32">
            <v>191173</v>
          </cell>
          <cell r="BD32">
            <v>203931</v>
          </cell>
          <cell r="BE32">
            <v>211196</v>
          </cell>
          <cell r="BF32">
            <v>226013</v>
          </cell>
          <cell r="BG32">
            <v>224887</v>
          </cell>
          <cell r="BH32">
            <v>228542</v>
          </cell>
          <cell r="BI32">
            <v>241275</v>
          </cell>
          <cell r="BJ32">
            <v>233604</v>
          </cell>
          <cell r="BK32">
            <v>213971</v>
          </cell>
          <cell r="BL32">
            <v>199516</v>
          </cell>
          <cell r="BM32">
            <v>193596</v>
          </cell>
          <cell r="BN32">
            <v>194233</v>
          </cell>
          <cell r="BO32">
            <v>195261</v>
          </cell>
          <cell r="BP32">
            <v>199446</v>
          </cell>
          <cell r="BQ32">
            <v>210061</v>
          </cell>
          <cell r="BR32">
            <v>230960</v>
          </cell>
          <cell r="BS32">
            <v>222470</v>
          </cell>
          <cell r="BT32">
            <v>228631</v>
          </cell>
          <cell r="BU32">
            <v>247937</v>
          </cell>
          <cell r="BV32">
            <v>236137</v>
          </cell>
          <cell r="BW32">
            <v>219304</v>
          </cell>
          <cell r="BX32">
            <v>197857</v>
          </cell>
          <cell r="BY32">
            <v>195249</v>
          </cell>
          <cell r="BZ32">
            <v>195657</v>
          </cell>
          <cell r="CA32">
            <v>196885</v>
          </cell>
          <cell r="CB32">
            <v>201432</v>
          </cell>
          <cell r="CC32">
            <v>212715</v>
          </cell>
          <cell r="CD32">
            <v>233467</v>
          </cell>
          <cell r="CE32">
            <v>224945</v>
          </cell>
          <cell r="CF32">
            <v>227952</v>
          </cell>
          <cell r="CG32">
            <v>249802</v>
          </cell>
          <cell r="CH32">
            <v>237749</v>
          </cell>
          <cell r="CI32">
            <v>221089</v>
          </cell>
          <cell r="CJ32">
            <v>199683</v>
          </cell>
          <cell r="CK32">
            <v>196971</v>
          </cell>
          <cell r="CL32">
            <v>197701</v>
          </cell>
          <cell r="CM32">
            <v>198805</v>
          </cell>
          <cell r="CN32">
            <v>202949</v>
          </cell>
          <cell r="CO32">
            <v>214458</v>
          </cell>
          <cell r="CP32">
            <v>234928</v>
          </cell>
          <cell r="CQ32">
            <v>226690</v>
          </cell>
          <cell r="CR32">
            <v>232548</v>
          </cell>
          <cell r="CS32">
            <v>251834</v>
          </cell>
          <cell r="CT32">
            <v>239351</v>
          </cell>
          <cell r="CU32">
            <v>222667</v>
          </cell>
          <cell r="CV32">
            <v>201546</v>
          </cell>
          <cell r="CW32">
            <v>198883</v>
          </cell>
          <cell r="CX32">
            <v>199569</v>
          </cell>
          <cell r="CY32">
            <v>200679</v>
          </cell>
          <cell r="CZ32">
            <v>205117</v>
          </cell>
          <cell r="DA32">
            <v>216255</v>
          </cell>
          <cell r="DB32">
            <v>237086</v>
          </cell>
          <cell r="DC32">
            <v>228602</v>
          </cell>
          <cell r="DD32">
            <v>234168</v>
          </cell>
          <cell r="DE32">
            <v>253566</v>
          </cell>
          <cell r="DF32">
            <v>240631</v>
          </cell>
          <cell r="DG32">
            <v>224094</v>
          </cell>
          <cell r="DH32">
            <v>203178</v>
          </cell>
          <cell r="DI32">
            <v>200355</v>
          </cell>
          <cell r="DJ32">
            <v>201385</v>
          </cell>
          <cell r="DK32">
            <v>202281</v>
          </cell>
          <cell r="DL32">
            <v>206294</v>
          </cell>
          <cell r="DM32">
            <v>216937</v>
          </cell>
          <cell r="DN32">
            <v>239728</v>
          </cell>
          <cell r="DO32">
            <v>230050</v>
          </cell>
          <cell r="DP32">
            <v>235907</v>
          </cell>
          <cell r="DQ32">
            <v>255663</v>
          </cell>
          <cell r="DR32">
            <v>242461</v>
          </cell>
          <cell r="DS32">
            <v>226279</v>
          </cell>
          <cell r="DT32">
            <v>204950</v>
          </cell>
          <cell r="DU32">
            <v>202551</v>
          </cell>
          <cell r="DV32">
            <v>202918</v>
          </cell>
          <cell r="DW32">
            <v>204148</v>
          </cell>
          <cell r="DX32">
            <v>208483</v>
          </cell>
          <cell r="DY32">
            <v>220476</v>
          </cell>
          <cell r="DZ32">
            <v>241664</v>
          </cell>
          <cell r="EA32">
            <v>231860</v>
          </cell>
          <cell r="EB32">
            <v>235002</v>
          </cell>
          <cell r="EC32">
            <v>259820</v>
          </cell>
          <cell r="ED32">
            <v>242781</v>
          </cell>
          <cell r="EE32">
            <v>226529</v>
          </cell>
          <cell r="EF32">
            <v>206423</v>
          </cell>
          <cell r="EG32">
            <v>203990</v>
          </cell>
          <cell r="EH32">
            <v>204605</v>
          </cell>
          <cell r="EI32">
            <v>205917</v>
          </cell>
          <cell r="EJ32">
            <v>210609</v>
          </cell>
          <cell r="EK32">
            <v>222285</v>
          </cell>
          <cell r="EL32">
            <v>243588</v>
          </cell>
          <cell r="EM32">
            <v>233783</v>
          </cell>
          <cell r="EN32">
            <v>236751</v>
          </cell>
          <cell r="EO32">
            <v>258468</v>
          </cell>
          <cell r="EP32">
            <v>245923</v>
          </cell>
          <cell r="EQ32">
            <v>229105</v>
          </cell>
          <cell r="ER32">
            <v>208436</v>
          </cell>
          <cell r="ES32">
            <v>205874</v>
          </cell>
          <cell r="ET32">
            <v>206538</v>
          </cell>
          <cell r="EU32">
            <v>207774</v>
          </cell>
          <cell r="EV32">
            <v>212353</v>
          </cell>
          <cell r="EW32">
            <v>223587</v>
          </cell>
          <cell r="EX32">
            <v>244370</v>
          </cell>
          <cell r="EY32">
            <v>235853</v>
          </cell>
          <cell r="EZ32">
            <v>238850</v>
          </cell>
          <cell r="FA32">
            <v>260675</v>
          </cell>
          <cell r="FB32">
            <v>248588</v>
          </cell>
          <cell r="FC32">
            <v>231912</v>
          </cell>
          <cell r="FD32">
            <v>210509</v>
          </cell>
          <cell r="FE32">
            <v>207570</v>
          </cell>
          <cell r="FF32">
            <v>208806</v>
          </cell>
          <cell r="FG32">
            <v>209647</v>
          </cell>
          <cell r="FH32">
            <v>214209</v>
          </cell>
          <cell r="FI32">
            <v>225448</v>
          </cell>
          <cell r="FJ32">
            <v>246136</v>
          </cell>
          <cell r="FK32">
            <v>240336</v>
          </cell>
          <cell r="FL32">
            <v>240637</v>
          </cell>
          <cell r="FM32">
            <v>265397</v>
          </cell>
          <cell r="FN32">
            <v>248584</v>
          </cell>
          <cell r="FO32">
            <v>232107</v>
          </cell>
          <cell r="FP32">
            <v>212172</v>
          </cell>
          <cell r="FQ32">
            <v>209866</v>
          </cell>
          <cell r="FR32">
            <v>210569</v>
          </cell>
          <cell r="FS32">
            <v>211718</v>
          </cell>
          <cell r="FT32">
            <v>216258</v>
          </cell>
          <cell r="FU32">
            <v>227542</v>
          </cell>
          <cell r="FV32">
            <v>248572</v>
          </cell>
          <cell r="FW32">
            <v>239737</v>
          </cell>
          <cell r="FX32">
            <v>245456</v>
          </cell>
          <cell r="FY32">
            <v>264946</v>
          </cell>
          <cell r="FZ32">
            <v>251320</v>
          </cell>
          <cell r="GA32">
            <v>235079</v>
          </cell>
          <cell r="GB32">
            <v>214447</v>
          </cell>
          <cell r="GC32">
            <v>211709</v>
          </cell>
          <cell r="GD32">
            <v>212707</v>
          </cell>
          <cell r="GE32">
            <v>213712</v>
          </cell>
          <cell r="GF32">
            <v>218393</v>
          </cell>
          <cell r="GG32">
            <v>230089</v>
          </cell>
          <cell r="GH32">
            <v>251192</v>
          </cell>
          <cell r="GI32">
            <v>241658</v>
          </cell>
          <cell r="GJ32">
            <v>244855</v>
          </cell>
          <cell r="GK32">
            <v>267273</v>
          </cell>
          <cell r="GL32">
            <v>254096</v>
          </cell>
          <cell r="GM32">
            <v>237939</v>
          </cell>
          <cell r="GN32">
            <v>216675</v>
          </cell>
        </row>
        <row r="33">
          <cell r="D33" t="str">
            <v>780E</v>
          </cell>
          <cell r="E33">
            <v>1266</v>
          </cell>
          <cell r="F33">
            <v>1210</v>
          </cell>
          <cell r="G33">
            <v>1244</v>
          </cell>
          <cell r="H33">
            <v>1289</v>
          </cell>
          <cell r="I33">
            <v>1374</v>
          </cell>
          <cell r="J33">
            <v>1456</v>
          </cell>
          <cell r="K33">
            <v>1450</v>
          </cell>
          <cell r="L33">
            <v>1478</v>
          </cell>
          <cell r="M33">
            <v>1550</v>
          </cell>
          <cell r="N33">
            <v>1506</v>
          </cell>
          <cell r="O33">
            <v>1379</v>
          </cell>
          <cell r="P33">
            <v>1304</v>
          </cell>
          <cell r="Q33">
            <v>1250</v>
          </cell>
          <cell r="R33">
            <v>1246</v>
          </cell>
          <cell r="S33">
            <v>1229</v>
          </cell>
          <cell r="T33">
            <v>1340</v>
          </cell>
          <cell r="U33">
            <v>1343</v>
          </cell>
          <cell r="V33">
            <v>1461</v>
          </cell>
          <cell r="W33">
            <v>1459</v>
          </cell>
          <cell r="X33">
            <v>1476</v>
          </cell>
          <cell r="Y33">
            <v>1595</v>
          </cell>
          <cell r="Z33">
            <v>1513</v>
          </cell>
          <cell r="AA33">
            <v>1383</v>
          </cell>
          <cell r="AB33">
            <v>1270</v>
          </cell>
          <cell r="AC33">
            <v>1317</v>
          </cell>
          <cell r="AD33">
            <v>1217</v>
          </cell>
          <cell r="AE33">
            <v>1250</v>
          </cell>
          <cell r="AF33">
            <v>1302</v>
          </cell>
          <cell r="AG33">
            <v>1381</v>
          </cell>
          <cell r="AH33">
            <v>1458</v>
          </cell>
          <cell r="AI33">
            <v>1453</v>
          </cell>
          <cell r="AJ33">
            <v>1533</v>
          </cell>
          <cell r="AK33">
            <v>1548</v>
          </cell>
          <cell r="AL33">
            <v>1523</v>
          </cell>
          <cell r="AM33">
            <v>1390</v>
          </cell>
          <cell r="AN33">
            <v>1299</v>
          </cell>
          <cell r="AO33">
            <v>1291</v>
          </cell>
          <cell r="AP33">
            <v>1229</v>
          </cell>
          <cell r="AQ33">
            <v>1255</v>
          </cell>
          <cell r="AR33">
            <v>1320</v>
          </cell>
          <cell r="AS33">
            <v>1376</v>
          </cell>
          <cell r="AT33">
            <v>1472</v>
          </cell>
          <cell r="AU33">
            <v>1461</v>
          </cell>
          <cell r="AV33">
            <v>1535</v>
          </cell>
          <cell r="AW33">
            <v>1561</v>
          </cell>
          <cell r="AX33">
            <v>1523</v>
          </cell>
          <cell r="AY33">
            <v>1392</v>
          </cell>
          <cell r="AZ33">
            <v>1319</v>
          </cell>
          <cell r="BA33">
            <v>1266</v>
          </cell>
          <cell r="BB33">
            <v>1249</v>
          </cell>
          <cell r="BC33">
            <v>1254</v>
          </cell>
          <cell r="BD33">
            <v>1338</v>
          </cell>
          <cell r="BE33">
            <v>1385</v>
          </cell>
          <cell r="BF33">
            <v>1483</v>
          </cell>
          <cell r="BG33">
            <v>1475</v>
          </cell>
          <cell r="BH33">
            <v>1499</v>
          </cell>
          <cell r="BI33">
            <v>1583</v>
          </cell>
          <cell r="BJ33">
            <v>1532</v>
          </cell>
          <cell r="BK33">
            <v>1404</v>
          </cell>
          <cell r="BL33">
            <v>1309</v>
          </cell>
          <cell r="BM33">
            <v>1270</v>
          </cell>
          <cell r="BN33">
            <v>1274</v>
          </cell>
          <cell r="BO33">
            <v>1281</v>
          </cell>
          <cell r="BP33">
            <v>1308</v>
          </cell>
          <cell r="BQ33">
            <v>1378</v>
          </cell>
          <cell r="BR33">
            <v>1515</v>
          </cell>
          <cell r="BS33">
            <v>1459</v>
          </cell>
          <cell r="BT33">
            <v>1500</v>
          </cell>
          <cell r="BU33">
            <v>1626</v>
          </cell>
          <cell r="BV33">
            <v>1549</v>
          </cell>
          <cell r="BW33">
            <v>1439</v>
          </cell>
          <cell r="BX33">
            <v>1298</v>
          </cell>
          <cell r="BY33">
            <v>1281</v>
          </cell>
          <cell r="BZ33">
            <v>1283</v>
          </cell>
          <cell r="CA33">
            <v>1291</v>
          </cell>
          <cell r="CB33">
            <v>1321</v>
          </cell>
          <cell r="CC33">
            <v>1395</v>
          </cell>
          <cell r="CD33">
            <v>1531</v>
          </cell>
          <cell r="CE33">
            <v>1476</v>
          </cell>
          <cell r="CF33">
            <v>1495</v>
          </cell>
          <cell r="CG33">
            <v>1639</v>
          </cell>
          <cell r="CH33">
            <v>1560</v>
          </cell>
          <cell r="CI33">
            <v>1450</v>
          </cell>
          <cell r="CJ33">
            <v>1310</v>
          </cell>
          <cell r="CK33">
            <v>1292</v>
          </cell>
          <cell r="CL33">
            <v>1297</v>
          </cell>
          <cell r="CM33">
            <v>1304</v>
          </cell>
          <cell r="CN33">
            <v>1331</v>
          </cell>
          <cell r="CO33">
            <v>1407</v>
          </cell>
          <cell r="CP33">
            <v>1541</v>
          </cell>
          <cell r="CQ33">
            <v>1487</v>
          </cell>
          <cell r="CR33">
            <v>1525</v>
          </cell>
          <cell r="CS33">
            <v>1652</v>
          </cell>
          <cell r="CT33">
            <v>1570</v>
          </cell>
          <cell r="CU33">
            <v>1461</v>
          </cell>
          <cell r="CV33">
            <v>1322</v>
          </cell>
          <cell r="CW33">
            <v>1305</v>
          </cell>
          <cell r="CX33">
            <v>1309</v>
          </cell>
          <cell r="CY33">
            <v>1316</v>
          </cell>
          <cell r="CZ33">
            <v>1345</v>
          </cell>
          <cell r="DA33">
            <v>1419</v>
          </cell>
          <cell r="DB33">
            <v>1555</v>
          </cell>
          <cell r="DC33">
            <v>1500</v>
          </cell>
          <cell r="DD33">
            <v>1536</v>
          </cell>
          <cell r="DE33">
            <v>1663</v>
          </cell>
          <cell r="DF33">
            <v>1578</v>
          </cell>
          <cell r="DG33">
            <v>1470</v>
          </cell>
          <cell r="DH33">
            <v>1333</v>
          </cell>
          <cell r="DI33">
            <v>1314</v>
          </cell>
          <cell r="DJ33">
            <v>1321</v>
          </cell>
          <cell r="DK33">
            <v>1327</v>
          </cell>
          <cell r="DL33">
            <v>1353</v>
          </cell>
          <cell r="DM33">
            <v>1423</v>
          </cell>
          <cell r="DN33">
            <v>1573</v>
          </cell>
          <cell r="DO33">
            <v>1509</v>
          </cell>
          <cell r="DP33">
            <v>1547</v>
          </cell>
          <cell r="DQ33">
            <v>1677</v>
          </cell>
          <cell r="DR33">
            <v>1590</v>
          </cell>
          <cell r="DS33">
            <v>1484</v>
          </cell>
          <cell r="DT33">
            <v>1344</v>
          </cell>
          <cell r="DU33">
            <v>1329</v>
          </cell>
          <cell r="DV33">
            <v>1331</v>
          </cell>
          <cell r="DW33">
            <v>1339</v>
          </cell>
          <cell r="DX33">
            <v>1368</v>
          </cell>
          <cell r="DY33">
            <v>1446</v>
          </cell>
          <cell r="DZ33">
            <v>1585</v>
          </cell>
          <cell r="EA33">
            <v>1521</v>
          </cell>
          <cell r="EB33">
            <v>1541</v>
          </cell>
          <cell r="EC33">
            <v>1704</v>
          </cell>
          <cell r="ED33">
            <v>1593</v>
          </cell>
          <cell r="EE33">
            <v>1486</v>
          </cell>
          <cell r="EF33">
            <v>1354</v>
          </cell>
          <cell r="EG33">
            <v>1338</v>
          </cell>
          <cell r="EH33">
            <v>1342</v>
          </cell>
          <cell r="EI33">
            <v>1351</v>
          </cell>
          <cell r="EJ33">
            <v>1381</v>
          </cell>
          <cell r="EK33">
            <v>1458</v>
          </cell>
          <cell r="EL33">
            <v>1598</v>
          </cell>
          <cell r="EM33">
            <v>1533</v>
          </cell>
          <cell r="EN33">
            <v>1553</v>
          </cell>
          <cell r="EO33">
            <v>1695</v>
          </cell>
          <cell r="EP33">
            <v>1613</v>
          </cell>
          <cell r="EQ33">
            <v>1503</v>
          </cell>
          <cell r="ER33">
            <v>1367</v>
          </cell>
          <cell r="ES33">
            <v>1350</v>
          </cell>
          <cell r="ET33">
            <v>1355</v>
          </cell>
          <cell r="EU33">
            <v>1363</v>
          </cell>
          <cell r="EV33">
            <v>1393</v>
          </cell>
          <cell r="EW33">
            <v>1467</v>
          </cell>
          <cell r="EX33">
            <v>1603</v>
          </cell>
          <cell r="EY33">
            <v>1547</v>
          </cell>
          <cell r="EZ33">
            <v>1567</v>
          </cell>
          <cell r="FA33">
            <v>1710</v>
          </cell>
          <cell r="FB33">
            <v>1631</v>
          </cell>
          <cell r="FC33">
            <v>1521</v>
          </cell>
          <cell r="FD33">
            <v>1381</v>
          </cell>
          <cell r="FE33">
            <v>1362</v>
          </cell>
          <cell r="FF33">
            <v>1370</v>
          </cell>
          <cell r="FG33">
            <v>1375</v>
          </cell>
          <cell r="FH33">
            <v>1405</v>
          </cell>
          <cell r="FI33">
            <v>1479</v>
          </cell>
          <cell r="FJ33">
            <v>1615</v>
          </cell>
          <cell r="FK33">
            <v>1576</v>
          </cell>
          <cell r="FL33">
            <v>1578</v>
          </cell>
          <cell r="FM33">
            <v>1741</v>
          </cell>
          <cell r="FN33">
            <v>1631</v>
          </cell>
          <cell r="FO33">
            <v>1522</v>
          </cell>
          <cell r="FP33">
            <v>1392</v>
          </cell>
          <cell r="FQ33">
            <v>1377</v>
          </cell>
          <cell r="FR33">
            <v>1381</v>
          </cell>
          <cell r="FS33">
            <v>1389</v>
          </cell>
          <cell r="FT33">
            <v>1419</v>
          </cell>
          <cell r="FU33">
            <v>1493</v>
          </cell>
          <cell r="FV33">
            <v>1631</v>
          </cell>
          <cell r="FW33">
            <v>1573</v>
          </cell>
          <cell r="FX33">
            <v>1610</v>
          </cell>
          <cell r="FY33">
            <v>1738</v>
          </cell>
          <cell r="FZ33">
            <v>1649</v>
          </cell>
          <cell r="GA33">
            <v>1542</v>
          </cell>
          <cell r="GB33">
            <v>1407</v>
          </cell>
          <cell r="GC33">
            <v>1389</v>
          </cell>
          <cell r="GD33">
            <v>1395</v>
          </cell>
          <cell r="GE33">
            <v>1402</v>
          </cell>
          <cell r="GF33">
            <v>1433</v>
          </cell>
          <cell r="GG33">
            <v>1509</v>
          </cell>
          <cell r="GH33">
            <v>1648</v>
          </cell>
          <cell r="GI33">
            <v>1585</v>
          </cell>
          <cell r="GJ33">
            <v>1606</v>
          </cell>
          <cell r="GK33">
            <v>1753</v>
          </cell>
          <cell r="GL33">
            <v>1667</v>
          </cell>
          <cell r="GM33">
            <v>1561</v>
          </cell>
          <cell r="GN33">
            <v>1421</v>
          </cell>
        </row>
        <row r="66">
          <cell r="D66" t="str">
            <v>11C</v>
          </cell>
          <cell r="E66">
            <v>1097233</v>
          </cell>
          <cell r="F66">
            <v>1098659</v>
          </cell>
          <cell r="G66">
            <v>1100088</v>
          </cell>
          <cell r="H66">
            <v>1101518</v>
          </cell>
          <cell r="I66">
            <v>1102951</v>
          </cell>
          <cell r="J66">
            <v>1104387</v>
          </cell>
          <cell r="K66">
            <v>1105825</v>
          </cell>
          <cell r="L66">
            <v>1107372</v>
          </cell>
          <cell r="M66">
            <v>1108920</v>
          </cell>
          <cell r="N66">
            <v>1110470</v>
          </cell>
          <cell r="O66">
            <v>1112023</v>
          </cell>
          <cell r="P66">
            <v>1113578</v>
          </cell>
          <cell r="Q66">
            <v>1115134</v>
          </cell>
          <cell r="R66">
            <v>1116691</v>
          </cell>
          <cell r="S66">
            <v>1118252</v>
          </cell>
          <cell r="T66">
            <v>1119814</v>
          </cell>
          <cell r="U66">
            <v>1121376</v>
          </cell>
          <cell r="V66">
            <v>1122941</v>
          </cell>
          <cell r="W66">
            <v>1124507</v>
          </cell>
          <cell r="X66">
            <v>1126138</v>
          </cell>
          <cell r="Y66">
            <v>1127771</v>
          </cell>
          <cell r="Z66">
            <v>1129405</v>
          </cell>
          <cell r="AA66">
            <v>1131041</v>
          </cell>
          <cell r="AB66">
            <v>1132677</v>
          </cell>
          <cell r="AC66">
            <v>1134314</v>
          </cell>
          <cell r="AD66">
            <v>1135954</v>
          </cell>
          <cell r="AE66">
            <v>1137593</v>
          </cell>
          <cell r="AF66">
            <v>1139235</v>
          </cell>
          <cell r="AG66">
            <v>1140876</v>
          </cell>
          <cell r="AH66">
            <v>1142519</v>
          </cell>
          <cell r="AI66">
            <v>1144162</v>
          </cell>
          <cell r="AJ66">
            <v>1145839</v>
          </cell>
          <cell r="AK66">
            <v>1147515</v>
          </cell>
          <cell r="AL66">
            <v>1149193</v>
          </cell>
          <cell r="AM66">
            <v>1150872</v>
          </cell>
          <cell r="AN66">
            <v>1152551</v>
          </cell>
          <cell r="AO66">
            <v>1154229</v>
          </cell>
          <cell r="AP66">
            <v>1155911</v>
          </cell>
          <cell r="AQ66">
            <v>1157593</v>
          </cell>
          <cell r="AR66">
            <v>1159275</v>
          </cell>
          <cell r="AS66">
            <v>1160955</v>
          </cell>
          <cell r="AT66">
            <v>1162639</v>
          </cell>
          <cell r="AU66">
            <v>1164323</v>
          </cell>
          <cell r="AV66">
            <v>1166006</v>
          </cell>
          <cell r="AW66">
            <v>1167690</v>
          </cell>
          <cell r="AX66">
            <v>1169375</v>
          </cell>
          <cell r="AY66">
            <v>1171059</v>
          </cell>
          <cell r="AZ66">
            <v>1172744</v>
          </cell>
          <cell r="BA66">
            <v>1174429</v>
          </cell>
          <cell r="BB66">
            <v>1176116</v>
          </cell>
          <cell r="BC66">
            <v>1177802</v>
          </cell>
          <cell r="BD66">
            <v>1179489</v>
          </cell>
          <cell r="BE66">
            <v>1181176</v>
          </cell>
          <cell r="BF66">
            <v>1182863</v>
          </cell>
          <cell r="BG66">
            <v>1184552</v>
          </cell>
          <cell r="BH66">
            <v>1186207</v>
          </cell>
          <cell r="BI66">
            <v>1187862</v>
          </cell>
          <cell r="BJ66">
            <v>1189516</v>
          </cell>
          <cell r="BK66">
            <v>1191173</v>
          </cell>
          <cell r="BL66">
            <v>1192829</v>
          </cell>
          <cell r="BM66">
            <v>1194484</v>
          </cell>
          <cell r="BN66">
            <v>1196141</v>
          </cell>
          <cell r="BO66">
            <v>1197799</v>
          </cell>
          <cell r="BP66">
            <v>1199455</v>
          </cell>
          <cell r="BQ66">
            <v>1201112</v>
          </cell>
          <cell r="BR66">
            <v>1202770</v>
          </cell>
          <cell r="BS66">
            <v>1204428</v>
          </cell>
          <cell r="BT66">
            <v>1206027</v>
          </cell>
          <cell r="BU66">
            <v>1207625</v>
          </cell>
          <cell r="BV66">
            <v>1209225</v>
          </cell>
          <cell r="BW66">
            <v>1210824</v>
          </cell>
          <cell r="BX66">
            <v>1212424</v>
          </cell>
          <cell r="BY66">
            <v>1214022</v>
          </cell>
          <cell r="BZ66">
            <v>1215623</v>
          </cell>
          <cell r="CA66">
            <v>1217222</v>
          </cell>
          <cell r="CB66">
            <v>1218823</v>
          </cell>
          <cell r="CC66">
            <v>1220423</v>
          </cell>
          <cell r="CD66">
            <v>1222023</v>
          </cell>
          <cell r="CE66">
            <v>1223624</v>
          </cell>
          <cell r="CF66">
            <v>1225167</v>
          </cell>
          <cell r="CG66">
            <v>1226708</v>
          </cell>
          <cell r="CH66">
            <v>1228251</v>
          </cell>
          <cell r="CI66">
            <v>1229794</v>
          </cell>
          <cell r="CJ66">
            <v>1231337</v>
          </cell>
          <cell r="CK66">
            <v>1232878</v>
          </cell>
          <cell r="CL66">
            <v>1234422</v>
          </cell>
          <cell r="CM66">
            <v>1235965</v>
          </cell>
          <cell r="CN66">
            <v>1237508</v>
          </cell>
          <cell r="CO66">
            <v>1239050</v>
          </cell>
          <cell r="CP66">
            <v>1240594</v>
          </cell>
          <cell r="CQ66">
            <v>1242138</v>
          </cell>
          <cell r="CR66">
            <v>1243630</v>
          </cell>
          <cell r="CS66">
            <v>1245122</v>
          </cell>
          <cell r="CT66">
            <v>1246615</v>
          </cell>
          <cell r="CU66">
            <v>1248107</v>
          </cell>
          <cell r="CV66">
            <v>1249600</v>
          </cell>
          <cell r="CW66">
            <v>1251092</v>
          </cell>
          <cell r="CX66">
            <v>1252585</v>
          </cell>
          <cell r="CY66">
            <v>1254078</v>
          </cell>
          <cell r="CZ66">
            <v>1255571</v>
          </cell>
          <cell r="DA66">
            <v>1257064</v>
          </cell>
          <cell r="DB66">
            <v>1258556</v>
          </cell>
          <cell r="DC66">
            <v>1260050</v>
          </cell>
          <cell r="DD66">
            <v>1261500</v>
          </cell>
          <cell r="DE66">
            <v>1262948</v>
          </cell>
          <cell r="DF66">
            <v>1264398</v>
          </cell>
          <cell r="DG66">
            <v>1265848</v>
          </cell>
          <cell r="DH66">
            <v>1267297</v>
          </cell>
          <cell r="DI66">
            <v>1268746</v>
          </cell>
          <cell r="DJ66">
            <v>1270196</v>
          </cell>
          <cell r="DK66">
            <v>1271647</v>
          </cell>
          <cell r="DL66">
            <v>1273096</v>
          </cell>
          <cell r="DM66">
            <v>1274545</v>
          </cell>
          <cell r="DN66">
            <v>1275996</v>
          </cell>
          <cell r="DO66">
            <v>1277446</v>
          </cell>
          <cell r="DP66">
            <v>1278860</v>
          </cell>
          <cell r="DQ66">
            <v>1280273</v>
          </cell>
          <cell r="DR66">
            <v>1281687</v>
          </cell>
          <cell r="DS66">
            <v>1283101</v>
          </cell>
          <cell r="DT66">
            <v>1284515</v>
          </cell>
          <cell r="DU66">
            <v>1285928</v>
          </cell>
          <cell r="DV66">
            <v>1287341</v>
          </cell>
          <cell r="DW66">
            <v>1288756</v>
          </cell>
          <cell r="DX66">
            <v>1290170</v>
          </cell>
          <cell r="DY66">
            <v>1291583</v>
          </cell>
          <cell r="DZ66">
            <v>1292998</v>
          </cell>
          <cell r="EA66">
            <v>1294412</v>
          </cell>
          <cell r="EB66">
            <v>1295796</v>
          </cell>
          <cell r="EC66">
            <v>1297179</v>
          </cell>
          <cell r="ED66">
            <v>1298563</v>
          </cell>
          <cell r="EE66">
            <v>1299947</v>
          </cell>
          <cell r="EF66">
            <v>1301331</v>
          </cell>
          <cell r="EG66">
            <v>1302715</v>
          </cell>
          <cell r="EH66">
            <v>1304100</v>
          </cell>
          <cell r="EI66">
            <v>1305483</v>
          </cell>
          <cell r="EJ66">
            <v>1306867</v>
          </cell>
          <cell r="EK66">
            <v>1308251</v>
          </cell>
          <cell r="EL66">
            <v>1309635</v>
          </cell>
          <cell r="EM66">
            <v>1311019</v>
          </cell>
          <cell r="EN66">
            <v>1312375</v>
          </cell>
          <cell r="EO66">
            <v>1313730</v>
          </cell>
          <cell r="EP66">
            <v>1315084</v>
          </cell>
          <cell r="EQ66">
            <v>1316440</v>
          </cell>
          <cell r="ER66">
            <v>1317796</v>
          </cell>
          <cell r="ES66">
            <v>1319150</v>
          </cell>
          <cell r="ET66">
            <v>1320506</v>
          </cell>
          <cell r="EU66">
            <v>1321861</v>
          </cell>
          <cell r="EV66">
            <v>1323217</v>
          </cell>
          <cell r="EW66">
            <v>1324571</v>
          </cell>
          <cell r="EX66">
            <v>1325926</v>
          </cell>
          <cell r="EY66">
            <v>1327282</v>
          </cell>
          <cell r="EZ66">
            <v>1328608</v>
          </cell>
          <cell r="FA66">
            <v>1329934</v>
          </cell>
          <cell r="FB66">
            <v>1331261</v>
          </cell>
          <cell r="FC66">
            <v>1332587</v>
          </cell>
          <cell r="FD66">
            <v>1333913</v>
          </cell>
          <cell r="FE66">
            <v>1335240</v>
          </cell>
          <cell r="FF66">
            <v>1336566</v>
          </cell>
          <cell r="FG66">
            <v>1337892</v>
          </cell>
          <cell r="FH66">
            <v>1339219</v>
          </cell>
          <cell r="FI66">
            <v>1340544</v>
          </cell>
          <cell r="FJ66">
            <v>1341872</v>
          </cell>
          <cell r="FK66">
            <v>1343198</v>
          </cell>
          <cell r="FL66">
            <v>1344495</v>
          </cell>
          <cell r="FM66">
            <v>1345792</v>
          </cell>
          <cell r="FN66">
            <v>1347088</v>
          </cell>
          <cell r="FO66">
            <v>1348387</v>
          </cell>
          <cell r="FP66">
            <v>1349684</v>
          </cell>
          <cell r="FQ66">
            <v>1350980</v>
          </cell>
          <cell r="FR66">
            <v>1352278</v>
          </cell>
          <cell r="FS66">
            <v>1353576</v>
          </cell>
          <cell r="FT66">
            <v>1354874</v>
          </cell>
          <cell r="FU66">
            <v>1356169</v>
          </cell>
          <cell r="FV66">
            <v>1357467</v>
          </cell>
          <cell r="FW66">
            <v>1358765</v>
          </cell>
          <cell r="FX66">
            <v>1360033</v>
          </cell>
          <cell r="FY66">
            <v>1361300</v>
          </cell>
          <cell r="FZ66">
            <v>1362569</v>
          </cell>
          <cell r="GA66">
            <v>1363837</v>
          </cell>
          <cell r="GB66">
            <v>1365105</v>
          </cell>
          <cell r="GC66">
            <v>1366373</v>
          </cell>
          <cell r="GD66">
            <v>1367641</v>
          </cell>
          <cell r="GE66">
            <v>1368910</v>
          </cell>
          <cell r="GF66">
            <v>1370178</v>
          </cell>
          <cell r="GG66">
            <v>1371445</v>
          </cell>
          <cell r="GH66">
            <v>1372713</v>
          </cell>
          <cell r="GI66">
            <v>1373982</v>
          </cell>
          <cell r="GJ66">
            <v>1375221</v>
          </cell>
          <cell r="GK66">
            <v>1376459</v>
          </cell>
          <cell r="GL66">
            <v>1377697</v>
          </cell>
          <cell r="GM66">
            <v>1378937</v>
          </cell>
          <cell r="GN66">
            <v>1380175</v>
          </cell>
        </row>
        <row r="67">
          <cell r="D67" t="str">
            <v>117C</v>
          </cell>
          <cell r="E67">
            <v>1600</v>
          </cell>
          <cell r="F67">
            <v>1602</v>
          </cell>
          <cell r="G67">
            <v>1604</v>
          </cell>
          <cell r="H67">
            <v>1606</v>
          </cell>
          <cell r="I67">
            <v>1608</v>
          </cell>
          <cell r="J67">
            <v>1610</v>
          </cell>
          <cell r="K67">
            <v>1612</v>
          </cell>
          <cell r="L67">
            <v>1614</v>
          </cell>
          <cell r="M67">
            <v>1616</v>
          </cell>
          <cell r="N67">
            <v>1618</v>
          </cell>
          <cell r="O67">
            <v>1620</v>
          </cell>
          <cell r="P67">
            <v>1622</v>
          </cell>
          <cell r="Q67">
            <v>1624</v>
          </cell>
          <cell r="R67">
            <v>1626</v>
          </cell>
          <cell r="S67">
            <v>1628</v>
          </cell>
          <cell r="T67">
            <v>1630</v>
          </cell>
          <cell r="U67">
            <v>1632</v>
          </cell>
          <cell r="V67">
            <v>1634</v>
          </cell>
          <cell r="W67">
            <v>1636</v>
          </cell>
          <cell r="X67">
            <v>1638</v>
          </cell>
          <cell r="Y67">
            <v>1640</v>
          </cell>
          <cell r="Z67">
            <v>1643</v>
          </cell>
          <cell r="AA67">
            <v>1645</v>
          </cell>
          <cell r="AB67">
            <v>1647</v>
          </cell>
          <cell r="AC67">
            <v>1649</v>
          </cell>
          <cell r="AD67">
            <v>1651</v>
          </cell>
          <cell r="AE67">
            <v>1653</v>
          </cell>
          <cell r="AF67">
            <v>1655</v>
          </cell>
          <cell r="AG67">
            <v>1657</v>
          </cell>
          <cell r="AH67">
            <v>1660</v>
          </cell>
          <cell r="AI67">
            <v>1662</v>
          </cell>
          <cell r="AJ67">
            <v>1664</v>
          </cell>
          <cell r="AK67">
            <v>1666</v>
          </cell>
          <cell r="AL67">
            <v>1668</v>
          </cell>
          <cell r="AM67">
            <v>1670</v>
          </cell>
          <cell r="AN67">
            <v>1673</v>
          </cell>
          <cell r="AO67">
            <v>1675</v>
          </cell>
          <cell r="AP67">
            <v>1677</v>
          </cell>
          <cell r="AQ67">
            <v>1679</v>
          </cell>
          <cell r="AR67">
            <v>1681</v>
          </cell>
          <cell r="AS67">
            <v>1684</v>
          </cell>
          <cell r="AT67">
            <v>1686</v>
          </cell>
          <cell r="AU67">
            <v>1688</v>
          </cell>
          <cell r="AV67">
            <v>1690</v>
          </cell>
          <cell r="AW67">
            <v>1692</v>
          </cell>
          <cell r="AX67">
            <v>1694</v>
          </cell>
          <cell r="AY67">
            <v>1697</v>
          </cell>
          <cell r="AZ67">
            <v>1699</v>
          </cell>
          <cell r="BA67">
            <v>1701</v>
          </cell>
          <cell r="BB67">
            <v>1703</v>
          </cell>
          <cell r="BC67">
            <v>1705</v>
          </cell>
          <cell r="BD67">
            <v>1708</v>
          </cell>
          <cell r="BE67">
            <v>1710</v>
          </cell>
          <cell r="BF67">
            <v>1712</v>
          </cell>
          <cell r="BG67">
            <v>1714</v>
          </cell>
          <cell r="BH67">
            <v>1716</v>
          </cell>
          <cell r="BI67">
            <v>1718</v>
          </cell>
          <cell r="BJ67">
            <v>1721</v>
          </cell>
          <cell r="BK67">
            <v>1723</v>
          </cell>
          <cell r="BL67">
            <v>1725</v>
          </cell>
          <cell r="BM67">
            <v>1727</v>
          </cell>
          <cell r="BN67">
            <v>1729</v>
          </cell>
          <cell r="BO67">
            <v>1731</v>
          </cell>
          <cell r="BP67">
            <v>1734</v>
          </cell>
          <cell r="BQ67">
            <v>1736</v>
          </cell>
          <cell r="BR67">
            <v>1738</v>
          </cell>
          <cell r="BS67">
            <v>1740</v>
          </cell>
          <cell r="BT67">
            <v>1742</v>
          </cell>
          <cell r="BU67">
            <v>1744</v>
          </cell>
          <cell r="BV67">
            <v>1746</v>
          </cell>
          <cell r="BW67">
            <v>1748</v>
          </cell>
          <cell r="BX67">
            <v>1750</v>
          </cell>
          <cell r="BY67">
            <v>1753</v>
          </cell>
          <cell r="BZ67">
            <v>1755</v>
          </cell>
          <cell r="CA67">
            <v>1757</v>
          </cell>
          <cell r="CB67">
            <v>1759</v>
          </cell>
          <cell r="CC67">
            <v>1761</v>
          </cell>
          <cell r="CD67">
            <v>1763</v>
          </cell>
          <cell r="CE67">
            <v>1765</v>
          </cell>
          <cell r="CF67">
            <v>1767</v>
          </cell>
          <cell r="CG67">
            <v>1769</v>
          </cell>
          <cell r="CH67">
            <v>1771</v>
          </cell>
          <cell r="CI67">
            <v>1773</v>
          </cell>
          <cell r="CJ67">
            <v>1775</v>
          </cell>
          <cell r="CK67">
            <v>1777</v>
          </cell>
          <cell r="CL67">
            <v>1779</v>
          </cell>
          <cell r="CM67">
            <v>1781</v>
          </cell>
          <cell r="CN67">
            <v>1783</v>
          </cell>
          <cell r="CO67">
            <v>1785</v>
          </cell>
          <cell r="CP67">
            <v>1787</v>
          </cell>
          <cell r="CQ67">
            <v>1789</v>
          </cell>
          <cell r="CR67">
            <v>1791</v>
          </cell>
          <cell r="CS67">
            <v>1793</v>
          </cell>
          <cell r="CT67">
            <v>1795</v>
          </cell>
          <cell r="CU67">
            <v>1797</v>
          </cell>
          <cell r="CV67">
            <v>1799</v>
          </cell>
          <cell r="CW67">
            <v>1801</v>
          </cell>
          <cell r="CX67">
            <v>1803</v>
          </cell>
          <cell r="CY67">
            <v>1805</v>
          </cell>
          <cell r="CZ67">
            <v>1807</v>
          </cell>
          <cell r="DA67">
            <v>1809</v>
          </cell>
          <cell r="DB67">
            <v>1811</v>
          </cell>
          <cell r="DC67">
            <v>1813</v>
          </cell>
          <cell r="DD67">
            <v>1815</v>
          </cell>
          <cell r="DE67">
            <v>1817</v>
          </cell>
          <cell r="DF67">
            <v>1819</v>
          </cell>
          <cell r="DG67">
            <v>1821</v>
          </cell>
          <cell r="DH67">
            <v>1823</v>
          </cell>
          <cell r="DI67">
            <v>1825</v>
          </cell>
          <cell r="DJ67">
            <v>1827</v>
          </cell>
          <cell r="DK67">
            <v>1829</v>
          </cell>
          <cell r="DL67">
            <v>1831</v>
          </cell>
          <cell r="DM67">
            <v>1833</v>
          </cell>
          <cell r="DN67">
            <v>1835</v>
          </cell>
          <cell r="DO67">
            <v>1836</v>
          </cell>
          <cell r="DP67">
            <v>1838</v>
          </cell>
          <cell r="DQ67">
            <v>1840</v>
          </cell>
          <cell r="DR67">
            <v>1842</v>
          </cell>
          <cell r="DS67">
            <v>1844</v>
          </cell>
          <cell r="DT67">
            <v>1846</v>
          </cell>
          <cell r="DU67">
            <v>1848</v>
          </cell>
          <cell r="DV67">
            <v>1850</v>
          </cell>
          <cell r="DW67">
            <v>1852</v>
          </cell>
          <cell r="DX67">
            <v>1854</v>
          </cell>
          <cell r="DY67">
            <v>1855</v>
          </cell>
          <cell r="DZ67">
            <v>1857</v>
          </cell>
          <cell r="EA67">
            <v>1859</v>
          </cell>
          <cell r="EB67">
            <v>1861</v>
          </cell>
          <cell r="EC67">
            <v>1863</v>
          </cell>
          <cell r="ED67">
            <v>1865</v>
          </cell>
          <cell r="EE67">
            <v>1867</v>
          </cell>
          <cell r="EF67">
            <v>1869</v>
          </cell>
          <cell r="EG67">
            <v>1870</v>
          </cell>
          <cell r="EH67">
            <v>1872</v>
          </cell>
          <cell r="EI67">
            <v>1874</v>
          </cell>
          <cell r="EJ67">
            <v>1876</v>
          </cell>
          <cell r="EK67">
            <v>1878</v>
          </cell>
          <cell r="EL67">
            <v>1880</v>
          </cell>
          <cell r="EM67">
            <v>1882</v>
          </cell>
          <cell r="EN67">
            <v>1883</v>
          </cell>
          <cell r="EO67">
            <v>1885</v>
          </cell>
          <cell r="EP67">
            <v>1887</v>
          </cell>
          <cell r="EQ67">
            <v>1889</v>
          </cell>
          <cell r="ER67">
            <v>1891</v>
          </cell>
          <cell r="ES67">
            <v>1893</v>
          </cell>
          <cell r="ET67">
            <v>1894</v>
          </cell>
          <cell r="EU67">
            <v>1896</v>
          </cell>
          <cell r="EV67">
            <v>1898</v>
          </cell>
          <cell r="EW67">
            <v>1900</v>
          </cell>
          <cell r="EX67">
            <v>1902</v>
          </cell>
          <cell r="EY67">
            <v>1904</v>
          </cell>
          <cell r="EZ67">
            <v>1905</v>
          </cell>
          <cell r="FA67">
            <v>1907</v>
          </cell>
          <cell r="FB67">
            <v>1909</v>
          </cell>
          <cell r="FC67">
            <v>1911</v>
          </cell>
          <cell r="FD67">
            <v>1913</v>
          </cell>
          <cell r="FE67">
            <v>1914</v>
          </cell>
          <cell r="FF67">
            <v>1916</v>
          </cell>
          <cell r="FG67">
            <v>1918</v>
          </cell>
          <cell r="FH67">
            <v>1920</v>
          </cell>
          <cell r="FI67">
            <v>1922</v>
          </cell>
          <cell r="FJ67">
            <v>1923</v>
          </cell>
          <cell r="FK67">
            <v>1925</v>
          </cell>
          <cell r="FL67">
            <v>1927</v>
          </cell>
          <cell r="FM67">
            <v>1929</v>
          </cell>
          <cell r="FN67">
            <v>1931</v>
          </cell>
          <cell r="FO67">
            <v>1932</v>
          </cell>
          <cell r="FP67">
            <v>1934</v>
          </cell>
          <cell r="FQ67">
            <v>1936</v>
          </cell>
          <cell r="FR67">
            <v>1938</v>
          </cell>
          <cell r="FS67">
            <v>1939</v>
          </cell>
          <cell r="FT67">
            <v>1941</v>
          </cell>
          <cell r="FU67">
            <v>1943</v>
          </cell>
          <cell r="FV67">
            <v>1945</v>
          </cell>
          <cell r="FW67">
            <v>1947</v>
          </cell>
          <cell r="FX67">
            <v>1948</v>
          </cell>
          <cell r="FY67">
            <v>1950</v>
          </cell>
          <cell r="FZ67">
            <v>1952</v>
          </cell>
          <cell r="GA67">
            <v>1953</v>
          </cell>
          <cell r="GB67">
            <v>1955</v>
          </cell>
          <cell r="GC67">
            <v>1957</v>
          </cell>
          <cell r="GD67">
            <v>1959</v>
          </cell>
          <cell r="GE67">
            <v>1960</v>
          </cell>
          <cell r="GF67">
            <v>1962</v>
          </cell>
          <cell r="GG67">
            <v>1964</v>
          </cell>
          <cell r="GH67">
            <v>1966</v>
          </cell>
          <cell r="GI67">
            <v>1967</v>
          </cell>
          <cell r="GJ67">
            <v>1969</v>
          </cell>
          <cell r="GK67">
            <v>1971</v>
          </cell>
          <cell r="GL67">
            <v>1973</v>
          </cell>
          <cell r="GM67">
            <v>1974</v>
          </cell>
          <cell r="GN67">
            <v>1976</v>
          </cell>
        </row>
        <row r="68">
          <cell r="D68" t="str">
            <v>191C</v>
          </cell>
          <cell r="E68">
            <v>412653</v>
          </cell>
          <cell r="F68">
            <v>413028</v>
          </cell>
          <cell r="G68">
            <v>413403</v>
          </cell>
          <cell r="H68">
            <v>413779</v>
          </cell>
          <cell r="I68">
            <v>414155</v>
          </cell>
          <cell r="J68">
            <v>414530</v>
          </cell>
          <cell r="K68">
            <v>414906</v>
          </cell>
          <cell r="L68">
            <v>415281</v>
          </cell>
          <cell r="M68">
            <v>415657</v>
          </cell>
          <cell r="N68">
            <v>416033</v>
          </cell>
          <cell r="O68">
            <v>416408</v>
          </cell>
          <cell r="P68">
            <v>416783</v>
          </cell>
          <cell r="Q68">
            <v>417159</v>
          </cell>
          <cell r="R68">
            <v>417535</v>
          </cell>
          <cell r="S68">
            <v>417910</v>
          </cell>
          <cell r="T68">
            <v>418285</v>
          </cell>
          <cell r="U68">
            <v>418662</v>
          </cell>
          <cell r="V68">
            <v>419037</v>
          </cell>
          <cell r="W68">
            <v>419412</v>
          </cell>
          <cell r="X68">
            <v>419788</v>
          </cell>
          <cell r="Y68">
            <v>420164</v>
          </cell>
          <cell r="Z68">
            <v>420539</v>
          </cell>
          <cell r="AA68">
            <v>420914</v>
          </cell>
          <cell r="AB68">
            <v>421290</v>
          </cell>
          <cell r="AC68">
            <v>421666</v>
          </cell>
          <cell r="AD68">
            <v>422041</v>
          </cell>
          <cell r="AE68">
            <v>422417</v>
          </cell>
          <cell r="AF68">
            <v>422792</v>
          </cell>
          <cell r="AG68">
            <v>423168</v>
          </cell>
          <cell r="AH68">
            <v>423543</v>
          </cell>
          <cell r="AI68">
            <v>423919</v>
          </cell>
          <cell r="AJ68">
            <v>424294</v>
          </cell>
          <cell r="AK68">
            <v>424670</v>
          </cell>
          <cell r="AL68">
            <v>425046</v>
          </cell>
          <cell r="AM68">
            <v>425421</v>
          </cell>
          <cell r="AN68">
            <v>425796</v>
          </cell>
          <cell r="AO68">
            <v>426173</v>
          </cell>
          <cell r="AP68">
            <v>426548</v>
          </cell>
          <cell r="AQ68">
            <v>426923</v>
          </cell>
          <cell r="AR68">
            <v>427298</v>
          </cell>
          <cell r="AS68">
            <v>427675</v>
          </cell>
          <cell r="AT68">
            <v>428050</v>
          </cell>
          <cell r="AU68">
            <v>428425</v>
          </cell>
          <cell r="AV68">
            <v>428801</v>
          </cell>
          <cell r="AW68">
            <v>429177</v>
          </cell>
          <cell r="AX68">
            <v>429552</v>
          </cell>
          <cell r="AY68">
            <v>429927</v>
          </cell>
          <cell r="AZ68">
            <v>430303</v>
          </cell>
          <cell r="BA68">
            <v>430679</v>
          </cell>
          <cell r="BB68">
            <v>431054</v>
          </cell>
          <cell r="BC68">
            <v>431430</v>
          </cell>
          <cell r="BD68">
            <v>431805</v>
          </cell>
          <cell r="BE68">
            <v>432181</v>
          </cell>
          <cell r="BF68">
            <v>432557</v>
          </cell>
          <cell r="BG68">
            <v>432932</v>
          </cell>
          <cell r="BH68">
            <v>433307</v>
          </cell>
          <cell r="BI68">
            <v>433683</v>
          </cell>
          <cell r="BJ68">
            <v>434059</v>
          </cell>
          <cell r="BK68">
            <v>434434</v>
          </cell>
          <cell r="BL68">
            <v>434809</v>
          </cell>
          <cell r="BM68">
            <v>435186</v>
          </cell>
          <cell r="BN68">
            <v>435561</v>
          </cell>
          <cell r="BO68">
            <v>435936</v>
          </cell>
          <cell r="BP68">
            <v>436312</v>
          </cell>
          <cell r="BQ68">
            <v>436688</v>
          </cell>
          <cell r="BR68">
            <v>437063</v>
          </cell>
          <cell r="BS68">
            <v>437438</v>
          </cell>
          <cell r="BT68">
            <v>437814</v>
          </cell>
          <cell r="BU68">
            <v>438190</v>
          </cell>
          <cell r="BV68">
            <v>438565</v>
          </cell>
          <cell r="BW68">
            <v>438941</v>
          </cell>
          <cell r="BX68">
            <v>439316</v>
          </cell>
          <cell r="BY68">
            <v>439692</v>
          </cell>
          <cell r="BZ68">
            <v>440067</v>
          </cell>
          <cell r="CA68">
            <v>440443</v>
          </cell>
          <cell r="CB68">
            <v>440818</v>
          </cell>
          <cell r="CC68">
            <v>441194</v>
          </cell>
          <cell r="CD68">
            <v>441570</v>
          </cell>
          <cell r="CE68">
            <v>441945</v>
          </cell>
          <cell r="CF68">
            <v>442320</v>
          </cell>
          <cell r="CG68">
            <v>442697</v>
          </cell>
          <cell r="CH68">
            <v>443072</v>
          </cell>
          <cell r="CI68">
            <v>443447</v>
          </cell>
          <cell r="CJ68">
            <v>443822</v>
          </cell>
          <cell r="CK68">
            <v>444199</v>
          </cell>
          <cell r="CL68">
            <v>444574</v>
          </cell>
          <cell r="CM68">
            <v>444949</v>
          </cell>
          <cell r="CN68">
            <v>445325</v>
          </cell>
          <cell r="CO68">
            <v>445701</v>
          </cell>
          <cell r="CP68">
            <v>446076</v>
          </cell>
          <cell r="CQ68">
            <v>446451</v>
          </cell>
          <cell r="CR68">
            <v>446827</v>
          </cell>
          <cell r="CS68">
            <v>447203</v>
          </cell>
          <cell r="CT68">
            <v>447578</v>
          </cell>
          <cell r="CU68">
            <v>447954</v>
          </cell>
          <cell r="CV68">
            <v>448329</v>
          </cell>
          <cell r="CW68">
            <v>448705</v>
          </cell>
          <cell r="CX68">
            <v>449081</v>
          </cell>
          <cell r="CY68">
            <v>449456</v>
          </cell>
          <cell r="CZ68">
            <v>449831</v>
          </cell>
          <cell r="DA68">
            <v>450207</v>
          </cell>
          <cell r="DB68">
            <v>450583</v>
          </cell>
          <cell r="DC68">
            <v>450958</v>
          </cell>
          <cell r="DD68">
            <v>451333</v>
          </cell>
          <cell r="DE68">
            <v>451710</v>
          </cell>
          <cell r="DF68">
            <v>452085</v>
          </cell>
          <cell r="DG68">
            <v>452460</v>
          </cell>
          <cell r="DH68">
            <v>452836</v>
          </cell>
          <cell r="DI68">
            <v>453212</v>
          </cell>
          <cell r="DJ68">
            <v>453587</v>
          </cell>
          <cell r="DK68">
            <v>453962</v>
          </cell>
          <cell r="DL68">
            <v>454338</v>
          </cell>
          <cell r="DM68">
            <v>454714</v>
          </cell>
          <cell r="DN68">
            <v>455089</v>
          </cell>
          <cell r="DO68">
            <v>455465</v>
          </cell>
          <cell r="DP68">
            <v>455840</v>
          </cell>
          <cell r="DQ68">
            <v>456216</v>
          </cell>
          <cell r="DR68">
            <v>456591</v>
          </cell>
          <cell r="DS68">
            <v>456967</v>
          </cell>
          <cell r="DT68">
            <v>457342</v>
          </cell>
          <cell r="DU68">
            <v>457718</v>
          </cell>
          <cell r="DV68">
            <v>458094</v>
          </cell>
          <cell r="DW68">
            <v>458469</v>
          </cell>
          <cell r="DX68">
            <v>458844</v>
          </cell>
          <cell r="DY68">
            <v>459221</v>
          </cell>
          <cell r="DZ68">
            <v>459596</v>
          </cell>
          <cell r="EA68">
            <v>459971</v>
          </cell>
          <cell r="EB68">
            <v>460346</v>
          </cell>
          <cell r="EC68">
            <v>460723</v>
          </cell>
          <cell r="ED68">
            <v>461098</v>
          </cell>
          <cell r="EE68">
            <v>461473</v>
          </cell>
          <cell r="EF68">
            <v>461849</v>
          </cell>
          <cell r="EG68">
            <v>462225</v>
          </cell>
          <cell r="EH68">
            <v>462600</v>
          </cell>
          <cell r="EI68">
            <v>462976</v>
          </cell>
          <cell r="EJ68">
            <v>463351</v>
          </cell>
          <cell r="EK68">
            <v>463727</v>
          </cell>
          <cell r="EL68">
            <v>464102</v>
          </cell>
          <cell r="EM68">
            <v>464478</v>
          </cell>
          <cell r="EN68">
            <v>464853</v>
          </cell>
          <cell r="EO68">
            <v>465229</v>
          </cell>
          <cell r="EP68">
            <v>465605</v>
          </cell>
          <cell r="EQ68">
            <v>465980</v>
          </cell>
          <cell r="ER68">
            <v>466355</v>
          </cell>
          <cell r="ES68">
            <v>466731</v>
          </cell>
          <cell r="ET68">
            <v>467107</v>
          </cell>
          <cell r="EU68">
            <v>467482</v>
          </cell>
          <cell r="EV68">
            <v>467857</v>
          </cell>
          <cell r="EW68">
            <v>468234</v>
          </cell>
          <cell r="EX68">
            <v>468609</v>
          </cell>
          <cell r="EY68">
            <v>468984</v>
          </cell>
          <cell r="EZ68">
            <v>469360</v>
          </cell>
          <cell r="FA68">
            <v>469736</v>
          </cell>
          <cell r="FB68">
            <v>470111</v>
          </cell>
          <cell r="FC68">
            <v>470486</v>
          </cell>
          <cell r="FD68">
            <v>470862</v>
          </cell>
          <cell r="FE68">
            <v>471238</v>
          </cell>
          <cell r="FF68">
            <v>471613</v>
          </cell>
          <cell r="FG68">
            <v>471989</v>
          </cell>
          <cell r="FH68">
            <v>472364</v>
          </cell>
          <cell r="FI68">
            <v>472740</v>
          </cell>
          <cell r="FJ68">
            <v>473115</v>
          </cell>
          <cell r="FK68">
            <v>473491</v>
          </cell>
          <cell r="FL68">
            <v>473866</v>
          </cell>
          <cell r="FM68">
            <v>474242</v>
          </cell>
          <cell r="FN68">
            <v>474618</v>
          </cell>
          <cell r="FO68">
            <v>474993</v>
          </cell>
          <cell r="FP68">
            <v>475368</v>
          </cell>
          <cell r="FQ68">
            <v>475745</v>
          </cell>
          <cell r="FR68">
            <v>476120</v>
          </cell>
          <cell r="FS68">
            <v>476495</v>
          </cell>
          <cell r="FT68">
            <v>476870</v>
          </cell>
          <cell r="FU68">
            <v>477247</v>
          </cell>
          <cell r="FV68">
            <v>477622</v>
          </cell>
          <cell r="FW68">
            <v>477997</v>
          </cell>
          <cell r="FX68">
            <v>478373</v>
          </cell>
          <cell r="FY68">
            <v>478749</v>
          </cell>
          <cell r="FZ68">
            <v>479124</v>
          </cell>
          <cell r="GA68">
            <v>479500</v>
          </cell>
          <cell r="GB68">
            <v>479875</v>
          </cell>
          <cell r="GC68">
            <v>480251</v>
          </cell>
          <cell r="GD68">
            <v>480626</v>
          </cell>
          <cell r="GE68">
            <v>481002</v>
          </cell>
          <cell r="GF68">
            <v>481377</v>
          </cell>
          <cell r="GG68">
            <v>481753</v>
          </cell>
          <cell r="GH68">
            <v>482129</v>
          </cell>
          <cell r="GI68">
            <v>482504</v>
          </cell>
          <cell r="GJ68">
            <v>482879</v>
          </cell>
          <cell r="GK68">
            <v>483255</v>
          </cell>
          <cell r="GL68">
            <v>483631</v>
          </cell>
          <cell r="GM68">
            <v>484006</v>
          </cell>
          <cell r="GN68">
            <v>484381</v>
          </cell>
        </row>
        <row r="69">
          <cell r="D69" t="str">
            <v>317C</v>
          </cell>
          <cell r="E69">
            <v>5390</v>
          </cell>
          <cell r="F69">
            <v>5397</v>
          </cell>
          <cell r="G69">
            <v>5403</v>
          </cell>
          <cell r="H69">
            <v>5410</v>
          </cell>
          <cell r="I69">
            <v>5416</v>
          </cell>
          <cell r="J69">
            <v>5423</v>
          </cell>
          <cell r="K69">
            <v>5429</v>
          </cell>
          <cell r="L69">
            <v>5436</v>
          </cell>
          <cell r="M69">
            <v>5443</v>
          </cell>
          <cell r="N69">
            <v>5450</v>
          </cell>
          <cell r="O69">
            <v>5457</v>
          </cell>
          <cell r="P69">
            <v>5464</v>
          </cell>
          <cell r="Q69">
            <v>5471</v>
          </cell>
          <cell r="R69">
            <v>5478</v>
          </cell>
          <cell r="S69">
            <v>5485</v>
          </cell>
          <cell r="T69">
            <v>5492</v>
          </cell>
          <cell r="U69">
            <v>5499</v>
          </cell>
          <cell r="V69">
            <v>5506</v>
          </cell>
          <cell r="W69">
            <v>5513</v>
          </cell>
          <cell r="X69">
            <v>5520</v>
          </cell>
          <cell r="Y69">
            <v>5527</v>
          </cell>
          <cell r="Z69">
            <v>5534</v>
          </cell>
          <cell r="AA69">
            <v>5541</v>
          </cell>
          <cell r="AB69">
            <v>5549</v>
          </cell>
          <cell r="AC69">
            <v>5556</v>
          </cell>
          <cell r="AD69">
            <v>5563</v>
          </cell>
          <cell r="AE69">
            <v>5570</v>
          </cell>
          <cell r="AF69">
            <v>5577</v>
          </cell>
          <cell r="AG69">
            <v>5585</v>
          </cell>
          <cell r="AH69">
            <v>5592</v>
          </cell>
          <cell r="AI69">
            <v>5599</v>
          </cell>
          <cell r="AJ69">
            <v>5607</v>
          </cell>
          <cell r="AK69">
            <v>5614</v>
          </cell>
          <cell r="AL69">
            <v>5621</v>
          </cell>
          <cell r="AM69">
            <v>5629</v>
          </cell>
          <cell r="AN69">
            <v>5636</v>
          </cell>
          <cell r="AO69">
            <v>5643</v>
          </cell>
          <cell r="AP69">
            <v>5651</v>
          </cell>
          <cell r="AQ69">
            <v>5658</v>
          </cell>
          <cell r="AR69">
            <v>5665</v>
          </cell>
          <cell r="AS69">
            <v>5673</v>
          </cell>
          <cell r="AT69">
            <v>5680</v>
          </cell>
          <cell r="AU69">
            <v>5687</v>
          </cell>
          <cell r="AV69">
            <v>5695</v>
          </cell>
          <cell r="AW69">
            <v>5702</v>
          </cell>
          <cell r="AX69">
            <v>5710</v>
          </cell>
          <cell r="AY69">
            <v>5717</v>
          </cell>
          <cell r="AZ69">
            <v>5724</v>
          </cell>
          <cell r="BA69">
            <v>5732</v>
          </cell>
          <cell r="BB69">
            <v>5739</v>
          </cell>
          <cell r="BC69">
            <v>5746</v>
          </cell>
          <cell r="BD69">
            <v>5754</v>
          </cell>
          <cell r="BE69">
            <v>5761</v>
          </cell>
          <cell r="BF69">
            <v>5769</v>
          </cell>
          <cell r="BG69">
            <v>5776</v>
          </cell>
          <cell r="BH69">
            <v>5783</v>
          </cell>
          <cell r="BI69">
            <v>5790</v>
          </cell>
          <cell r="BJ69">
            <v>5798</v>
          </cell>
          <cell r="BK69">
            <v>5805</v>
          </cell>
          <cell r="BL69">
            <v>5812</v>
          </cell>
          <cell r="BM69">
            <v>5820</v>
          </cell>
          <cell r="BN69">
            <v>5827</v>
          </cell>
          <cell r="BO69">
            <v>5834</v>
          </cell>
          <cell r="BP69">
            <v>5841</v>
          </cell>
          <cell r="BQ69">
            <v>5849</v>
          </cell>
          <cell r="BR69">
            <v>5856</v>
          </cell>
          <cell r="BS69">
            <v>5863</v>
          </cell>
          <cell r="BT69">
            <v>5870</v>
          </cell>
          <cell r="BU69">
            <v>5877</v>
          </cell>
          <cell r="BV69">
            <v>5884</v>
          </cell>
          <cell r="BW69">
            <v>5891</v>
          </cell>
          <cell r="BX69">
            <v>5898</v>
          </cell>
          <cell r="BY69">
            <v>5905</v>
          </cell>
          <cell r="BZ69">
            <v>5913</v>
          </cell>
          <cell r="CA69">
            <v>5920</v>
          </cell>
          <cell r="CB69">
            <v>5927</v>
          </cell>
          <cell r="CC69">
            <v>5934</v>
          </cell>
          <cell r="CD69">
            <v>5941</v>
          </cell>
          <cell r="CE69">
            <v>5948</v>
          </cell>
          <cell r="CF69">
            <v>5955</v>
          </cell>
          <cell r="CG69">
            <v>5962</v>
          </cell>
          <cell r="CH69">
            <v>5968</v>
          </cell>
          <cell r="CI69">
            <v>5975</v>
          </cell>
          <cell r="CJ69">
            <v>5982</v>
          </cell>
          <cell r="CK69">
            <v>5989</v>
          </cell>
          <cell r="CL69">
            <v>5996</v>
          </cell>
          <cell r="CM69">
            <v>6003</v>
          </cell>
          <cell r="CN69">
            <v>6010</v>
          </cell>
          <cell r="CO69">
            <v>6016</v>
          </cell>
          <cell r="CP69">
            <v>6023</v>
          </cell>
          <cell r="CQ69">
            <v>6030</v>
          </cell>
          <cell r="CR69">
            <v>6037</v>
          </cell>
          <cell r="CS69">
            <v>6043</v>
          </cell>
          <cell r="CT69">
            <v>6050</v>
          </cell>
          <cell r="CU69">
            <v>6057</v>
          </cell>
          <cell r="CV69">
            <v>6063</v>
          </cell>
          <cell r="CW69">
            <v>6070</v>
          </cell>
          <cell r="CX69">
            <v>6077</v>
          </cell>
          <cell r="CY69">
            <v>6083</v>
          </cell>
          <cell r="CZ69">
            <v>6090</v>
          </cell>
          <cell r="DA69">
            <v>6097</v>
          </cell>
          <cell r="DB69">
            <v>6104</v>
          </cell>
          <cell r="DC69">
            <v>6110</v>
          </cell>
          <cell r="DD69">
            <v>6117</v>
          </cell>
          <cell r="DE69">
            <v>6123</v>
          </cell>
          <cell r="DF69">
            <v>6130</v>
          </cell>
          <cell r="DG69">
            <v>6136</v>
          </cell>
          <cell r="DH69">
            <v>6143</v>
          </cell>
          <cell r="DI69">
            <v>6149</v>
          </cell>
          <cell r="DJ69">
            <v>6156</v>
          </cell>
          <cell r="DK69">
            <v>6162</v>
          </cell>
          <cell r="DL69">
            <v>6169</v>
          </cell>
          <cell r="DM69">
            <v>6175</v>
          </cell>
          <cell r="DN69">
            <v>6182</v>
          </cell>
          <cell r="DO69">
            <v>6188</v>
          </cell>
          <cell r="DP69">
            <v>6195</v>
          </cell>
          <cell r="DQ69">
            <v>6201</v>
          </cell>
          <cell r="DR69">
            <v>6208</v>
          </cell>
          <cell r="DS69">
            <v>6214</v>
          </cell>
          <cell r="DT69">
            <v>6220</v>
          </cell>
          <cell r="DU69">
            <v>6227</v>
          </cell>
          <cell r="DV69">
            <v>6233</v>
          </cell>
          <cell r="DW69">
            <v>6240</v>
          </cell>
          <cell r="DX69">
            <v>6246</v>
          </cell>
          <cell r="DY69">
            <v>6252</v>
          </cell>
          <cell r="DZ69">
            <v>6259</v>
          </cell>
          <cell r="EA69">
            <v>6265</v>
          </cell>
          <cell r="EB69">
            <v>6271</v>
          </cell>
          <cell r="EC69">
            <v>6278</v>
          </cell>
          <cell r="ED69">
            <v>6284</v>
          </cell>
          <cell r="EE69">
            <v>6290</v>
          </cell>
          <cell r="EF69">
            <v>6297</v>
          </cell>
          <cell r="EG69">
            <v>6303</v>
          </cell>
          <cell r="EH69">
            <v>6309</v>
          </cell>
          <cell r="EI69">
            <v>6315</v>
          </cell>
          <cell r="EJ69">
            <v>6322</v>
          </cell>
          <cell r="EK69">
            <v>6328</v>
          </cell>
          <cell r="EL69">
            <v>6334</v>
          </cell>
          <cell r="EM69">
            <v>6341</v>
          </cell>
          <cell r="EN69">
            <v>6347</v>
          </cell>
          <cell r="EO69">
            <v>6353</v>
          </cell>
          <cell r="EP69">
            <v>6359</v>
          </cell>
          <cell r="EQ69">
            <v>6365</v>
          </cell>
          <cell r="ER69">
            <v>6371</v>
          </cell>
          <cell r="ES69">
            <v>6378</v>
          </cell>
          <cell r="ET69">
            <v>6384</v>
          </cell>
          <cell r="EU69">
            <v>6390</v>
          </cell>
          <cell r="EV69">
            <v>6396</v>
          </cell>
          <cell r="EW69">
            <v>6402</v>
          </cell>
          <cell r="EX69">
            <v>6409</v>
          </cell>
          <cell r="EY69">
            <v>6415</v>
          </cell>
          <cell r="EZ69">
            <v>6421</v>
          </cell>
          <cell r="FA69">
            <v>6427</v>
          </cell>
          <cell r="FB69">
            <v>6433</v>
          </cell>
          <cell r="FC69">
            <v>6439</v>
          </cell>
          <cell r="FD69">
            <v>6445</v>
          </cell>
          <cell r="FE69">
            <v>6451</v>
          </cell>
          <cell r="FF69">
            <v>6457</v>
          </cell>
          <cell r="FG69">
            <v>6463</v>
          </cell>
          <cell r="FH69">
            <v>6469</v>
          </cell>
          <cell r="FI69">
            <v>6475</v>
          </cell>
          <cell r="FJ69">
            <v>6482</v>
          </cell>
          <cell r="FK69">
            <v>6488</v>
          </cell>
          <cell r="FL69">
            <v>6494</v>
          </cell>
          <cell r="FM69">
            <v>6500</v>
          </cell>
          <cell r="FN69">
            <v>6506</v>
          </cell>
          <cell r="FO69">
            <v>6512</v>
          </cell>
          <cell r="FP69">
            <v>6517</v>
          </cell>
          <cell r="FQ69">
            <v>6523</v>
          </cell>
          <cell r="FR69">
            <v>6529</v>
          </cell>
          <cell r="FS69">
            <v>6535</v>
          </cell>
          <cell r="FT69">
            <v>6541</v>
          </cell>
          <cell r="FU69">
            <v>6547</v>
          </cell>
          <cell r="FV69">
            <v>6553</v>
          </cell>
          <cell r="FW69">
            <v>6559</v>
          </cell>
          <cell r="FX69">
            <v>6565</v>
          </cell>
          <cell r="FY69">
            <v>6571</v>
          </cell>
          <cell r="FZ69">
            <v>6577</v>
          </cell>
          <cell r="GA69">
            <v>6583</v>
          </cell>
          <cell r="GB69">
            <v>6589</v>
          </cell>
          <cell r="GC69">
            <v>6595</v>
          </cell>
          <cell r="GD69">
            <v>6600</v>
          </cell>
          <cell r="GE69">
            <v>6606</v>
          </cell>
          <cell r="GF69">
            <v>6612</v>
          </cell>
          <cell r="GG69">
            <v>6618</v>
          </cell>
          <cell r="GH69">
            <v>6624</v>
          </cell>
          <cell r="GI69">
            <v>6630</v>
          </cell>
          <cell r="GJ69">
            <v>6636</v>
          </cell>
          <cell r="GK69">
            <v>6641</v>
          </cell>
          <cell r="GL69">
            <v>6647</v>
          </cell>
          <cell r="GM69">
            <v>6653</v>
          </cell>
          <cell r="GN69">
            <v>6659</v>
          </cell>
        </row>
        <row r="70">
          <cell r="D70" t="str">
            <v>321C</v>
          </cell>
          <cell r="E70">
            <v>3</v>
          </cell>
          <cell r="F70">
            <v>3</v>
          </cell>
          <cell r="G70">
            <v>3</v>
          </cell>
          <cell r="H70">
            <v>3</v>
          </cell>
          <cell r="I70">
            <v>3</v>
          </cell>
          <cell r="J70">
            <v>3</v>
          </cell>
          <cell r="K70">
            <v>3</v>
          </cell>
          <cell r="L70">
            <v>3</v>
          </cell>
          <cell r="M70">
            <v>3</v>
          </cell>
          <cell r="N70">
            <v>3</v>
          </cell>
          <cell r="O70">
            <v>3</v>
          </cell>
          <cell r="P70">
            <v>3</v>
          </cell>
          <cell r="Q70">
            <v>3</v>
          </cell>
          <cell r="R70">
            <v>3</v>
          </cell>
          <cell r="S70">
            <v>3</v>
          </cell>
          <cell r="T70">
            <v>3</v>
          </cell>
          <cell r="U70">
            <v>3</v>
          </cell>
          <cell r="V70">
            <v>3</v>
          </cell>
          <cell r="W70">
            <v>3</v>
          </cell>
          <cell r="X70">
            <v>3</v>
          </cell>
          <cell r="Y70">
            <v>3</v>
          </cell>
          <cell r="Z70">
            <v>3</v>
          </cell>
          <cell r="AA70">
            <v>3</v>
          </cell>
          <cell r="AB70">
            <v>3</v>
          </cell>
          <cell r="AC70">
            <v>3</v>
          </cell>
          <cell r="AD70">
            <v>3</v>
          </cell>
          <cell r="AE70">
            <v>3</v>
          </cell>
          <cell r="AF70">
            <v>3</v>
          </cell>
          <cell r="AG70">
            <v>3</v>
          </cell>
          <cell r="AH70">
            <v>3</v>
          </cell>
          <cell r="AI70">
            <v>3</v>
          </cell>
          <cell r="AJ70">
            <v>3</v>
          </cell>
          <cell r="AK70">
            <v>3</v>
          </cell>
          <cell r="AL70">
            <v>3</v>
          </cell>
          <cell r="AM70">
            <v>3</v>
          </cell>
          <cell r="AN70">
            <v>3</v>
          </cell>
          <cell r="AO70">
            <v>3</v>
          </cell>
          <cell r="AP70">
            <v>3</v>
          </cell>
          <cell r="AQ70">
            <v>3</v>
          </cell>
          <cell r="AR70">
            <v>3</v>
          </cell>
          <cell r="AS70">
            <v>3</v>
          </cell>
          <cell r="AT70">
            <v>3</v>
          </cell>
          <cell r="AU70">
            <v>3</v>
          </cell>
          <cell r="AV70">
            <v>3</v>
          </cell>
          <cell r="AW70">
            <v>3</v>
          </cell>
          <cell r="AX70">
            <v>3</v>
          </cell>
          <cell r="AY70">
            <v>3</v>
          </cell>
          <cell r="AZ70">
            <v>3</v>
          </cell>
          <cell r="BA70">
            <v>3</v>
          </cell>
          <cell r="BB70">
            <v>3</v>
          </cell>
          <cell r="BC70">
            <v>3</v>
          </cell>
          <cell r="BD70">
            <v>3</v>
          </cell>
          <cell r="BE70">
            <v>3</v>
          </cell>
          <cell r="BF70">
            <v>3</v>
          </cell>
          <cell r="BG70">
            <v>3</v>
          </cell>
          <cell r="BH70">
            <v>3</v>
          </cell>
          <cell r="BI70">
            <v>3</v>
          </cell>
          <cell r="BJ70">
            <v>3</v>
          </cell>
          <cell r="BK70">
            <v>3</v>
          </cell>
          <cell r="BL70">
            <v>3</v>
          </cell>
          <cell r="BM70">
            <v>3</v>
          </cell>
          <cell r="BN70">
            <v>3</v>
          </cell>
          <cell r="BO70">
            <v>3</v>
          </cell>
          <cell r="BP70">
            <v>3</v>
          </cell>
          <cell r="BQ70">
            <v>3</v>
          </cell>
          <cell r="BR70">
            <v>3</v>
          </cell>
          <cell r="BS70">
            <v>3</v>
          </cell>
          <cell r="BT70">
            <v>3</v>
          </cell>
          <cell r="BU70">
            <v>3</v>
          </cell>
          <cell r="BV70">
            <v>3</v>
          </cell>
          <cell r="BW70">
            <v>3</v>
          </cell>
          <cell r="BX70">
            <v>3</v>
          </cell>
          <cell r="BY70">
            <v>3</v>
          </cell>
          <cell r="BZ70">
            <v>3</v>
          </cell>
          <cell r="CA70">
            <v>3</v>
          </cell>
          <cell r="CB70">
            <v>3</v>
          </cell>
          <cell r="CC70">
            <v>3</v>
          </cell>
          <cell r="CD70">
            <v>3</v>
          </cell>
          <cell r="CE70">
            <v>3</v>
          </cell>
          <cell r="CF70">
            <v>3</v>
          </cell>
          <cell r="CG70">
            <v>3</v>
          </cell>
          <cell r="CH70">
            <v>3</v>
          </cell>
          <cell r="CI70">
            <v>3</v>
          </cell>
          <cell r="CJ70">
            <v>3</v>
          </cell>
          <cell r="CK70">
            <v>3</v>
          </cell>
          <cell r="CL70">
            <v>3</v>
          </cell>
          <cell r="CM70">
            <v>3</v>
          </cell>
          <cell r="CN70">
            <v>3</v>
          </cell>
          <cell r="CO70">
            <v>3</v>
          </cell>
          <cell r="CP70">
            <v>3</v>
          </cell>
          <cell r="CQ70">
            <v>3</v>
          </cell>
          <cell r="CR70">
            <v>3</v>
          </cell>
          <cell r="CS70">
            <v>3</v>
          </cell>
          <cell r="CT70">
            <v>3</v>
          </cell>
          <cell r="CU70">
            <v>3</v>
          </cell>
          <cell r="CV70">
            <v>3</v>
          </cell>
          <cell r="CW70">
            <v>3</v>
          </cell>
          <cell r="CX70">
            <v>3</v>
          </cell>
          <cell r="CY70">
            <v>3</v>
          </cell>
          <cell r="CZ70">
            <v>3</v>
          </cell>
          <cell r="DA70">
            <v>3</v>
          </cell>
          <cell r="DB70">
            <v>3</v>
          </cell>
          <cell r="DC70">
            <v>3</v>
          </cell>
          <cell r="DD70">
            <v>3</v>
          </cell>
          <cell r="DE70">
            <v>3</v>
          </cell>
          <cell r="DF70">
            <v>3</v>
          </cell>
          <cell r="DG70">
            <v>3</v>
          </cell>
          <cell r="DH70">
            <v>3</v>
          </cell>
          <cell r="DI70">
            <v>3</v>
          </cell>
          <cell r="DJ70">
            <v>3</v>
          </cell>
          <cell r="DK70">
            <v>3</v>
          </cell>
          <cell r="DL70">
            <v>3</v>
          </cell>
          <cell r="DM70">
            <v>3</v>
          </cell>
          <cell r="DN70">
            <v>3</v>
          </cell>
          <cell r="DO70">
            <v>3</v>
          </cell>
          <cell r="DP70">
            <v>3</v>
          </cell>
          <cell r="DQ70">
            <v>3</v>
          </cell>
          <cell r="DR70">
            <v>3</v>
          </cell>
          <cell r="DS70">
            <v>3</v>
          </cell>
          <cell r="DT70">
            <v>3</v>
          </cell>
          <cell r="DU70">
            <v>3</v>
          </cell>
          <cell r="DV70">
            <v>3</v>
          </cell>
          <cell r="DW70">
            <v>3</v>
          </cell>
          <cell r="DX70">
            <v>3</v>
          </cell>
          <cell r="DY70">
            <v>4</v>
          </cell>
          <cell r="DZ70">
            <v>4</v>
          </cell>
          <cell r="EA70">
            <v>4</v>
          </cell>
          <cell r="EB70">
            <v>4</v>
          </cell>
          <cell r="EC70">
            <v>4</v>
          </cell>
          <cell r="ED70">
            <v>4</v>
          </cell>
          <cell r="EE70">
            <v>4</v>
          </cell>
          <cell r="EF70">
            <v>4</v>
          </cell>
          <cell r="EG70">
            <v>4</v>
          </cell>
          <cell r="EH70">
            <v>4</v>
          </cell>
          <cell r="EI70">
            <v>4</v>
          </cell>
          <cell r="EJ70">
            <v>4</v>
          </cell>
          <cell r="EK70">
            <v>4</v>
          </cell>
          <cell r="EL70">
            <v>4</v>
          </cell>
          <cell r="EM70">
            <v>4</v>
          </cell>
          <cell r="EN70">
            <v>4</v>
          </cell>
          <cell r="EO70">
            <v>4</v>
          </cell>
          <cell r="EP70">
            <v>4</v>
          </cell>
          <cell r="EQ70">
            <v>4</v>
          </cell>
          <cell r="ER70">
            <v>4</v>
          </cell>
          <cell r="ES70">
            <v>4</v>
          </cell>
          <cell r="ET70">
            <v>4</v>
          </cell>
          <cell r="EU70">
            <v>4</v>
          </cell>
          <cell r="EV70">
            <v>4</v>
          </cell>
          <cell r="EW70">
            <v>4</v>
          </cell>
          <cell r="EX70">
            <v>4</v>
          </cell>
          <cell r="EY70">
            <v>4</v>
          </cell>
          <cell r="EZ70">
            <v>4</v>
          </cell>
          <cell r="FA70">
            <v>4</v>
          </cell>
          <cell r="FB70">
            <v>4</v>
          </cell>
          <cell r="FC70">
            <v>4</v>
          </cell>
          <cell r="FD70">
            <v>4</v>
          </cell>
          <cell r="FE70">
            <v>4</v>
          </cell>
          <cell r="FF70">
            <v>4</v>
          </cell>
          <cell r="FG70">
            <v>4</v>
          </cell>
          <cell r="FH70">
            <v>4</v>
          </cell>
          <cell r="FI70">
            <v>4</v>
          </cell>
          <cell r="FJ70">
            <v>4</v>
          </cell>
          <cell r="FK70">
            <v>4</v>
          </cell>
          <cell r="FL70">
            <v>4</v>
          </cell>
          <cell r="FM70">
            <v>4</v>
          </cell>
          <cell r="FN70">
            <v>4</v>
          </cell>
          <cell r="FO70">
            <v>4</v>
          </cell>
          <cell r="FP70">
            <v>4</v>
          </cell>
          <cell r="FQ70">
            <v>4</v>
          </cell>
          <cell r="FR70">
            <v>4</v>
          </cell>
          <cell r="FS70">
            <v>4</v>
          </cell>
          <cell r="FT70">
            <v>4</v>
          </cell>
          <cell r="FU70">
            <v>4</v>
          </cell>
          <cell r="FV70">
            <v>4</v>
          </cell>
          <cell r="FW70">
            <v>4</v>
          </cell>
          <cell r="FX70">
            <v>4</v>
          </cell>
          <cell r="FY70">
            <v>4</v>
          </cell>
          <cell r="FZ70">
            <v>4</v>
          </cell>
          <cell r="GA70">
            <v>4</v>
          </cell>
          <cell r="GB70">
            <v>4</v>
          </cell>
          <cell r="GC70">
            <v>4</v>
          </cell>
          <cell r="GD70">
            <v>4</v>
          </cell>
          <cell r="GE70">
            <v>4</v>
          </cell>
          <cell r="GF70">
            <v>4</v>
          </cell>
          <cell r="GG70">
            <v>4</v>
          </cell>
          <cell r="GH70">
            <v>4</v>
          </cell>
          <cell r="GI70">
            <v>4</v>
          </cell>
          <cell r="GJ70">
            <v>4</v>
          </cell>
          <cell r="GK70">
            <v>4</v>
          </cell>
          <cell r="GL70">
            <v>4</v>
          </cell>
          <cell r="GM70">
            <v>4</v>
          </cell>
          <cell r="GN70">
            <v>4</v>
          </cell>
        </row>
        <row r="71">
          <cell r="D71" t="str">
            <v>349C</v>
          </cell>
          <cell r="E71">
            <v>18</v>
          </cell>
          <cell r="F71">
            <v>18</v>
          </cell>
          <cell r="G71">
            <v>18</v>
          </cell>
          <cell r="H71">
            <v>18</v>
          </cell>
          <cell r="I71">
            <v>18</v>
          </cell>
          <cell r="J71">
            <v>18</v>
          </cell>
          <cell r="K71">
            <v>18</v>
          </cell>
          <cell r="L71">
            <v>18</v>
          </cell>
          <cell r="M71">
            <v>18</v>
          </cell>
          <cell r="N71">
            <v>18</v>
          </cell>
          <cell r="O71">
            <v>18</v>
          </cell>
          <cell r="P71">
            <v>18</v>
          </cell>
          <cell r="Q71">
            <v>18</v>
          </cell>
          <cell r="R71">
            <v>18</v>
          </cell>
          <cell r="S71">
            <v>18</v>
          </cell>
          <cell r="T71">
            <v>18</v>
          </cell>
          <cell r="U71">
            <v>18</v>
          </cell>
          <cell r="V71">
            <v>18</v>
          </cell>
          <cell r="W71">
            <v>18</v>
          </cell>
          <cell r="X71">
            <v>18</v>
          </cell>
          <cell r="Y71">
            <v>18</v>
          </cell>
          <cell r="Z71">
            <v>18</v>
          </cell>
          <cell r="AA71">
            <v>18</v>
          </cell>
          <cell r="AB71">
            <v>18</v>
          </cell>
          <cell r="AC71">
            <v>18</v>
          </cell>
          <cell r="AD71">
            <v>18</v>
          </cell>
          <cell r="AE71">
            <v>18</v>
          </cell>
          <cell r="AF71">
            <v>18</v>
          </cell>
          <cell r="AG71">
            <v>18</v>
          </cell>
          <cell r="AH71">
            <v>18</v>
          </cell>
          <cell r="AI71">
            <v>18</v>
          </cell>
          <cell r="AJ71">
            <v>18</v>
          </cell>
          <cell r="AK71">
            <v>18</v>
          </cell>
          <cell r="AL71">
            <v>18</v>
          </cell>
          <cell r="AM71">
            <v>18</v>
          </cell>
          <cell r="AN71">
            <v>18</v>
          </cell>
          <cell r="AO71">
            <v>18</v>
          </cell>
          <cell r="AP71">
            <v>18</v>
          </cell>
          <cell r="AQ71">
            <v>18</v>
          </cell>
          <cell r="AR71">
            <v>18</v>
          </cell>
          <cell r="AS71">
            <v>18</v>
          </cell>
          <cell r="AT71">
            <v>18</v>
          </cell>
          <cell r="AU71">
            <v>18</v>
          </cell>
          <cell r="AV71">
            <v>19</v>
          </cell>
          <cell r="AW71">
            <v>19</v>
          </cell>
          <cell r="AX71">
            <v>19</v>
          </cell>
          <cell r="AY71">
            <v>19</v>
          </cell>
          <cell r="AZ71">
            <v>19</v>
          </cell>
          <cell r="BA71">
            <v>19</v>
          </cell>
          <cell r="BB71">
            <v>19</v>
          </cell>
          <cell r="BC71">
            <v>19</v>
          </cell>
          <cell r="BD71">
            <v>19</v>
          </cell>
          <cell r="BE71">
            <v>19</v>
          </cell>
          <cell r="BF71">
            <v>19</v>
          </cell>
          <cell r="BG71">
            <v>19</v>
          </cell>
          <cell r="BH71">
            <v>19</v>
          </cell>
          <cell r="BI71">
            <v>19</v>
          </cell>
          <cell r="BJ71">
            <v>19</v>
          </cell>
          <cell r="BK71">
            <v>19</v>
          </cell>
          <cell r="BL71">
            <v>19</v>
          </cell>
          <cell r="BM71">
            <v>19</v>
          </cell>
          <cell r="BN71">
            <v>19</v>
          </cell>
          <cell r="BO71">
            <v>19</v>
          </cell>
          <cell r="BP71">
            <v>19</v>
          </cell>
          <cell r="BQ71">
            <v>19</v>
          </cell>
          <cell r="BR71">
            <v>19</v>
          </cell>
          <cell r="BS71">
            <v>19</v>
          </cell>
          <cell r="BT71">
            <v>19</v>
          </cell>
          <cell r="BU71">
            <v>19</v>
          </cell>
          <cell r="BV71">
            <v>19</v>
          </cell>
          <cell r="BW71">
            <v>19</v>
          </cell>
          <cell r="BX71">
            <v>19</v>
          </cell>
          <cell r="BY71">
            <v>19</v>
          </cell>
          <cell r="BZ71">
            <v>19</v>
          </cell>
          <cell r="CA71">
            <v>19</v>
          </cell>
          <cell r="CB71">
            <v>19</v>
          </cell>
          <cell r="CC71">
            <v>19</v>
          </cell>
          <cell r="CD71">
            <v>19</v>
          </cell>
          <cell r="CE71">
            <v>19</v>
          </cell>
          <cell r="CF71">
            <v>19</v>
          </cell>
          <cell r="CG71">
            <v>19</v>
          </cell>
          <cell r="CH71">
            <v>19</v>
          </cell>
          <cell r="CI71">
            <v>19</v>
          </cell>
          <cell r="CJ71">
            <v>19</v>
          </cell>
          <cell r="CK71">
            <v>19</v>
          </cell>
          <cell r="CL71">
            <v>19</v>
          </cell>
          <cell r="CM71">
            <v>20</v>
          </cell>
          <cell r="CN71">
            <v>20</v>
          </cell>
          <cell r="CO71">
            <v>20</v>
          </cell>
          <cell r="CP71">
            <v>20</v>
          </cell>
          <cell r="CQ71">
            <v>20</v>
          </cell>
          <cell r="CR71">
            <v>20</v>
          </cell>
          <cell r="CS71">
            <v>20</v>
          </cell>
          <cell r="CT71">
            <v>20</v>
          </cell>
          <cell r="CU71">
            <v>20</v>
          </cell>
          <cell r="CV71">
            <v>20</v>
          </cell>
          <cell r="CW71">
            <v>20</v>
          </cell>
          <cell r="CX71">
            <v>20</v>
          </cell>
          <cell r="CY71">
            <v>20</v>
          </cell>
          <cell r="CZ71">
            <v>20</v>
          </cell>
          <cell r="DA71">
            <v>20</v>
          </cell>
          <cell r="DB71">
            <v>20</v>
          </cell>
          <cell r="DC71">
            <v>20</v>
          </cell>
          <cell r="DD71">
            <v>20</v>
          </cell>
          <cell r="DE71">
            <v>20</v>
          </cell>
          <cell r="DF71">
            <v>20</v>
          </cell>
          <cell r="DG71">
            <v>20</v>
          </cell>
          <cell r="DH71">
            <v>20</v>
          </cell>
          <cell r="DI71">
            <v>20</v>
          </cell>
          <cell r="DJ71">
            <v>20</v>
          </cell>
          <cell r="DK71">
            <v>20</v>
          </cell>
          <cell r="DL71">
            <v>20</v>
          </cell>
          <cell r="DM71">
            <v>20</v>
          </cell>
          <cell r="DN71">
            <v>20</v>
          </cell>
          <cell r="DO71">
            <v>20</v>
          </cell>
          <cell r="DP71">
            <v>20</v>
          </cell>
          <cell r="DQ71">
            <v>20</v>
          </cell>
          <cell r="DR71">
            <v>20</v>
          </cell>
          <cell r="DS71">
            <v>20</v>
          </cell>
          <cell r="DT71">
            <v>20</v>
          </cell>
          <cell r="DU71">
            <v>20</v>
          </cell>
          <cell r="DV71">
            <v>20</v>
          </cell>
          <cell r="DW71">
            <v>20</v>
          </cell>
          <cell r="DX71">
            <v>20</v>
          </cell>
          <cell r="DY71">
            <v>20</v>
          </cell>
          <cell r="DZ71">
            <v>20</v>
          </cell>
          <cell r="EA71">
            <v>20</v>
          </cell>
          <cell r="EB71">
            <v>20</v>
          </cell>
          <cell r="EC71">
            <v>20</v>
          </cell>
          <cell r="ED71">
            <v>20</v>
          </cell>
          <cell r="EE71">
            <v>20</v>
          </cell>
          <cell r="EF71">
            <v>20</v>
          </cell>
          <cell r="EG71">
            <v>20</v>
          </cell>
          <cell r="EH71">
            <v>21</v>
          </cell>
          <cell r="EI71">
            <v>21</v>
          </cell>
          <cell r="EJ71">
            <v>21</v>
          </cell>
          <cell r="EK71">
            <v>21</v>
          </cell>
          <cell r="EL71">
            <v>21</v>
          </cell>
          <cell r="EM71">
            <v>21</v>
          </cell>
          <cell r="EN71">
            <v>21</v>
          </cell>
          <cell r="EO71">
            <v>21</v>
          </cell>
          <cell r="EP71">
            <v>21</v>
          </cell>
          <cell r="EQ71">
            <v>21</v>
          </cell>
          <cell r="ER71">
            <v>21</v>
          </cell>
          <cell r="ES71">
            <v>21</v>
          </cell>
          <cell r="ET71">
            <v>21</v>
          </cell>
          <cell r="EU71">
            <v>21</v>
          </cell>
          <cell r="EV71">
            <v>21</v>
          </cell>
          <cell r="EW71">
            <v>21</v>
          </cell>
          <cell r="EX71">
            <v>21</v>
          </cell>
          <cell r="EY71">
            <v>21</v>
          </cell>
          <cell r="EZ71">
            <v>21</v>
          </cell>
          <cell r="FA71">
            <v>21</v>
          </cell>
          <cell r="FB71">
            <v>21</v>
          </cell>
          <cell r="FC71">
            <v>21</v>
          </cell>
          <cell r="FD71">
            <v>21</v>
          </cell>
          <cell r="FE71">
            <v>21</v>
          </cell>
          <cell r="FF71">
            <v>21</v>
          </cell>
          <cell r="FG71">
            <v>21</v>
          </cell>
          <cell r="FH71">
            <v>21</v>
          </cell>
          <cell r="FI71">
            <v>21</v>
          </cell>
          <cell r="FJ71">
            <v>21</v>
          </cell>
          <cell r="FK71">
            <v>21</v>
          </cell>
          <cell r="FL71">
            <v>21</v>
          </cell>
          <cell r="FM71">
            <v>21</v>
          </cell>
          <cell r="FN71">
            <v>21</v>
          </cell>
          <cell r="FO71">
            <v>21</v>
          </cell>
          <cell r="FP71">
            <v>21</v>
          </cell>
          <cell r="FQ71">
            <v>21</v>
          </cell>
          <cell r="FR71">
            <v>21</v>
          </cell>
          <cell r="FS71">
            <v>21</v>
          </cell>
          <cell r="FT71">
            <v>21</v>
          </cell>
          <cell r="FU71">
            <v>21</v>
          </cell>
          <cell r="FV71">
            <v>21</v>
          </cell>
          <cell r="FW71">
            <v>21</v>
          </cell>
          <cell r="FX71">
            <v>21</v>
          </cell>
          <cell r="FY71">
            <v>21</v>
          </cell>
          <cell r="FZ71">
            <v>21</v>
          </cell>
          <cell r="GA71">
            <v>21</v>
          </cell>
          <cell r="GB71">
            <v>21</v>
          </cell>
          <cell r="GC71">
            <v>21</v>
          </cell>
          <cell r="GD71">
            <v>21</v>
          </cell>
          <cell r="GE71">
            <v>21</v>
          </cell>
          <cell r="GF71">
            <v>22</v>
          </cell>
          <cell r="GG71">
            <v>22</v>
          </cell>
          <cell r="GH71">
            <v>22</v>
          </cell>
          <cell r="GI71">
            <v>22</v>
          </cell>
          <cell r="GJ71">
            <v>22</v>
          </cell>
          <cell r="GK71">
            <v>22</v>
          </cell>
          <cell r="GL71">
            <v>22</v>
          </cell>
          <cell r="GM71">
            <v>22</v>
          </cell>
          <cell r="GN71">
            <v>22</v>
          </cell>
        </row>
        <row r="72">
          <cell r="D72" t="str">
            <v>360C</v>
          </cell>
          <cell r="E72">
            <v>105924</v>
          </cell>
          <cell r="F72">
            <v>106051</v>
          </cell>
          <cell r="G72">
            <v>106179</v>
          </cell>
          <cell r="H72">
            <v>106306</v>
          </cell>
          <cell r="I72">
            <v>106435</v>
          </cell>
          <cell r="J72">
            <v>106564</v>
          </cell>
          <cell r="K72">
            <v>106692</v>
          </cell>
          <cell r="L72">
            <v>106827</v>
          </cell>
          <cell r="M72">
            <v>106963</v>
          </cell>
          <cell r="N72">
            <v>107098</v>
          </cell>
          <cell r="O72">
            <v>107235</v>
          </cell>
          <cell r="P72">
            <v>107371</v>
          </cell>
          <cell r="Q72">
            <v>107508</v>
          </cell>
          <cell r="R72">
            <v>107643</v>
          </cell>
          <cell r="S72">
            <v>107780</v>
          </cell>
          <cell r="T72">
            <v>107917</v>
          </cell>
          <cell r="U72">
            <v>108054</v>
          </cell>
          <cell r="V72">
            <v>108190</v>
          </cell>
          <cell r="W72">
            <v>108328</v>
          </cell>
          <cell r="X72">
            <v>108469</v>
          </cell>
          <cell r="Y72">
            <v>108611</v>
          </cell>
          <cell r="Z72">
            <v>108752</v>
          </cell>
          <cell r="AA72">
            <v>108895</v>
          </cell>
          <cell r="AB72">
            <v>109036</v>
          </cell>
          <cell r="AC72">
            <v>109177</v>
          </cell>
          <cell r="AD72">
            <v>109320</v>
          </cell>
          <cell r="AE72">
            <v>109462</v>
          </cell>
          <cell r="AF72">
            <v>109604</v>
          </cell>
          <cell r="AG72">
            <v>109746</v>
          </cell>
          <cell r="AH72">
            <v>109887</v>
          </cell>
          <cell r="AI72">
            <v>110030</v>
          </cell>
          <cell r="AJ72">
            <v>110174</v>
          </cell>
          <cell r="AK72">
            <v>110319</v>
          </cell>
          <cell r="AL72">
            <v>110464</v>
          </cell>
          <cell r="AM72">
            <v>110607</v>
          </cell>
          <cell r="AN72">
            <v>110752</v>
          </cell>
          <cell r="AO72">
            <v>110897</v>
          </cell>
          <cell r="AP72">
            <v>111042</v>
          </cell>
          <cell r="AQ72">
            <v>111187</v>
          </cell>
          <cell r="AR72">
            <v>111332</v>
          </cell>
          <cell r="AS72">
            <v>111476</v>
          </cell>
          <cell r="AT72">
            <v>111621</v>
          </cell>
          <cell r="AU72">
            <v>111767</v>
          </cell>
          <cell r="AV72">
            <v>111909</v>
          </cell>
          <cell r="AW72">
            <v>112054</v>
          </cell>
          <cell r="AX72">
            <v>112199</v>
          </cell>
          <cell r="AY72">
            <v>112344</v>
          </cell>
          <cell r="AZ72">
            <v>112489</v>
          </cell>
          <cell r="BA72">
            <v>112634</v>
          </cell>
          <cell r="BB72">
            <v>112779</v>
          </cell>
          <cell r="BC72">
            <v>112923</v>
          </cell>
          <cell r="BD72">
            <v>113069</v>
          </cell>
          <cell r="BE72">
            <v>113214</v>
          </cell>
          <cell r="BF72">
            <v>113357</v>
          </cell>
          <cell r="BG72">
            <v>113504</v>
          </cell>
          <cell r="BH72">
            <v>113647</v>
          </cell>
          <cell r="BI72">
            <v>113789</v>
          </cell>
          <cell r="BJ72">
            <v>113932</v>
          </cell>
          <cell r="BK72">
            <v>114075</v>
          </cell>
          <cell r="BL72">
            <v>114218</v>
          </cell>
          <cell r="BM72">
            <v>114360</v>
          </cell>
          <cell r="BN72">
            <v>114503</v>
          </cell>
          <cell r="BO72">
            <v>114645</v>
          </cell>
          <cell r="BP72">
            <v>114789</v>
          </cell>
          <cell r="BQ72">
            <v>114931</v>
          </cell>
          <cell r="BR72">
            <v>115074</v>
          </cell>
          <cell r="BS72">
            <v>115217</v>
          </cell>
          <cell r="BT72">
            <v>115356</v>
          </cell>
          <cell r="BU72">
            <v>115495</v>
          </cell>
          <cell r="BV72">
            <v>115634</v>
          </cell>
          <cell r="BW72">
            <v>115773</v>
          </cell>
          <cell r="BX72">
            <v>115911</v>
          </cell>
          <cell r="BY72">
            <v>116051</v>
          </cell>
          <cell r="BZ72">
            <v>116187</v>
          </cell>
          <cell r="CA72">
            <v>116326</v>
          </cell>
          <cell r="CB72">
            <v>116465</v>
          </cell>
          <cell r="CC72">
            <v>116603</v>
          </cell>
          <cell r="CD72">
            <v>116743</v>
          </cell>
          <cell r="CE72">
            <v>116881</v>
          </cell>
          <cell r="CF72">
            <v>117016</v>
          </cell>
          <cell r="CG72">
            <v>117150</v>
          </cell>
          <cell r="CH72">
            <v>117287</v>
          </cell>
          <cell r="CI72">
            <v>117421</v>
          </cell>
          <cell r="CJ72">
            <v>117556</v>
          </cell>
          <cell r="CK72">
            <v>117691</v>
          </cell>
          <cell r="CL72">
            <v>117825</v>
          </cell>
          <cell r="CM72">
            <v>117958</v>
          </cell>
          <cell r="CN72">
            <v>118093</v>
          </cell>
          <cell r="CO72">
            <v>118229</v>
          </cell>
          <cell r="CP72">
            <v>118364</v>
          </cell>
          <cell r="CQ72">
            <v>118498</v>
          </cell>
          <cell r="CR72">
            <v>118628</v>
          </cell>
          <cell r="CS72">
            <v>118760</v>
          </cell>
          <cell r="CT72">
            <v>118891</v>
          </cell>
          <cell r="CU72">
            <v>119023</v>
          </cell>
          <cell r="CV72">
            <v>119154</v>
          </cell>
          <cell r="CW72">
            <v>119284</v>
          </cell>
          <cell r="CX72">
            <v>119416</v>
          </cell>
          <cell r="CY72">
            <v>119547</v>
          </cell>
          <cell r="CZ72">
            <v>119679</v>
          </cell>
          <cell r="DA72">
            <v>119809</v>
          </cell>
          <cell r="DB72">
            <v>119940</v>
          </cell>
          <cell r="DC72">
            <v>120072</v>
          </cell>
          <cell r="DD72">
            <v>120200</v>
          </cell>
          <cell r="DE72">
            <v>120328</v>
          </cell>
          <cell r="DF72">
            <v>120456</v>
          </cell>
          <cell r="DG72">
            <v>120584</v>
          </cell>
          <cell r="DH72">
            <v>120712</v>
          </cell>
          <cell r="DI72">
            <v>120840</v>
          </cell>
          <cell r="DJ72">
            <v>120968</v>
          </cell>
          <cell r="DK72">
            <v>121097</v>
          </cell>
          <cell r="DL72">
            <v>121224</v>
          </cell>
          <cell r="DM72">
            <v>121353</v>
          </cell>
          <cell r="DN72">
            <v>121480</v>
          </cell>
          <cell r="DO72">
            <v>121609</v>
          </cell>
          <cell r="DP72">
            <v>121735</v>
          </cell>
          <cell r="DQ72">
            <v>121861</v>
          </cell>
          <cell r="DR72">
            <v>121986</v>
          </cell>
          <cell r="DS72">
            <v>122112</v>
          </cell>
          <cell r="DT72">
            <v>122238</v>
          </cell>
          <cell r="DU72">
            <v>122363</v>
          </cell>
          <cell r="DV72">
            <v>122489</v>
          </cell>
          <cell r="DW72">
            <v>122614</v>
          </cell>
          <cell r="DX72">
            <v>122739</v>
          </cell>
          <cell r="DY72">
            <v>122865</v>
          </cell>
          <cell r="DZ72">
            <v>122990</v>
          </cell>
          <cell r="EA72">
            <v>123116</v>
          </cell>
          <cell r="EB72">
            <v>123240</v>
          </cell>
          <cell r="EC72">
            <v>123363</v>
          </cell>
          <cell r="ED72">
            <v>123487</v>
          </cell>
          <cell r="EE72">
            <v>123610</v>
          </cell>
          <cell r="EF72">
            <v>123733</v>
          </cell>
          <cell r="EG72">
            <v>123856</v>
          </cell>
          <cell r="EH72">
            <v>123980</v>
          </cell>
          <cell r="EI72">
            <v>124103</v>
          </cell>
          <cell r="EJ72">
            <v>124226</v>
          </cell>
          <cell r="EK72">
            <v>124349</v>
          </cell>
          <cell r="EL72">
            <v>124474</v>
          </cell>
          <cell r="EM72">
            <v>124596</v>
          </cell>
          <cell r="EN72">
            <v>124718</v>
          </cell>
          <cell r="EO72">
            <v>124840</v>
          </cell>
          <cell r="EP72">
            <v>124961</v>
          </cell>
          <cell r="EQ72">
            <v>125083</v>
          </cell>
          <cell r="ER72">
            <v>125205</v>
          </cell>
          <cell r="ES72">
            <v>125326</v>
          </cell>
          <cell r="ET72">
            <v>125447</v>
          </cell>
          <cell r="EU72">
            <v>125569</v>
          </cell>
          <cell r="EV72">
            <v>125691</v>
          </cell>
          <cell r="EW72">
            <v>125812</v>
          </cell>
          <cell r="EX72">
            <v>125932</v>
          </cell>
          <cell r="EY72">
            <v>126054</v>
          </cell>
          <cell r="EZ72">
            <v>126174</v>
          </cell>
          <cell r="FA72">
            <v>126294</v>
          </cell>
          <cell r="FB72">
            <v>126414</v>
          </cell>
          <cell r="FC72">
            <v>126533</v>
          </cell>
          <cell r="FD72">
            <v>126651</v>
          </cell>
          <cell r="FE72">
            <v>126771</v>
          </cell>
          <cell r="FF72">
            <v>126891</v>
          </cell>
          <cell r="FG72">
            <v>127011</v>
          </cell>
          <cell r="FH72">
            <v>127130</v>
          </cell>
          <cell r="FI72">
            <v>127250</v>
          </cell>
          <cell r="FJ72">
            <v>127368</v>
          </cell>
          <cell r="FK72">
            <v>127488</v>
          </cell>
          <cell r="FL72">
            <v>127605</v>
          </cell>
          <cell r="FM72">
            <v>127723</v>
          </cell>
          <cell r="FN72">
            <v>127840</v>
          </cell>
          <cell r="FO72">
            <v>127957</v>
          </cell>
          <cell r="FP72">
            <v>128077</v>
          </cell>
          <cell r="FQ72">
            <v>128193</v>
          </cell>
          <cell r="FR72">
            <v>128311</v>
          </cell>
          <cell r="FS72">
            <v>128428</v>
          </cell>
          <cell r="FT72">
            <v>128545</v>
          </cell>
          <cell r="FU72">
            <v>128662</v>
          </cell>
          <cell r="FV72">
            <v>128780</v>
          </cell>
          <cell r="FW72">
            <v>128899</v>
          </cell>
          <cell r="FX72">
            <v>129013</v>
          </cell>
          <cell r="FY72">
            <v>129128</v>
          </cell>
          <cell r="FZ72">
            <v>129243</v>
          </cell>
          <cell r="GA72">
            <v>129359</v>
          </cell>
          <cell r="GB72">
            <v>129474</v>
          </cell>
          <cell r="GC72">
            <v>129589</v>
          </cell>
          <cell r="GD72">
            <v>129706</v>
          </cell>
          <cell r="GE72">
            <v>129820</v>
          </cell>
          <cell r="GF72">
            <v>129935</v>
          </cell>
          <cell r="GG72">
            <v>130051</v>
          </cell>
          <cell r="GH72">
            <v>130165</v>
          </cell>
          <cell r="GI72">
            <v>130281</v>
          </cell>
          <cell r="GJ72">
            <v>130393</v>
          </cell>
          <cell r="GK72">
            <v>130508</v>
          </cell>
          <cell r="GL72">
            <v>130620</v>
          </cell>
          <cell r="GM72">
            <v>130734</v>
          </cell>
          <cell r="GN72">
            <v>130846</v>
          </cell>
        </row>
        <row r="73">
          <cell r="D73" t="str">
            <v>367C</v>
          </cell>
          <cell r="E73">
            <v>10709</v>
          </cell>
          <cell r="F73">
            <v>10722</v>
          </cell>
          <cell r="G73">
            <v>10735</v>
          </cell>
          <cell r="H73">
            <v>10748</v>
          </cell>
          <cell r="I73">
            <v>10761</v>
          </cell>
          <cell r="J73">
            <v>10773</v>
          </cell>
          <cell r="K73">
            <v>10786</v>
          </cell>
          <cell r="L73">
            <v>10800</v>
          </cell>
          <cell r="M73">
            <v>10814</v>
          </cell>
          <cell r="N73">
            <v>10828</v>
          </cell>
          <cell r="O73">
            <v>10841</v>
          </cell>
          <cell r="P73">
            <v>10855</v>
          </cell>
          <cell r="Q73">
            <v>10869</v>
          </cell>
          <cell r="R73">
            <v>10883</v>
          </cell>
          <cell r="S73">
            <v>10897</v>
          </cell>
          <cell r="T73">
            <v>10910</v>
          </cell>
          <cell r="U73">
            <v>10924</v>
          </cell>
          <cell r="V73">
            <v>10938</v>
          </cell>
          <cell r="W73">
            <v>10952</v>
          </cell>
          <cell r="X73">
            <v>10966</v>
          </cell>
          <cell r="Y73">
            <v>10980</v>
          </cell>
          <cell r="Z73">
            <v>10995</v>
          </cell>
          <cell r="AA73">
            <v>11009</v>
          </cell>
          <cell r="AB73">
            <v>11023</v>
          </cell>
          <cell r="AC73">
            <v>11038</v>
          </cell>
          <cell r="AD73">
            <v>11052</v>
          </cell>
          <cell r="AE73">
            <v>11066</v>
          </cell>
          <cell r="AF73">
            <v>11081</v>
          </cell>
          <cell r="AG73">
            <v>11095</v>
          </cell>
          <cell r="AH73">
            <v>11110</v>
          </cell>
          <cell r="AI73">
            <v>11124</v>
          </cell>
          <cell r="AJ73">
            <v>11139</v>
          </cell>
          <cell r="AK73">
            <v>11153</v>
          </cell>
          <cell r="AL73">
            <v>11168</v>
          </cell>
          <cell r="AM73">
            <v>11182</v>
          </cell>
          <cell r="AN73">
            <v>11197</v>
          </cell>
          <cell r="AO73">
            <v>11212</v>
          </cell>
          <cell r="AP73">
            <v>11226</v>
          </cell>
          <cell r="AQ73">
            <v>11241</v>
          </cell>
          <cell r="AR73">
            <v>11255</v>
          </cell>
          <cell r="AS73">
            <v>11270</v>
          </cell>
          <cell r="AT73">
            <v>11285</v>
          </cell>
          <cell r="AU73">
            <v>11299</v>
          </cell>
          <cell r="AV73">
            <v>11314</v>
          </cell>
          <cell r="AW73">
            <v>11329</v>
          </cell>
          <cell r="AX73">
            <v>11343</v>
          </cell>
          <cell r="AY73">
            <v>11358</v>
          </cell>
          <cell r="AZ73">
            <v>11373</v>
          </cell>
          <cell r="BA73">
            <v>11387</v>
          </cell>
          <cell r="BB73">
            <v>11402</v>
          </cell>
          <cell r="BC73">
            <v>11417</v>
          </cell>
          <cell r="BD73">
            <v>11431</v>
          </cell>
          <cell r="BE73">
            <v>11446</v>
          </cell>
          <cell r="BF73">
            <v>11461</v>
          </cell>
          <cell r="BG73">
            <v>11475</v>
          </cell>
          <cell r="BH73">
            <v>11490</v>
          </cell>
          <cell r="BI73">
            <v>11504</v>
          </cell>
          <cell r="BJ73">
            <v>11518</v>
          </cell>
          <cell r="BK73">
            <v>11533</v>
          </cell>
          <cell r="BL73">
            <v>11547</v>
          </cell>
          <cell r="BM73">
            <v>11562</v>
          </cell>
          <cell r="BN73">
            <v>11576</v>
          </cell>
          <cell r="BO73">
            <v>11591</v>
          </cell>
          <cell r="BP73">
            <v>11605</v>
          </cell>
          <cell r="BQ73">
            <v>11619</v>
          </cell>
          <cell r="BR73">
            <v>11634</v>
          </cell>
          <cell r="BS73">
            <v>11648</v>
          </cell>
          <cell r="BT73">
            <v>11662</v>
          </cell>
          <cell r="BU73">
            <v>11676</v>
          </cell>
          <cell r="BV73">
            <v>11690</v>
          </cell>
          <cell r="BW73">
            <v>11704</v>
          </cell>
          <cell r="BX73">
            <v>11718</v>
          </cell>
          <cell r="BY73">
            <v>11732</v>
          </cell>
          <cell r="BZ73">
            <v>11747</v>
          </cell>
          <cell r="CA73">
            <v>11761</v>
          </cell>
          <cell r="CB73">
            <v>11775</v>
          </cell>
          <cell r="CC73">
            <v>11789</v>
          </cell>
          <cell r="CD73">
            <v>11803</v>
          </cell>
          <cell r="CE73">
            <v>11817</v>
          </cell>
          <cell r="CF73">
            <v>11830</v>
          </cell>
          <cell r="CG73">
            <v>11844</v>
          </cell>
          <cell r="CH73">
            <v>11857</v>
          </cell>
          <cell r="CI73">
            <v>11871</v>
          </cell>
          <cell r="CJ73">
            <v>11885</v>
          </cell>
          <cell r="CK73">
            <v>11898</v>
          </cell>
          <cell r="CL73">
            <v>11912</v>
          </cell>
          <cell r="CM73">
            <v>11926</v>
          </cell>
          <cell r="CN73">
            <v>11939</v>
          </cell>
          <cell r="CO73">
            <v>11953</v>
          </cell>
          <cell r="CP73">
            <v>11966</v>
          </cell>
          <cell r="CQ73">
            <v>11980</v>
          </cell>
          <cell r="CR73">
            <v>11993</v>
          </cell>
          <cell r="CS73">
            <v>12007</v>
          </cell>
          <cell r="CT73">
            <v>12020</v>
          </cell>
          <cell r="CU73">
            <v>12033</v>
          </cell>
          <cell r="CV73">
            <v>12046</v>
          </cell>
          <cell r="CW73">
            <v>12060</v>
          </cell>
          <cell r="CX73">
            <v>12073</v>
          </cell>
          <cell r="CY73">
            <v>12086</v>
          </cell>
          <cell r="CZ73">
            <v>12099</v>
          </cell>
          <cell r="DA73">
            <v>12113</v>
          </cell>
          <cell r="DB73">
            <v>12126</v>
          </cell>
          <cell r="DC73">
            <v>12139</v>
          </cell>
          <cell r="DD73">
            <v>12152</v>
          </cell>
          <cell r="DE73">
            <v>12165</v>
          </cell>
          <cell r="DF73">
            <v>12178</v>
          </cell>
          <cell r="DG73">
            <v>12191</v>
          </cell>
          <cell r="DH73">
            <v>12204</v>
          </cell>
          <cell r="DI73">
            <v>12217</v>
          </cell>
          <cell r="DJ73">
            <v>12230</v>
          </cell>
          <cell r="DK73">
            <v>12243</v>
          </cell>
          <cell r="DL73">
            <v>12256</v>
          </cell>
          <cell r="DM73">
            <v>12269</v>
          </cell>
          <cell r="DN73">
            <v>12282</v>
          </cell>
          <cell r="DO73">
            <v>12295</v>
          </cell>
          <cell r="DP73">
            <v>12307</v>
          </cell>
          <cell r="DQ73">
            <v>12320</v>
          </cell>
          <cell r="DR73">
            <v>12333</v>
          </cell>
          <cell r="DS73">
            <v>12345</v>
          </cell>
          <cell r="DT73">
            <v>12358</v>
          </cell>
          <cell r="DU73">
            <v>12371</v>
          </cell>
          <cell r="DV73">
            <v>12383</v>
          </cell>
          <cell r="DW73">
            <v>12396</v>
          </cell>
          <cell r="DX73">
            <v>12409</v>
          </cell>
          <cell r="DY73">
            <v>12422</v>
          </cell>
          <cell r="DZ73">
            <v>12434</v>
          </cell>
          <cell r="EA73">
            <v>12447</v>
          </cell>
          <cell r="EB73">
            <v>12459</v>
          </cell>
          <cell r="EC73">
            <v>12472</v>
          </cell>
          <cell r="ED73">
            <v>12484</v>
          </cell>
          <cell r="EE73">
            <v>12497</v>
          </cell>
          <cell r="EF73">
            <v>12509</v>
          </cell>
          <cell r="EG73">
            <v>12522</v>
          </cell>
          <cell r="EH73">
            <v>12534</v>
          </cell>
          <cell r="EI73">
            <v>12547</v>
          </cell>
          <cell r="EJ73">
            <v>12559</v>
          </cell>
          <cell r="EK73">
            <v>12572</v>
          </cell>
          <cell r="EL73">
            <v>12584</v>
          </cell>
          <cell r="EM73">
            <v>12597</v>
          </cell>
          <cell r="EN73">
            <v>12609</v>
          </cell>
          <cell r="EO73">
            <v>12621</v>
          </cell>
          <cell r="EP73">
            <v>12634</v>
          </cell>
          <cell r="EQ73">
            <v>12646</v>
          </cell>
          <cell r="ER73">
            <v>12658</v>
          </cell>
          <cell r="ES73">
            <v>12670</v>
          </cell>
          <cell r="ET73">
            <v>12683</v>
          </cell>
          <cell r="EU73">
            <v>12695</v>
          </cell>
          <cell r="EV73">
            <v>12707</v>
          </cell>
          <cell r="EW73">
            <v>12720</v>
          </cell>
          <cell r="EX73">
            <v>12732</v>
          </cell>
          <cell r="EY73">
            <v>12744</v>
          </cell>
          <cell r="EZ73">
            <v>12756</v>
          </cell>
          <cell r="FA73">
            <v>12768</v>
          </cell>
          <cell r="FB73">
            <v>12780</v>
          </cell>
          <cell r="FC73">
            <v>12792</v>
          </cell>
          <cell r="FD73">
            <v>12805</v>
          </cell>
          <cell r="FE73">
            <v>12817</v>
          </cell>
          <cell r="FF73">
            <v>12829</v>
          </cell>
          <cell r="FG73">
            <v>12841</v>
          </cell>
          <cell r="FH73">
            <v>12853</v>
          </cell>
          <cell r="FI73">
            <v>12865</v>
          </cell>
          <cell r="FJ73">
            <v>12877</v>
          </cell>
          <cell r="FK73">
            <v>12889</v>
          </cell>
          <cell r="FL73">
            <v>12901</v>
          </cell>
          <cell r="FM73">
            <v>12913</v>
          </cell>
          <cell r="FN73">
            <v>12925</v>
          </cell>
          <cell r="FO73">
            <v>12937</v>
          </cell>
          <cell r="FP73">
            <v>12948</v>
          </cell>
          <cell r="FQ73">
            <v>12960</v>
          </cell>
          <cell r="FR73">
            <v>12972</v>
          </cell>
          <cell r="FS73">
            <v>12984</v>
          </cell>
          <cell r="FT73">
            <v>12996</v>
          </cell>
          <cell r="FU73">
            <v>13008</v>
          </cell>
          <cell r="FV73">
            <v>13020</v>
          </cell>
          <cell r="FW73">
            <v>13031</v>
          </cell>
          <cell r="FX73">
            <v>13043</v>
          </cell>
          <cell r="FY73">
            <v>13055</v>
          </cell>
          <cell r="FZ73">
            <v>13066</v>
          </cell>
          <cell r="GA73">
            <v>13078</v>
          </cell>
          <cell r="GB73">
            <v>13090</v>
          </cell>
          <cell r="GC73">
            <v>13101</v>
          </cell>
          <cell r="GD73">
            <v>13113</v>
          </cell>
          <cell r="GE73">
            <v>13125</v>
          </cell>
          <cell r="GF73">
            <v>13136</v>
          </cell>
          <cell r="GG73">
            <v>13148</v>
          </cell>
          <cell r="GH73">
            <v>13160</v>
          </cell>
          <cell r="GI73">
            <v>13171</v>
          </cell>
          <cell r="GJ73">
            <v>13183</v>
          </cell>
          <cell r="GK73">
            <v>13194</v>
          </cell>
          <cell r="GL73">
            <v>13206</v>
          </cell>
          <cell r="GM73">
            <v>13217</v>
          </cell>
          <cell r="GN73">
            <v>13229</v>
          </cell>
        </row>
        <row r="74">
          <cell r="D74" t="str">
            <v>370C</v>
          </cell>
          <cell r="E74">
            <v>46284</v>
          </cell>
          <cell r="F74">
            <v>46340</v>
          </cell>
          <cell r="G74">
            <v>46396</v>
          </cell>
          <cell r="H74">
            <v>46452</v>
          </cell>
          <cell r="I74">
            <v>46507</v>
          </cell>
          <cell r="J74">
            <v>46563</v>
          </cell>
          <cell r="K74">
            <v>46619</v>
          </cell>
          <cell r="L74">
            <v>46679</v>
          </cell>
          <cell r="M74">
            <v>46738</v>
          </cell>
          <cell r="N74">
            <v>46798</v>
          </cell>
          <cell r="O74">
            <v>46857</v>
          </cell>
          <cell r="P74">
            <v>46917</v>
          </cell>
          <cell r="Q74">
            <v>46976</v>
          </cell>
          <cell r="R74">
            <v>47036</v>
          </cell>
          <cell r="S74">
            <v>47095</v>
          </cell>
          <cell r="T74">
            <v>47155</v>
          </cell>
          <cell r="U74">
            <v>47215</v>
          </cell>
          <cell r="V74">
            <v>47275</v>
          </cell>
          <cell r="W74">
            <v>47334</v>
          </cell>
          <cell r="X74">
            <v>47396</v>
          </cell>
          <cell r="Y74">
            <v>47458</v>
          </cell>
          <cell r="Z74">
            <v>47520</v>
          </cell>
          <cell r="AA74">
            <v>47582</v>
          </cell>
          <cell r="AB74">
            <v>47644</v>
          </cell>
          <cell r="AC74">
            <v>47706</v>
          </cell>
          <cell r="AD74">
            <v>47768</v>
          </cell>
          <cell r="AE74">
            <v>47830</v>
          </cell>
          <cell r="AF74">
            <v>47892</v>
          </cell>
          <cell r="AG74">
            <v>47954</v>
          </cell>
          <cell r="AH74">
            <v>48016</v>
          </cell>
          <cell r="AI74">
            <v>48078</v>
          </cell>
          <cell r="AJ74">
            <v>48141</v>
          </cell>
          <cell r="AK74">
            <v>48204</v>
          </cell>
          <cell r="AL74">
            <v>48267</v>
          </cell>
          <cell r="AM74">
            <v>48331</v>
          </cell>
          <cell r="AN74">
            <v>48394</v>
          </cell>
          <cell r="AO74">
            <v>48457</v>
          </cell>
          <cell r="AP74">
            <v>48520</v>
          </cell>
          <cell r="AQ74">
            <v>48583</v>
          </cell>
          <cell r="AR74">
            <v>48647</v>
          </cell>
          <cell r="AS74">
            <v>48710</v>
          </cell>
          <cell r="AT74">
            <v>48773</v>
          </cell>
          <cell r="AU74">
            <v>48836</v>
          </cell>
          <cell r="AV74">
            <v>48900</v>
          </cell>
          <cell r="AW74">
            <v>48963</v>
          </cell>
          <cell r="AX74">
            <v>49026</v>
          </cell>
          <cell r="AY74">
            <v>49089</v>
          </cell>
          <cell r="AZ74">
            <v>49153</v>
          </cell>
          <cell r="BA74">
            <v>49216</v>
          </cell>
          <cell r="BB74">
            <v>49279</v>
          </cell>
          <cell r="BC74">
            <v>49343</v>
          </cell>
          <cell r="BD74">
            <v>49406</v>
          </cell>
          <cell r="BE74">
            <v>49469</v>
          </cell>
          <cell r="BF74">
            <v>49533</v>
          </cell>
          <cell r="BG74">
            <v>49596</v>
          </cell>
          <cell r="BH74">
            <v>49658</v>
          </cell>
          <cell r="BI74">
            <v>49721</v>
          </cell>
          <cell r="BJ74">
            <v>49783</v>
          </cell>
          <cell r="BK74">
            <v>49845</v>
          </cell>
          <cell r="BL74">
            <v>49908</v>
          </cell>
          <cell r="BM74">
            <v>49970</v>
          </cell>
          <cell r="BN74">
            <v>50033</v>
          </cell>
          <cell r="BO74">
            <v>50095</v>
          </cell>
          <cell r="BP74">
            <v>50157</v>
          </cell>
          <cell r="BQ74">
            <v>50220</v>
          </cell>
          <cell r="BR74">
            <v>50282</v>
          </cell>
          <cell r="BS74">
            <v>50345</v>
          </cell>
          <cell r="BT74">
            <v>50405</v>
          </cell>
          <cell r="BU74">
            <v>50466</v>
          </cell>
          <cell r="BV74">
            <v>50526</v>
          </cell>
          <cell r="BW74">
            <v>50587</v>
          </cell>
          <cell r="BX74">
            <v>50648</v>
          </cell>
          <cell r="BY74">
            <v>50708</v>
          </cell>
          <cell r="BZ74">
            <v>50769</v>
          </cell>
          <cell r="CA74">
            <v>50829</v>
          </cell>
          <cell r="CB74">
            <v>50890</v>
          </cell>
          <cell r="CC74">
            <v>50951</v>
          </cell>
          <cell r="CD74">
            <v>51011</v>
          </cell>
          <cell r="CE74">
            <v>51072</v>
          </cell>
          <cell r="CF74">
            <v>51131</v>
          </cell>
          <cell r="CG74">
            <v>51190</v>
          </cell>
          <cell r="CH74">
            <v>51248</v>
          </cell>
          <cell r="CI74">
            <v>51307</v>
          </cell>
          <cell r="CJ74">
            <v>51366</v>
          </cell>
          <cell r="CK74">
            <v>51425</v>
          </cell>
          <cell r="CL74">
            <v>51484</v>
          </cell>
          <cell r="CM74">
            <v>51543</v>
          </cell>
          <cell r="CN74">
            <v>51602</v>
          </cell>
          <cell r="CO74">
            <v>51660</v>
          </cell>
          <cell r="CP74">
            <v>51719</v>
          </cell>
          <cell r="CQ74">
            <v>51778</v>
          </cell>
          <cell r="CR74">
            <v>51836</v>
          </cell>
          <cell r="CS74">
            <v>51893</v>
          </cell>
          <cell r="CT74">
            <v>51950</v>
          </cell>
          <cell r="CU74">
            <v>52007</v>
          </cell>
          <cell r="CV74">
            <v>52065</v>
          </cell>
          <cell r="CW74">
            <v>52122</v>
          </cell>
          <cell r="CX74">
            <v>52179</v>
          </cell>
          <cell r="CY74">
            <v>52237</v>
          </cell>
          <cell r="CZ74">
            <v>52294</v>
          </cell>
          <cell r="DA74">
            <v>52351</v>
          </cell>
          <cell r="DB74">
            <v>52409</v>
          </cell>
          <cell r="DC74">
            <v>52466</v>
          </cell>
          <cell r="DD74">
            <v>52522</v>
          </cell>
          <cell r="DE74">
            <v>52578</v>
          </cell>
          <cell r="DF74">
            <v>52634</v>
          </cell>
          <cell r="DG74">
            <v>52690</v>
          </cell>
          <cell r="DH74">
            <v>52746</v>
          </cell>
          <cell r="DI74">
            <v>52802</v>
          </cell>
          <cell r="DJ74">
            <v>52858</v>
          </cell>
          <cell r="DK74">
            <v>52914</v>
          </cell>
          <cell r="DL74">
            <v>52970</v>
          </cell>
          <cell r="DM74">
            <v>53026</v>
          </cell>
          <cell r="DN74">
            <v>53082</v>
          </cell>
          <cell r="DO74">
            <v>53138</v>
          </cell>
          <cell r="DP74">
            <v>53193</v>
          </cell>
          <cell r="DQ74">
            <v>53247</v>
          </cell>
          <cell r="DR74">
            <v>53302</v>
          </cell>
          <cell r="DS74">
            <v>53357</v>
          </cell>
          <cell r="DT74">
            <v>53412</v>
          </cell>
          <cell r="DU74">
            <v>53467</v>
          </cell>
          <cell r="DV74">
            <v>53522</v>
          </cell>
          <cell r="DW74">
            <v>53577</v>
          </cell>
          <cell r="DX74">
            <v>53632</v>
          </cell>
          <cell r="DY74">
            <v>53686</v>
          </cell>
          <cell r="DZ74">
            <v>53741</v>
          </cell>
          <cell r="EA74">
            <v>53796</v>
          </cell>
          <cell r="EB74">
            <v>53850</v>
          </cell>
          <cell r="EC74">
            <v>53904</v>
          </cell>
          <cell r="ED74">
            <v>53958</v>
          </cell>
          <cell r="EE74">
            <v>54012</v>
          </cell>
          <cell r="EF74">
            <v>54066</v>
          </cell>
          <cell r="EG74">
            <v>54120</v>
          </cell>
          <cell r="EH74">
            <v>54174</v>
          </cell>
          <cell r="EI74">
            <v>54228</v>
          </cell>
          <cell r="EJ74">
            <v>54282</v>
          </cell>
          <cell r="EK74">
            <v>54336</v>
          </cell>
          <cell r="EL74">
            <v>54390</v>
          </cell>
          <cell r="EM74">
            <v>54444</v>
          </cell>
          <cell r="EN74">
            <v>54497</v>
          </cell>
          <cell r="EO74">
            <v>54550</v>
          </cell>
          <cell r="EP74">
            <v>54603</v>
          </cell>
          <cell r="EQ74">
            <v>54656</v>
          </cell>
          <cell r="ER74">
            <v>54709</v>
          </cell>
          <cell r="ES74">
            <v>54762</v>
          </cell>
          <cell r="ET74">
            <v>54815</v>
          </cell>
          <cell r="EU74">
            <v>54868</v>
          </cell>
          <cell r="EV74">
            <v>54921</v>
          </cell>
          <cell r="EW74">
            <v>54974</v>
          </cell>
          <cell r="EX74">
            <v>55028</v>
          </cell>
          <cell r="EY74">
            <v>55081</v>
          </cell>
          <cell r="EZ74">
            <v>55133</v>
          </cell>
          <cell r="FA74">
            <v>55185</v>
          </cell>
          <cell r="FB74">
            <v>55237</v>
          </cell>
          <cell r="FC74">
            <v>55289</v>
          </cell>
          <cell r="FD74">
            <v>55342</v>
          </cell>
          <cell r="FE74">
            <v>55394</v>
          </cell>
          <cell r="FF74">
            <v>55446</v>
          </cell>
          <cell r="FG74">
            <v>55498</v>
          </cell>
          <cell r="FH74">
            <v>55550</v>
          </cell>
          <cell r="FI74">
            <v>55602</v>
          </cell>
          <cell r="FJ74">
            <v>55655</v>
          </cell>
          <cell r="FK74">
            <v>55707</v>
          </cell>
          <cell r="FL74">
            <v>55758</v>
          </cell>
          <cell r="FM74">
            <v>55809</v>
          </cell>
          <cell r="FN74">
            <v>55861</v>
          </cell>
          <cell r="FO74">
            <v>55912</v>
          </cell>
          <cell r="FP74">
            <v>55963</v>
          </cell>
          <cell r="FQ74">
            <v>56015</v>
          </cell>
          <cell r="FR74">
            <v>56066</v>
          </cell>
          <cell r="FS74">
            <v>56117</v>
          </cell>
          <cell r="FT74">
            <v>56169</v>
          </cell>
          <cell r="FU74">
            <v>56220</v>
          </cell>
          <cell r="FV74">
            <v>56271</v>
          </cell>
          <cell r="FW74">
            <v>56322</v>
          </cell>
          <cell r="FX74">
            <v>56373</v>
          </cell>
          <cell r="FY74">
            <v>56423</v>
          </cell>
          <cell r="FZ74">
            <v>56474</v>
          </cell>
          <cell r="GA74">
            <v>56524</v>
          </cell>
          <cell r="GB74">
            <v>56574</v>
          </cell>
          <cell r="GC74">
            <v>56625</v>
          </cell>
          <cell r="GD74">
            <v>56675</v>
          </cell>
          <cell r="GE74">
            <v>56726</v>
          </cell>
          <cell r="GF74">
            <v>56776</v>
          </cell>
          <cell r="GG74">
            <v>56826</v>
          </cell>
          <cell r="GH74">
            <v>56877</v>
          </cell>
          <cell r="GI74">
            <v>56927</v>
          </cell>
          <cell r="GJ74">
            <v>56977</v>
          </cell>
          <cell r="GK74">
            <v>57026</v>
          </cell>
          <cell r="GL74">
            <v>57076</v>
          </cell>
          <cell r="GM74">
            <v>57125</v>
          </cell>
          <cell r="GN74">
            <v>57175</v>
          </cell>
        </row>
        <row r="75">
          <cell r="D75" t="str">
            <v>380C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</row>
        <row r="76">
          <cell r="D76" t="str">
            <v>517C</v>
          </cell>
          <cell r="E76">
            <v>84</v>
          </cell>
          <cell r="F76">
            <v>84</v>
          </cell>
          <cell r="G76">
            <v>84</v>
          </cell>
          <cell r="H76">
            <v>83</v>
          </cell>
          <cell r="I76">
            <v>84</v>
          </cell>
          <cell r="J76">
            <v>83</v>
          </cell>
          <cell r="K76">
            <v>84</v>
          </cell>
          <cell r="L76">
            <v>83</v>
          </cell>
          <cell r="M76">
            <v>84</v>
          </cell>
          <cell r="N76">
            <v>83</v>
          </cell>
          <cell r="O76">
            <v>83</v>
          </cell>
          <cell r="P76">
            <v>83</v>
          </cell>
          <cell r="Q76">
            <v>83</v>
          </cell>
          <cell r="R76">
            <v>83</v>
          </cell>
          <cell r="S76">
            <v>83</v>
          </cell>
          <cell r="T76">
            <v>83</v>
          </cell>
          <cell r="U76">
            <v>83</v>
          </cell>
          <cell r="V76">
            <v>82</v>
          </cell>
          <cell r="W76">
            <v>83</v>
          </cell>
          <cell r="X76">
            <v>82</v>
          </cell>
          <cell r="Y76">
            <v>83</v>
          </cell>
          <cell r="Z76">
            <v>82</v>
          </cell>
          <cell r="AA76">
            <v>83</v>
          </cell>
          <cell r="AB76">
            <v>82</v>
          </cell>
          <cell r="AC76">
            <v>82</v>
          </cell>
          <cell r="AD76">
            <v>82</v>
          </cell>
          <cell r="AE76">
            <v>82</v>
          </cell>
          <cell r="AF76">
            <v>82</v>
          </cell>
          <cell r="AG76">
            <v>82</v>
          </cell>
          <cell r="AH76">
            <v>82</v>
          </cell>
          <cell r="AI76">
            <v>82</v>
          </cell>
          <cell r="AJ76">
            <v>82</v>
          </cell>
          <cell r="AK76">
            <v>82</v>
          </cell>
          <cell r="AL76">
            <v>81</v>
          </cell>
          <cell r="AM76">
            <v>82</v>
          </cell>
          <cell r="AN76">
            <v>81</v>
          </cell>
          <cell r="AO76">
            <v>82</v>
          </cell>
          <cell r="AP76">
            <v>81</v>
          </cell>
          <cell r="AQ76">
            <v>82</v>
          </cell>
          <cell r="AR76">
            <v>81</v>
          </cell>
          <cell r="AS76">
            <v>81</v>
          </cell>
          <cell r="AT76">
            <v>81</v>
          </cell>
          <cell r="AU76">
            <v>81</v>
          </cell>
          <cell r="AV76">
            <v>81</v>
          </cell>
          <cell r="AW76">
            <v>81</v>
          </cell>
          <cell r="AX76">
            <v>81</v>
          </cell>
          <cell r="AY76">
            <v>81</v>
          </cell>
          <cell r="AZ76">
            <v>81</v>
          </cell>
          <cell r="BA76">
            <v>81</v>
          </cell>
          <cell r="BB76">
            <v>81</v>
          </cell>
          <cell r="BC76">
            <v>81</v>
          </cell>
          <cell r="BD76">
            <v>81</v>
          </cell>
          <cell r="BE76">
            <v>81</v>
          </cell>
          <cell r="BF76">
            <v>80</v>
          </cell>
          <cell r="BG76">
            <v>81</v>
          </cell>
          <cell r="BH76">
            <v>80</v>
          </cell>
          <cell r="BI76">
            <v>81</v>
          </cell>
          <cell r="BJ76">
            <v>80</v>
          </cell>
          <cell r="BK76">
            <v>80</v>
          </cell>
          <cell r="BL76">
            <v>80</v>
          </cell>
          <cell r="BM76">
            <v>80</v>
          </cell>
          <cell r="BN76">
            <v>80</v>
          </cell>
          <cell r="BO76">
            <v>80</v>
          </cell>
          <cell r="BP76">
            <v>80</v>
          </cell>
          <cell r="BQ76">
            <v>80</v>
          </cell>
          <cell r="BR76">
            <v>80</v>
          </cell>
          <cell r="BS76">
            <v>80</v>
          </cell>
          <cell r="BT76">
            <v>80</v>
          </cell>
          <cell r="BU76">
            <v>80</v>
          </cell>
          <cell r="BV76">
            <v>80</v>
          </cell>
          <cell r="BW76">
            <v>80</v>
          </cell>
          <cell r="BX76">
            <v>80</v>
          </cell>
          <cell r="BY76">
            <v>80</v>
          </cell>
          <cell r="BZ76">
            <v>80</v>
          </cell>
          <cell r="CA76">
            <v>80</v>
          </cell>
          <cell r="CB76">
            <v>79</v>
          </cell>
          <cell r="CC76">
            <v>80</v>
          </cell>
          <cell r="CD76">
            <v>79</v>
          </cell>
          <cell r="CE76">
            <v>80</v>
          </cell>
          <cell r="CF76">
            <v>79</v>
          </cell>
          <cell r="CG76">
            <v>80</v>
          </cell>
          <cell r="CH76">
            <v>79</v>
          </cell>
          <cell r="CI76">
            <v>79</v>
          </cell>
          <cell r="CJ76">
            <v>79</v>
          </cell>
          <cell r="CK76">
            <v>79</v>
          </cell>
          <cell r="CL76">
            <v>79</v>
          </cell>
          <cell r="CM76">
            <v>79</v>
          </cell>
          <cell r="CN76">
            <v>79</v>
          </cell>
          <cell r="CO76">
            <v>79</v>
          </cell>
          <cell r="CP76">
            <v>79</v>
          </cell>
          <cell r="CQ76">
            <v>79</v>
          </cell>
          <cell r="CR76">
            <v>79</v>
          </cell>
          <cell r="CS76">
            <v>79</v>
          </cell>
          <cell r="CT76">
            <v>79</v>
          </cell>
          <cell r="CU76">
            <v>79</v>
          </cell>
          <cell r="CV76">
            <v>79</v>
          </cell>
          <cell r="CW76">
            <v>79</v>
          </cell>
          <cell r="CX76">
            <v>79</v>
          </cell>
          <cell r="CY76">
            <v>79</v>
          </cell>
          <cell r="CZ76">
            <v>79</v>
          </cell>
          <cell r="DA76">
            <v>79</v>
          </cell>
          <cell r="DB76">
            <v>79</v>
          </cell>
          <cell r="DC76">
            <v>79</v>
          </cell>
          <cell r="DD76">
            <v>78</v>
          </cell>
          <cell r="DE76">
            <v>79</v>
          </cell>
          <cell r="DF76">
            <v>78</v>
          </cell>
          <cell r="DG76">
            <v>79</v>
          </cell>
          <cell r="DH76">
            <v>78</v>
          </cell>
          <cell r="DI76">
            <v>79</v>
          </cell>
          <cell r="DJ76">
            <v>78</v>
          </cell>
          <cell r="DK76">
            <v>78</v>
          </cell>
          <cell r="DL76">
            <v>78</v>
          </cell>
          <cell r="DM76">
            <v>78</v>
          </cell>
          <cell r="DN76">
            <v>78</v>
          </cell>
          <cell r="DO76">
            <v>78</v>
          </cell>
          <cell r="DP76">
            <v>78</v>
          </cell>
          <cell r="DQ76">
            <v>78</v>
          </cell>
          <cell r="DR76">
            <v>78</v>
          </cell>
          <cell r="DS76">
            <v>78</v>
          </cell>
          <cell r="DT76">
            <v>78</v>
          </cell>
          <cell r="DU76">
            <v>78</v>
          </cell>
          <cell r="DV76">
            <v>78</v>
          </cell>
          <cell r="DW76">
            <v>78</v>
          </cell>
          <cell r="DX76">
            <v>78</v>
          </cell>
          <cell r="DY76">
            <v>78</v>
          </cell>
          <cell r="DZ76">
            <v>78</v>
          </cell>
          <cell r="EA76">
            <v>78</v>
          </cell>
          <cell r="EB76">
            <v>78</v>
          </cell>
          <cell r="EC76">
            <v>78</v>
          </cell>
          <cell r="ED76">
            <v>78</v>
          </cell>
          <cell r="EE76">
            <v>78</v>
          </cell>
          <cell r="EF76">
            <v>78</v>
          </cell>
          <cell r="EG76">
            <v>78</v>
          </cell>
          <cell r="EH76">
            <v>78</v>
          </cell>
          <cell r="EI76">
            <v>78</v>
          </cell>
          <cell r="EJ76">
            <v>78</v>
          </cell>
          <cell r="EK76">
            <v>78</v>
          </cell>
          <cell r="EL76">
            <v>78</v>
          </cell>
          <cell r="EM76">
            <v>78</v>
          </cell>
          <cell r="EN76">
            <v>78</v>
          </cell>
          <cell r="EO76">
            <v>78</v>
          </cell>
          <cell r="EP76">
            <v>77</v>
          </cell>
          <cell r="EQ76">
            <v>78</v>
          </cell>
          <cell r="ER76">
            <v>77</v>
          </cell>
          <cell r="ES76">
            <v>78</v>
          </cell>
          <cell r="ET76">
            <v>77</v>
          </cell>
          <cell r="EU76">
            <v>77</v>
          </cell>
          <cell r="EV76">
            <v>77</v>
          </cell>
          <cell r="EW76">
            <v>77</v>
          </cell>
          <cell r="EX76">
            <v>77</v>
          </cell>
          <cell r="EY76">
            <v>77</v>
          </cell>
          <cell r="EZ76">
            <v>77</v>
          </cell>
          <cell r="FA76">
            <v>77</v>
          </cell>
          <cell r="FB76">
            <v>77</v>
          </cell>
          <cell r="FC76">
            <v>77</v>
          </cell>
          <cell r="FD76">
            <v>77</v>
          </cell>
          <cell r="FE76">
            <v>77</v>
          </cell>
          <cell r="FF76">
            <v>77</v>
          </cell>
          <cell r="FG76">
            <v>77</v>
          </cell>
          <cell r="FH76">
            <v>77</v>
          </cell>
          <cell r="FI76">
            <v>77</v>
          </cell>
          <cell r="FJ76">
            <v>77</v>
          </cell>
          <cell r="FK76">
            <v>77</v>
          </cell>
          <cell r="FL76">
            <v>77</v>
          </cell>
          <cell r="FM76">
            <v>77</v>
          </cell>
          <cell r="FN76">
            <v>77</v>
          </cell>
          <cell r="FO76">
            <v>77</v>
          </cell>
          <cell r="FP76">
            <v>77</v>
          </cell>
          <cell r="FQ76">
            <v>77</v>
          </cell>
          <cell r="FR76">
            <v>77</v>
          </cell>
          <cell r="FS76">
            <v>77</v>
          </cell>
          <cell r="FT76">
            <v>77</v>
          </cell>
          <cell r="FU76">
            <v>77</v>
          </cell>
          <cell r="FV76">
            <v>77</v>
          </cell>
          <cell r="FW76">
            <v>77</v>
          </cell>
          <cell r="FX76">
            <v>77</v>
          </cell>
          <cell r="FY76">
            <v>77</v>
          </cell>
          <cell r="FZ76">
            <v>77</v>
          </cell>
          <cell r="GA76">
            <v>77</v>
          </cell>
          <cell r="GB76">
            <v>77</v>
          </cell>
          <cell r="GC76">
            <v>77</v>
          </cell>
          <cell r="GD76">
            <v>77</v>
          </cell>
          <cell r="GE76">
            <v>77</v>
          </cell>
          <cell r="GF76">
            <v>77</v>
          </cell>
          <cell r="GG76">
            <v>77</v>
          </cell>
          <cell r="GH76">
            <v>77</v>
          </cell>
          <cell r="GI76">
            <v>77</v>
          </cell>
          <cell r="GJ76">
            <v>77</v>
          </cell>
          <cell r="GK76">
            <v>77</v>
          </cell>
          <cell r="GL76">
            <v>77</v>
          </cell>
          <cell r="GM76">
            <v>77</v>
          </cell>
          <cell r="GN76">
            <v>77</v>
          </cell>
        </row>
        <row r="77">
          <cell r="D77" t="str">
            <v>521C</v>
          </cell>
          <cell r="E77">
            <v>4</v>
          </cell>
          <cell r="F77">
            <v>4</v>
          </cell>
          <cell r="G77">
            <v>4</v>
          </cell>
          <cell r="H77">
            <v>4</v>
          </cell>
          <cell r="I77">
            <v>4</v>
          </cell>
          <cell r="J77">
            <v>4</v>
          </cell>
          <cell r="K77">
            <v>4</v>
          </cell>
          <cell r="L77">
            <v>4</v>
          </cell>
          <cell r="M77">
            <v>4</v>
          </cell>
          <cell r="N77">
            <v>4</v>
          </cell>
          <cell r="O77">
            <v>4</v>
          </cell>
          <cell r="P77">
            <v>4</v>
          </cell>
          <cell r="Q77">
            <v>4</v>
          </cell>
          <cell r="R77">
            <v>4</v>
          </cell>
          <cell r="S77">
            <v>4</v>
          </cell>
          <cell r="T77">
            <v>4</v>
          </cell>
          <cell r="U77">
            <v>4</v>
          </cell>
          <cell r="V77">
            <v>4</v>
          </cell>
          <cell r="W77">
            <v>4</v>
          </cell>
          <cell r="X77">
            <v>4</v>
          </cell>
          <cell r="Y77">
            <v>4</v>
          </cell>
          <cell r="Z77">
            <v>4</v>
          </cell>
          <cell r="AA77">
            <v>4</v>
          </cell>
          <cell r="AB77">
            <v>4</v>
          </cell>
          <cell r="AC77">
            <v>4</v>
          </cell>
          <cell r="AD77">
            <v>4</v>
          </cell>
          <cell r="AE77">
            <v>4</v>
          </cell>
          <cell r="AF77">
            <v>4</v>
          </cell>
          <cell r="AG77">
            <v>4</v>
          </cell>
          <cell r="AH77">
            <v>4</v>
          </cell>
          <cell r="AI77">
            <v>4</v>
          </cell>
          <cell r="AJ77">
            <v>4</v>
          </cell>
          <cell r="AK77">
            <v>4</v>
          </cell>
          <cell r="AL77">
            <v>4</v>
          </cell>
          <cell r="AM77">
            <v>4</v>
          </cell>
          <cell r="AN77">
            <v>4</v>
          </cell>
          <cell r="AO77">
            <v>4</v>
          </cell>
          <cell r="AP77">
            <v>4</v>
          </cell>
          <cell r="AQ77">
            <v>4</v>
          </cell>
          <cell r="AR77">
            <v>4</v>
          </cell>
          <cell r="AS77">
            <v>4</v>
          </cell>
          <cell r="AT77">
            <v>4</v>
          </cell>
          <cell r="AU77">
            <v>4</v>
          </cell>
          <cell r="AV77">
            <v>4</v>
          </cell>
          <cell r="AW77">
            <v>4</v>
          </cell>
          <cell r="AX77">
            <v>4</v>
          </cell>
          <cell r="AY77">
            <v>4</v>
          </cell>
          <cell r="AZ77">
            <v>4</v>
          </cell>
          <cell r="BA77">
            <v>4</v>
          </cell>
          <cell r="BB77">
            <v>4</v>
          </cell>
          <cell r="BC77">
            <v>4</v>
          </cell>
          <cell r="BD77">
            <v>4</v>
          </cell>
          <cell r="BE77">
            <v>4</v>
          </cell>
          <cell r="BF77">
            <v>4</v>
          </cell>
          <cell r="BG77">
            <v>4</v>
          </cell>
          <cell r="BH77">
            <v>4</v>
          </cell>
          <cell r="BI77">
            <v>4</v>
          </cell>
          <cell r="BJ77">
            <v>4</v>
          </cell>
          <cell r="BK77">
            <v>4</v>
          </cell>
          <cell r="BL77">
            <v>4</v>
          </cell>
          <cell r="BM77">
            <v>4</v>
          </cell>
          <cell r="BN77">
            <v>4</v>
          </cell>
          <cell r="BO77">
            <v>4</v>
          </cell>
          <cell r="BP77">
            <v>4</v>
          </cell>
          <cell r="BQ77">
            <v>4</v>
          </cell>
          <cell r="BR77">
            <v>4</v>
          </cell>
          <cell r="BS77">
            <v>4</v>
          </cell>
          <cell r="BT77">
            <v>4</v>
          </cell>
          <cell r="BU77">
            <v>4</v>
          </cell>
          <cell r="BV77">
            <v>4</v>
          </cell>
          <cell r="BW77">
            <v>4</v>
          </cell>
          <cell r="BX77">
            <v>4</v>
          </cell>
          <cell r="BY77">
            <v>4</v>
          </cell>
          <cell r="BZ77">
            <v>4</v>
          </cell>
          <cell r="CA77">
            <v>4</v>
          </cell>
          <cell r="CB77">
            <v>4</v>
          </cell>
          <cell r="CC77">
            <v>4</v>
          </cell>
          <cell r="CD77">
            <v>4</v>
          </cell>
          <cell r="CE77">
            <v>4</v>
          </cell>
          <cell r="CF77">
            <v>4</v>
          </cell>
          <cell r="CG77">
            <v>4</v>
          </cell>
          <cell r="CH77">
            <v>4</v>
          </cell>
          <cell r="CI77">
            <v>4</v>
          </cell>
          <cell r="CJ77">
            <v>4</v>
          </cell>
          <cell r="CK77">
            <v>4</v>
          </cell>
          <cell r="CL77">
            <v>4</v>
          </cell>
          <cell r="CM77">
            <v>4</v>
          </cell>
          <cell r="CN77">
            <v>4</v>
          </cell>
          <cell r="CO77">
            <v>4</v>
          </cell>
          <cell r="CP77">
            <v>4</v>
          </cell>
          <cell r="CQ77">
            <v>4</v>
          </cell>
          <cell r="CR77">
            <v>4</v>
          </cell>
          <cell r="CS77">
            <v>4</v>
          </cell>
          <cell r="CT77">
            <v>4</v>
          </cell>
          <cell r="CU77">
            <v>4</v>
          </cell>
          <cell r="CV77">
            <v>4</v>
          </cell>
          <cell r="CW77">
            <v>4</v>
          </cell>
          <cell r="CX77">
            <v>4</v>
          </cell>
          <cell r="CY77">
            <v>4</v>
          </cell>
          <cell r="CZ77">
            <v>4</v>
          </cell>
          <cell r="DA77">
            <v>4</v>
          </cell>
          <cell r="DB77">
            <v>4</v>
          </cell>
          <cell r="DC77">
            <v>4</v>
          </cell>
          <cell r="DD77">
            <v>4</v>
          </cell>
          <cell r="DE77">
            <v>4</v>
          </cell>
          <cell r="DF77">
            <v>4</v>
          </cell>
          <cell r="DG77">
            <v>4</v>
          </cell>
          <cell r="DH77">
            <v>4</v>
          </cell>
          <cell r="DI77">
            <v>4</v>
          </cell>
          <cell r="DJ77">
            <v>4</v>
          </cell>
          <cell r="DK77">
            <v>4</v>
          </cell>
          <cell r="DL77">
            <v>4</v>
          </cell>
          <cell r="DM77">
            <v>4</v>
          </cell>
          <cell r="DN77">
            <v>4</v>
          </cell>
          <cell r="DO77">
            <v>4</v>
          </cell>
          <cell r="DP77">
            <v>4</v>
          </cell>
          <cell r="DQ77">
            <v>4</v>
          </cell>
          <cell r="DR77">
            <v>4</v>
          </cell>
          <cell r="DS77">
            <v>4</v>
          </cell>
          <cell r="DT77">
            <v>4</v>
          </cell>
          <cell r="DU77">
            <v>4</v>
          </cell>
          <cell r="DV77">
            <v>4</v>
          </cell>
          <cell r="DW77">
            <v>4</v>
          </cell>
          <cell r="DX77">
            <v>4</v>
          </cell>
          <cell r="DY77">
            <v>4</v>
          </cell>
          <cell r="DZ77">
            <v>4</v>
          </cell>
          <cell r="EA77">
            <v>4</v>
          </cell>
          <cell r="EB77">
            <v>4</v>
          </cell>
          <cell r="EC77">
            <v>4</v>
          </cell>
          <cell r="ED77">
            <v>4</v>
          </cell>
          <cell r="EE77">
            <v>4</v>
          </cell>
          <cell r="EF77">
            <v>4</v>
          </cell>
          <cell r="EG77">
            <v>4</v>
          </cell>
          <cell r="EH77">
            <v>4</v>
          </cell>
          <cell r="EI77">
            <v>4</v>
          </cell>
          <cell r="EJ77">
            <v>4</v>
          </cell>
          <cell r="EK77">
            <v>4</v>
          </cell>
          <cell r="EL77">
            <v>4</v>
          </cell>
          <cell r="EM77">
            <v>4</v>
          </cell>
          <cell r="EN77">
            <v>4</v>
          </cell>
          <cell r="EO77">
            <v>4</v>
          </cell>
          <cell r="EP77">
            <v>4</v>
          </cell>
          <cell r="EQ77">
            <v>4</v>
          </cell>
          <cell r="ER77">
            <v>4</v>
          </cell>
          <cell r="ES77">
            <v>4</v>
          </cell>
          <cell r="ET77">
            <v>4</v>
          </cell>
          <cell r="EU77">
            <v>4</v>
          </cell>
          <cell r="EV77">
            <v>4</v>
          </cell>
          <cell r="EW77">
            <v>4</v>
          </cell>
          <cell r="EX77">
            <v>4</v>
          </cell>
          <cell r="EY77">
            <v>4</v>
          </cell>
          <cell r="EZ77">
            <v>4</v>
          </cell>
          <cell r="FA77">
            <v>4</v>
          </cell>
          <cell r="FB77">
            <v>4</v>
          </cell>
          <cell r="FC77">
            <v>4</v>
          </cell>
          <cell r="FD77">
            <v>4</v>
          </cell>
          <cell r="FE77">
            <v>4</v>
          </cell>
          <cell r="FF77">
            <v>4</v>
          </cell>
          <cell r="FG77">
            <v>4</v>
          </cell>
          <cell r="FH77">
            <v>4</v>
          </cell>
          <cell r="FI77">
            <v>4</v>
          </cell>
          <cell r="FJ77">
            <v>4</v>
          </cell>
          <cell r="FK77">
            <v>4</v>
          </cell>
          <cell r="FL77">
            <v>4</v>
          </cell>
          <cell r="FM77">
            <v>4</v>
          </cell>
          <cell r="FN77">
            <v>4</v>
          </cell>
          <cell r="FO77">
            <v>4</v>
          </cell>
          <cell r="FP77">
            <v>4</v>
          </cell>
          <cell r="FQ77">
            <v>4</v>
          </cell>
          <cell r="FR77">
            <v>4</v>
          </cell>
          <cell r="FS77">
            <v>4</v>
          </cell>
          <cell r="FT77">
            <v>4</v>
          </cell>
          <cell r="FU77">
            <v>4</v>
          </cell>
          <cell r="FV77">
            <v>4</v>
          </cell>
          <cell r="FW77">
            <v>4</v>
          </cell>
          <cell r="FX77">
            <v>4</v>
          </cell>
          <cell r="FY77">
            <v>4</v>
          </cell>
          <cell r="FZ77">
            <v>4</v>
          </cell>
          <cell r="GA77">
            <v>4</v>
          </cell>
          <cell r="GB77">
            <v>4</v>
          </cell>
          <cell r="GC77">
            <v>4</v>
          </cell>
          <cell r="GD77">
            <v>4</v>
          </cell>
          <cell r="GE77">
            <v>4</v>
          </cell>
          <cell r="GF77">
            <v>4</v>
          </cell>
          <cell r="GG77">
            <v>4</v>
          </cell>
          <cell r="GH77">
            <v>4</v>
          </cell>
          <cell r="GI77">
            <v>4</v>
          </cell>
          <cell r="GJ77">
            <v>4</v>
          </cell>
          <cell r="GK77">
            <v>4</v>
          </cell>
          <cell r="GL77">
            <v>4</v>
          </cell>
          <cell r="GM77">
            <v>4</v>
          </cell>
          <cell r="GN77">
            <v>4</v>
          </cell>
        </row>
        <row r="78">
          <cell r="D78" t="str">
            <v>523C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Q78">
            <v>4</v>
          </cell>
          <cell r="R78">
            <v>4</v>
          </cell>
          <cell r="S78">
            <v>4</v>
          </cell>
          <cell r="T78">
            <v>4</v>
          </cell>
          <cell r="U78">
            <v>4</v>
          </cell>
          <cell r="V78">
            <v>4</v>
          </cell>
          <cell r="W78">
            <v>4</v>
          </cell>
          <cell r="X78">
            <v>4</v>
          </cell>
          <cell r="Y78">
            <v>4</v>
          </cell>
          <cell r="Z78">
            <v>4</v>
          </cell>
          <cell r="AA78">
            <v>4</v>
          </cell>
          <cell r="AB78">
            <v>4</v>
          </cell>
          <cell r="AC78">
            <v>4</v>
          </cell>
          <cell r="AD78">
            <v>4</v>
          </cell>
          <cell r="AE78">
            <v>4</v>
          </cell>
          <cell r="AF78">
            <v>4</v>
          </cell>
          <cell r="AG78">
            <v>4</v>
          </cell>
          <cell r="AH78">
            <v>4</v>
          </cell>
          <cell r="AI78">
            <v>4</v>
          </cell>
          <cell r="AJ78">
            <v>4</v>
          </cell>
          <cell r="AK78">
            <v>4</v>
          </cell>
          <cell r="AL78">
            <v>4</v>
          </cell>
          <cell r="AM78">
            <v>4</v>
          </cell>
          <cell r="AN78">
            <v>4</v>
          </cell>
          <cell r="AO78">
            <v>4</v>
          </cell>
          <cell r="AP78">
            <v>4</v>
          </cell>
          <cell r="AQ78">
            <v>4</v>
          </cell>
          <cell r="AR78">
            <v>4</v>
          </cell>
          <cell r="AS78">
            <v>4</v>
          </cell>
          <cell r="AT78">
            <v>4</v>
          </cell>
          <cell r="AU78">
            <v>4</v>
          </cell>
          <cell r="AV78">
            <v>4</v>
          </cell>
          <cell r="AW78">
            <v>4</v>
          </cell>
          <cell r="AX78">
            <v>4</v>
          </cell>
          <cell r="AY78">
            <v>4</v>
          </cell>
          <cell r="AZ78">
            <v>4</v>
          </cell>
          <cell r="BA78">
            <v>4</v>
          </cell>
          <cell r="BB78">
            <v>4</v>
          </cell>
          <cell r="BC78">
            <v>4</v>
          </cell>
          <cell r="BD78">
            <v>4</v>
          </cell>
          <cell r="BE78">
            <v>4</v>
          </cell>
          <cell r="BF78">
            <v>4</v>
          </cell>
          <cell r="BG78">
            <v>4</v>
          </cell>
          <cell r="BH78">
            <v>4</v>
          </cell>
          <cell r="BI78">
            <v>4</v>
          </cell>
          <cell r="BJ78">
            <v>4</v>
          </cell>
          <cell r="BK78">
            <v>4</v>
          </cell>
          <cell r="BL78">
            <v>4</v>
          </cell>
          <cell r="BM78">
            <v>4</v>
          </cell>
          <cell r="BN78">
            <v>4</v>
          </cell>
          <cell r="BO78">
            <v>4</v>
          </cell>
          <cell r="BP78">
            <v>4</v>
          </cell>
          <cell r="BQ78">
            <v>4</v>
          </cell>
          <cell r="BR78">
            <v>4</v>
          </cell>
          <cell r="BS78">
            <v>4</v>
          </cell>
          <cell r="BT78">
            <v>4</v>
          </cell>
          <cell r="BU78">
            <v>4</v>
          </cell>
          <cell r="BV78">
            <v>4</v>
          </cell>
          <cell r="BW78">
            <v>4</v>
          </cell>
          <cell r="BX78">
            <v>4</v>
          </cell>
          <cell r="BY78">
            <v>4</v>
          </cell>
          <cell r="BZ78">
            <v>4</v>
          </cell>
          <cell r="CA78">
            <v>4</v>
          </cell>
          <cell r="CB78">
            <v>4</v>
          </cell>
          <cell r="CC78">
            <v>4</v>
          </cell>
          <cell r="CD78">
            <v>4</v>
          </cell>
          <cell r="CE78">
            <v>4</v>
          </cell>
          <cell r="CF78">
            <v>4</v>
          </cell>
          <cell r="CG78">
            <v>4</v>
          </cell>
          <cell r="CH78">
            <v>4</v>
          </cell>
          <cell r="CI78">
            <v>4</v>
          </cell>
          <cell r="CJ78">
            <v>4</v>
          </cell>
          <cell r="CK78">
            <v>4</v>
          </cell>
          <cell r="CL78">
            <v>4</v>
          </cell>
          <cell r="CM78">
            <v>4</v>
          </cell>
          <cell r="CN78">
            <v>4</v>
          </cell>
          <cell r="CO78">
            <v>4</v>
          </cell>
          <cell r="CP78">
            <v>4</v>
          </cell>
          <cell r="CQ78">
            <v>4</v>
          </cell>
          <cell r="CR78">
            <v>4</v>
          </cell>
          <cell r="CS78">
            <v>4</v>
          </cell>
          <cell r="CT78">
            <v>4</v>
          </cell>
          <cell r="CU78">
            <v>4</v>
          </cell>
          <cell r="CV78">
            <v>4</v>
          </cell>
          <cell r="CW78">
            <v>4</v>
          </cell>
          <cell r="CX78">
            <v>4</v>
          </cell>
          <cell r="CY78">
            <v>4</v>
          </cell>
          <cell r="CZ78">
            <v>4</v>
          </cell>
          <cell r="DA78">
            <v>4</v>
          </cell>
          <cell r="DB78">
            <v>4</v>
          </cell>
          <cell r="DC78">
            <v>4</v>
          </cell>
          <cell r="DD78">
            <v>4</v>
          </cell>
          <cell r="DE78">
            <v>4</v>
          </cell>
          <cell r="DF78">
            <v>4</v>
          </cell>
          <cell r="DG78">
            <v>4</v>
          </cell>
          <cell r="DH78">
            <v>4</v>
          </cell>
          <cell r="DI78">
            <v>4</v>
          </cell>
          <cell r="DJ78">
            <v>4</v>
          </cell>
          <cell r="DK78">
            <v>4</v>
          </cell>
          <cell r="DL78">
            <v>4</v>
          </cell>
          <cell r="DM78">
            <v>4</v>
          </cell>
          <cell r="DN78">
            <v>4</v>
          </cell>
          <cell r="DO78">
            <v>4</v>
          </cell>
          <cell r="DP78">
            <v>4</v>
          </cell>
          <cell r="DQ78">
            <v>4</v>
          </cell>
          <cell r="DR78">
            <v>4</v>
          </cell>
          <cell r="DS78">
            <v>4</v>
          </cell>
          <cell r="DT78">
            <v>4</v>
          </cell>
          <cell r="DU78">
            <v>4</v>
          </cell>
          <cell r="DV78">
            <v>4</v>
          </cell>
          <cell r="DW78">
            <v>4</v>
          </cell>
          <cell r="DX78">
            <v>4</v>
          </cell>
          <cell r="DY78">
            <v>4</v>
          </cell>
          <cell r="DZ78">
            <v>4</v>
          </cell>
          <cell r="EA78">
            <v>4</v>
          </cell>
          <cell r="EB78">
            <v>4</v>
          </cell>
          <cell r="EC78">
            <v>4</v>
          </cell>
          <cell r="ED78">
            <v>4</v>
          </cell>
          <cell r="EE78">
            <v>4</v>
          </cell>
          <cell r="EF78">
            <v>4</v>
          </cell>
          <cell r="EG78">
            <v>4</v>
          </cell>
          <cell r="EH78">
            <v>4</v>
          </cell>
          <cell r="EI78">
            <v>4</v>
          </cell>
          <cell r="EJ78">
            <v>4</v>
          </cell>
          <cell r="EK78">
            <v>4</v>
          </cell>
          <cell r="EL78">
            <v>4</v>
          </cell>
          <cell r="EM78">
            <v>4</v>
          </cell>
          <cell r="EN78">
            <v>4</v>
          </cell>
          <cell r="EO78">
            <v>4</v>
          </cell>
          <cell r="EP78">
            <v>4</v>
          </cell>
          <cell r="EQ78">
            <v>4</v>
          </cell>
          <cell r="ER78">
            <v>4</v>
          </cell>
          <cell r="ES78">
            <v>4</v>
          </cell>
          <cell r="ET78">
            <v>4</v>
          </cell>
          <cell r="EU78">
            <v>4</v>
          </cell>
          <cell r="EV78">
            <v>4</v>
          </cell>
          <cell r="EW78">
            <v>4</v>
          </cell>
          <cell r="EX78">
            <v>4</v>
          </cell>
          <cell r="EY78">
            <v>4</v>
          </cell>
          <cell r="EZ78">
            <v>4</v>
          </cell>
          <cell r="FA78">
            <v>4</v>
          </cell>
          <cell r="FB78">
            <v>4</v>
          </cell>
          <cell r="FC78">
            <v>4</v>
          </cell>
          <cell r="FD78">
            <v>4</v>
          </cell>
          <cell r="FE78">
            <v>4</v>
          </cell>
          <cell r="FF78">
            <v>4</v>
          </cell>
          <cell r="FG78">
            <v>4</v>
          </cell>
          <cell r="FH78">
            <v>4</v>
          </cell>
          <cell r="FI78">
            <v>4</v>
          </cell>
          <cell r="FJ78">
            <v>4</v>
          </cell>
          <cell r="FK78">
            <v>4</v>
          </cell>
          <cell r="FL78">
            <v>4</v>
          </cell>
          <cell r="FM78">
            <v>4</v>
          </cell>
          <cell r="FN78">
            <v>4</v>
          </cell>
          <cell r="FO78">
            <v>4</v>
          </cell>
          <cell r="FP78">
            <v>4</v>
          </cell>
          <cell r="FQ78">
            <v>4</v>
          </cell>
          <cell r="FR78">
            <v>4</v>
          </cell>
          <cell r="FS78">
            <v>4</v>
          </cell>
          <cell r="FT78">
            <v>4</v>
          </cell>
          <cell r="FU78">
            <v>4</v>
          </cell>
          <cell r="FV78">
            <v>4</v>
          </cell>
          <cell r="FW78">
            <v>4</v>
          </cell>
          <cell r="FX78">
            <v>4</v>
          </cell>
          <cell r="FY78">
            <v>4</v>
          </cell>
          <cell r="FZ78">
            <v>4</v>
          </cell>
          <cell r="GA78">
            <v>4</v>
          </cell>
          <cell r="GB78">
            <v>4</v>
          </cell>
          <cell r="GC78">
            <v>4</v>
          </cell>
          <cell r="GD78">
            <v>4</v>
          </cell>
          <cell r="GE78">
            <v>4</v>
          </cell>
          <cell r="GF78">
            <v>4</v>
          </cell>
          <cell r="GG78">
            <v>4</v>
          </cell>
          <cell r="GH78">
            <v>4</v>
          </cell>
          <cell r="GI78">
            <v>4</v>
          </cell>
          <cell r="GJ78">
            <v>4</v>
          </cell>
          <cell r="GK78">
            <v>4</v>
          </cell>
          <cell r="GL78">
            <v>4</v>
          </cell>
          <cell r="GM78">
            <v>4</v>
          </cell>
          <cell r="GN78">
            <v>4</v>
          </cell>
        </row>
        <row r="79">
          <cell r="D79" t="str">
            <v>525C</v>
          </cell>
          <cell r="E79">
            <v>1</v>
          </cell>
          <cell r="F79">
            <v>1</v>
          </cell>
          <cell r="G79">
            <v>1</v>
          </cell>
          <cell r="H79">
            <v>1</v>
          </cell>
          <cell r="I79">
            <v>1</v>
          </cell>
          <cell r="J79">
            <v>1</v>
          </cell>
          <cell r="K79">
            <v>1</v>
          </cell>
          <cell r="L79">
            <v>1</v>
          </cell>
          <cell r="M79">
            <v>1</v>
          </cell>
          <cell r="N79">
            <v>1</v>
          </cell>
          <cell r="O79">
            <v>1</v>
          </cell>
          <cell r="P79">
            <v>1</v>
          </cell>
          <cell r="Q79">
            <v>1</v>
          </cell>
          <cell r="R79">
            <v>1</v>
          </cell>
          <cell r="S79">
            <v>1</v>
          </cell>
          <cell r="T79">
            <v>1</v>
          </cell>
          <cell r="U79">
            <v>1</v>
          </cell>
          <cell r="V79">
            <v>1</v>
          </cell>
          <cell r="W79">
            <v>1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>
            <v>1</v>
          </cell>
          <cell r="AD79">
            <v>1</v>
          </cell>
          <cell r="AE79">
            <v>1</v>
          </cell>
          <cell r="AF79">
            <v>1</v>
          </cell>
          <cell r="AG79">
            <v>1</v>
          </cell>
          <cell r="AH79">
            <v>1</v>
          </cell>
          <cell r="AI79">
            <v>1</v>
          </cell>
          <cell r="AJ79">
            <v>1</v>
          </cell>
          <cell r="AK79">
            <v>1</v>
          </cell>
          <cell r="AL79">
            <v>1</v>
          </cell>
          <cell r="AM79">
            <v>1</v>
          </cell>
          <cell r="AN79">
            <v>1</v>
          </cell>
          <cell r="AO79">
            <v>1</v>
          </cell>
          <cell r="AP79">
            <v>1</v>
          </cell>
          <cell r="AQ79">
            <v>1</v>
          </cell>
          <cell r="AR79">
            <v>1</v>
          </cell>
          <cell r="AS79">
            <v>1</v>
          </cell>
          <cell r="AT79">
            <v>1</v>
          </cell>
          <cell r="AU79">
            <v>1</v>
          </cell>
          <cell r="AV79">
            <v>1</v>
          </cell>
          <cell r="AW79">
            <v>1</v>
          </cell>
          <cell r="AX79">
            <v>1</v>
          </cell>
          <cell r="AY79">
            <v>1</v>
          </cell>
          <cell r="AZ79">
            <v>1</v>
          </cell>
          <cell r="BA79">
            <v>1</v>
          </cell>
          <cell r="BB79">
            <v>1</v>
          </cell>
          <cell r="BC79">
            <v>1</v>
          </cell>
          <cell r="BD79">
            <v>1</v>
          </cell>
          <cell r="BE79">
            <v>1</v>
          </cell>
          <cell r="BF79">
            <v>1</v>
          </cell>
          <cell r="BG79">
            <v>1</v>
          </cell>
          <cell r="BH79">
            <v>1</v>
          </cell>
          <cell r="BI79">
            <v>1</v>
          </cell>
          <cell r="BJ79">
            <v>1</v>
          </cell>
          <cell r="BK79">
            <v>1</v>
          </cell>
          <cell r="BL79">
            <v>1</v>
          </cell>
          <cell r="BM79">
            <v>1</v>
          </cell>
          <cell r="BN79">
            <v>1</v>
          </cell>
          <cell r="BO79">
            <v>1</v>
          </cell>
          <cell r="BP79">
            <v>1</v>
          </cell>
          <cell r="BQ79">
            <v>1</v>
          </cell>
          <cell r="BR79">
            <v>1</v>
          </cell>
          <cell r="BS79">
            <v>1</v>
          </cell>
          <cell r="BT79">
            <v>1</v>
          </cell>
          <cell r="BU79">
            <v>1</v>
          </cell>
          <cell r="BV79">
            <v>1</v>
          </cell>
          <cell r="BW79">
            <v>1</v>
          </cell>
          <cell r="BX79">
            <v>1</v>
          </cell>
          <cell r="BY79">
            <v>1</v>
          </cell>
          <cell r="BZ79">
            <v>1</v>
          </cell>
          <cell r="CA79">
            <v>1</v>
          </cell>
          <cell r="CB79">
            <v>1</v>
          </cell>
          <cell r="CC79">
            <v>1</v>
          </cell>
          <cell r="CD79">
            <v>1</v>
          </cell>
          <cell r="CE79">
            <v>1</v>
          </cell>
          <cell r="CF79">
            <v>1</v>
          </cell>
          <cell r="CG79">
            <v>1</v>
          </cell>
          <cell r="CH79">
            <v>1</v>
          </cell>
          <cell r="CI79">
            <v>1</v>
          </cell>
          <cell r="CJ79">
            <v>1</v>
          </cell>
          <cell r="CK79">
            <v>1</v>
          </cell>
          <cell r="CL79">
            <v>1</v>
          </cell>
          <cell r="CM79">
            <v>1</v>
          </cell>
          <cell r="CN79">
            <v>1</v>
          </cell>
          <cell r="CO79">
            <v>1</v>
          </cell>
          <cell r="CP79">
            <v>1</v>
          </cell>
          <cell r="CQ79">
            <v>1</v>
          </cell>
          <cell r="CR79">
            <v>1</v>
          </cell>
          <cell r="CS79">
            <v>1</v>
          </cell>
          <cell r="CT79">
            <v>1</v>
          </cell>
          <cell r="CU79">
            <v>1</v>
          </cell>
          <cell r="CV79">
            <v>1</v>
          </cell>
          <cell r="CW79">
            <v>1</v>
          </cell>
          <cell r="CX79">
            <v>1</v>
          </cell>
          <cell r="CY79">
            <v>1</v>
          </cell>
          <cell r="CZ79">
            <v>1</v>
          </cell>
          <cell r="DA79">
            <v>1</v>
          </cell>
          <cell r="DB79">
            <v>1</v>
          </cell>
          <cell r="DC79">
            <v>1</v>
          </cell>
          <cell r="DD79">
            <v>1</v>
          </cell>
          <cell r="DE79">
            <v>1</v>
          </cell>
          <cell r="DF79">
            <v>1</v>
          </cell>
          <cell r="DG79">
            <v>1</v>
          </cell>
          <cell r="DH79">
            <v>1</v>
          </cell>
          <cell r="DI79">
            <v>1</v>
          </cell>
          <cell r="DJ79">
            <v>1</v>
          </cell>
          <cell r="DK79">
            <v>1</v>
          </cell>
          <cell r="DL79">
            <v>1</v>
          </cell>
          <cell r="DM79">
            <v>1</v>
          </cell>
          <cell r="DN79">
            <v>1</v>
          </cell>
          <cell r="DO79">
            <v>1</v>
          </cell>
          <cell r="DP79">
            <v>1</v>
          </cell>
          <cell r="DQ79">
            <v>1</v>
          </cell>
          <cell r="DR79">
            <v>1</v>
          </cell>
          <cell r="DS79">
            <v>1</v>
          </cell>
          <cell r="DT79">
            <v>1</v>
          </cell>
          <cell r="DU79">
            <v>1</v>
          </cell>
          <cell r="DV79">
            <v>1</v>
          </cell>
          <cell r="DW79">
            <v>1</v>
          </cell>
          <cell r="DX79">
            <v>1</v>
          </cell>
          <cell r="DY79">
            <v>1</v>
          </cell>
          <cell r="DZ79">
            <v>1</v>
          </cell>
          <cell r="EA79">
            <v>1</v>
          </cell>
          <cell r="EB79">
            <v>1</v>
          </cell>
          <cell r="EC79">
            <v>1</v>
          </cell>
          <cell r="ED79">
            <v>1</v>
          </cell>
          <cell r="EE79">
            <v>1</v>
          </cell>
          <cell r="EF79">
            <v>1</v>
          </cell>
          <cell r="EG79">
            <v>1</v>
          </cell>
          <cell r="EH79">
            <v>1</v>
          </cell>
          <cell r="EI79">
            <v>1</v>
          </cell>
          <cell r="EJ79">
            <v>1</v>
          </cell>
          <cell r="EK79">
            <v>1</v>
          </cell>
          <cell r="EL79">
            <v>1</v>
          </cell>
          <cell r="EM79">
            <v>1</v>
          </cell>
          <cell r="EN79">
            <v>1</v>
          </cell>
          <cell r="EO79">
            <v>1</v>
          </cell>
          <cell r="EP79">
            <v>1</v>
          </cell>
          <cell r="EQ79">
            <v>1</v>
          </cell>
          <cell r="ER79">
            <v>1</v>
          </cell>
          <cell r="ES79">
            <v>1</v>
          </cell>
          <cell r="ET79">
            <v>1</v>
          </cell>
          <cell r="EU79">
            <v>1</v>
          </cell>
          <cell r="EV79">
            <v>1</v>
          </cell>
          <cell r="EW79">
            <v>1</v>
          </cell>
          <cell r="EX79">
            <v>1</v>
          </cell>
          <cell r="EY79">
            <v>1</v>
          </cell>
          <cell r="EZ79">
            <v>1</v>
          </cell>
          <cell r="FA79">
            <v>1</v>
          </cell>
          <cell r="FB79">
            <v>1</v>
          </cell>
          <cell r="FC79">
            <v>1</v>
          </cell>
          <cell r="FD79">
            <v>1</v>
          </cell>
          <cell r="FE79">
            <v>1</v>
          </cell>
          <cell r="FF79">
            <v>1</v>
          </cell>
          <cell r="FG79">
            <v>1</v>
          </cell>
          <cell r="FH79">
            <v>1</v>
          </cell>
          <cell r="FI79">
            <v>1</v>
          </cell>
          <cell r="FJ79">
            <v>1</v>
          </cell>
          <cell r="FK79">
            <v>1</v>
          </cell>
          <cell r="FL79">
            <v>1</v>
          </cell>
          <cell r="FM79">
            <v>1</v>
          </cell>
          <cell r="FN79">
            <v>1</v>
          </cell>
          <cell r="FO79">
            <v>1</v>
          </cell>
          <cell r="FP79">
            <v>1</v>
          </cell>
          <cell r="FQ79">
            <v>1</v>
          </cell>
          <cell r="FR79">
            <v>1</v>
          </cell>
          <cell r="FS79">
            <v>1</v>
          </cell>
          <cell r="FT79">
            <v>1</v>
          </cell>
          <cell r="FU79">
            <v>1</v>
          </cell>
          <cell r="FV79">
            <v>1</v>
          </cell>
          <cell r="FW79">
            <v>1</v>
          </cell>
          <cell r="FX79">
            <v>1</v>
          </cell>
          <cell r="FY79">
            <v>1</v>
          </cell>
          <cell r="FZ79">
            <v>1</v>
          </cell>
          <cell r="GA79">
            <v>1</v>
          </cell>
          <cell r="GB79">
            <v>1</v>
          </cell>
          <cell r="GC79">
            <v>1</v>
          </cell>
          <cell r="GD79">
            <v>1</v>
          </cell>
          <cell r="GE79">
            <v>1</v>
          </cell>
          <cell r="GF79">
            <v>1</v>
          </cell>
          <cell r="GG79">
            <v>1</v>
          </cell>
          <cell r="GH79">
            <v>1</v>
          </cell>
          <cell r="GI79">
            <v>1</v>
          </cell>
          <cell r="GJ79">
            <v>1</v>
          </cell>
          <cell r="GK79">
            <v>1</v>
          </cell>
          <cell r="GL79">
            <v>1</v>
          </cell>
          <cell r="GM79">
            <v>1</v>
          </cell>
          <cell r="GN79">
            <v>1</v>
          </cell>
        </row>
        <row r="80">
          <cell r="D80" t="str">
            <v>549C</v>
          </cell>
          <cell r="E80">
            <v>79</v>
          </cell>
          <cell r="F80">
            <v>79</v>
          </cell>
          <cell r="G80">
            <v>79</v>
          </cell>
          <cell r="H80">
            <v>79</v>
          </cell>
          <cell r="I80">
            <v>79</v>
          </cell>
          <cell r="J80">
            <v>79</v>
          </cell>
          <cell r="K80">
            <v>79</v>
          </cell>
          <cell r="L80">
            <v>79</v>
          </cell>
          <cell r="M80">
            <v>79</v>
          </cell>
          <cell r="N80">
            <v>78</v>
          </cell>
          <cell r="O80">
            <v>79</v>
          </cell>
          <cell r="P80">
            <v>78</v>
          </cell>
          <cell r="Q80">
            <v>79</v>
          </cell>
          <cell r="R80">
            <v>78</v>
          </cell>
          <cell r="S80">
            <v>78</v>
          </cell>
          <cell r="T80">
            <v>78</v>
          </cell>
          <cell r="U80">
            <v>78</v>
          </cell>
          <cell r="V80">
            <v>78</v>
          </cell>
          <cell r="W80">
            <v>78</v>
          </cell>
          <cell r="X80">
            <v>78</v>
          </cell>
          <cell r="Y80">
            <v>78</v>
          </cell>
          <cell r="Z80">
            <v>78</v>
          </cell>
          <cell r="AA80">
            <v>78</v>
          </cell>
          <cell r="AB80">
            <v>78</v>
          </cell>
          <cell r="AC80">
            <v>78</v>
          </cell>
          <cell r="AD80">
            <v>77</v>
          </cell>
          <cell r="AE80">
            <v>78</v>
          </cell>
          <cell r="AF80">
            <v>77</v>
          </cell>
          <cell r="AG80">
            <v>78</v>
          </cell>
          <cell r="AH80">
            <v>77</v>
          </cell>
          <cell r="AI80">
            <v>77</v>
          </cell>
          <cell r="AJ80">
            <v>77</v>
          </cell>
          <cell r="AK80">
            <v>77</v>
          </cell>
          <cell r="AL80">
            <v>77</v>
          </cell>
          <cell r="AM80">
            <v>77</v>
          </cell>
          <cell r="AN80">
            <v>77</v>
          </cell>
          <cell r="AO80">
            <v>77</v>
          </cell>
          <cell r="AP80">
            <v>77</v>
          </cell>
          <cell r="AQ80">
            <v>77</v>
          </cell>
          <cell r="AR80">
            <v>77</v>
          </cell>
          <cell r="AS80">
            <v>77</v>
          </cell>
          <cell r="AT80">
            <v>77</v>
          </cell>
          <cell r="AU80">
            <v>77</v>
          </cell>
          <cell r="AV80">
            <v>76</v>
          </cell>
          <cell r="AW80">
            <v>77</v>
          </cell>
          <cell r="AX80">
            <v>76</v>
          </cell>
          <cell r="AY80">
            <v>77</v>
          </cell>
          <cell r="AZ80">
            <v>76</v>
          </cell>
          <cell r="BA80">
            <v>77</v>
          </cell>
          <cell r="BB80">
            <v>76</v>
          </cell>
          <cell r="BC80">
            <v>76</v>
          </cell>
          <cell r="BD80">
            <v>76</v>
          </cell>
          <cell r="BE80">
            <v>76</v>
          </cell>
          <cell r="BF80">
            <v>76</v>
          </cell>
          <cell r="BG80">
            <v>76</v>
          </cell>
          <cell r="BH80">
            <v>76</v>
          </cell>
          <cell r="BI80">
            <v>76</v>
          </cell>
          <cell r="BJ80">
            <v>76</v>
          </cell>
          <cell r="BK80">
            <v>76</v>
          </cell>
          <cell r="BL80">
            <v>76</v>
          </cell>
          <cell r="BM80">
            <v>76</v>
          </cell>
          <cell r="BN80">
            <v>76</v>
          </cell>
          <cell r="BO80">
            <v>76</v>
          </cell>
          <cell r="BP80">
            <v>76</v>
          </cell>
          <cell r="BQ80">
            <v>76</v>
          </cell>
          <cell r="BR80">
            <v>75</v>
          </cell>
          <cell r="BS80">
            <v>76</v>
          </cell>
          <cell r="BT80">
            <v>75</v>
          </cell>
          <cell r="BU80">
            <v>76</v>
          </cell>
          <cell r="BV80">
            <v>75</v>
          </cell>
          <cell r="BW80">
            <v>75</v>
          </cell>
          <cell r="BX80">
            <v>75</v>
          </cell>
          <cell r="BY80">
            <v>75</v>
          </cell>
          <cell r="BZ80">
            <v>75</v>
          </cell>
          <cell r="CA80">
            <v>75</v>
          </cell>
          <cell r="CB80">
            <v>75</v>
          </cell>
          <cell r="CC80">
            <v>75</v>
          </cell>
          <cell r="CD80">
            <v>75</v>
          </cell>
          <cell r="CE80">
            <v>75</v>
          </cell>
          <cell r="CF80">
            <v>75</v>
          </cell>
          <cell r="CG80">
            <v>75</v>
          </cell>
          <cell r="CH80">
            <v>75</v>
          </cell>
          <cell r="CI80">
            <v>75</v>
          </cell>
          <cell r="CJ80">
            <v>75</v>
          </cell>
          <cell r="CK80">
            <v>75</v>
          </cell>
          <cell r="CL80">
            <v>75</v>
          </cell>
          <cell r="CM80">
            <v>75</v>
          </cell>
          <cell r="CN80">
            <v>75</v>
          </cell>
          <cell r="CO80">
            <v>75</v>
          </cell>
          <cell r="CP80">
            <v>75</v>
          </cell>
          <cell r="CQ80">
            <v>75</v>
          </cell>
          <cell r="CR80">
            <v>74</v>
          </cell>
          <cell r="CS80">
            <v>75</v>
          </cell>
          <cell r="CT80">
            <v>74</v>
          </cell>
          <cell r="CU80">
            <v>75</v>
          </cell>
          <cell r="CV80">
            <v>74</v>
          </cell>
          <cell r="CW80">
            <v>75</v>
          </cell>
          <cell r="CX80">
            <v>74</v>
          </cell>
          <cell r="CY80">
            <v>74</v>
          </cell>
          <cell r="CZ80">
            <v>74</v>
          </cell>
          <cell r="DA80">
            <v>74</v>
          </cell>
          <cell r="DB80">
            <v>74</v>
          </cell>
          <cell r="DC80">
            <v>74</v>
          </cell>
          <cell r="DD80">
            <v>74</v>
          </cell>
          <cell r="DE80">
            <v>74</v>
          </cell>
          <cell r="DF80">
            <v>74</v>
          </cell>
          <cell r="DG80">
            <v>74</v>
          </cell>
          <cell r="DH80">
            <v>74</v>
          </cell>
          <cell r="DI80">
            <v>74</v>
          </cell>
          <cell r="DJ80">
            <v>74</v>
          </cell>
          <cell r="DK80">
            <v>74</v>
          </cell>
          <cell r="DL80">
            <v>74</v>
          </cell>
          <cell r="DM80">
            <v>74</v>
          </cell>
          <cell r="DN80">
            <v>74</v>
          </cell>
          <cell r="DO80">
            <v>74</v>
          </cell>
          <cell r="DP80">
            <v>74</v>
          </cell>
          <cell r="DQ80">
            <v>74</v>
          </cell>
          <cell r="DR80">
            <v>74</v>
          </cell>
          <cell r="DS80">
            <v>74</v>
          </cell>
          <cell r="DT80">
            <v>74</v>
          </cell>
          <cell r="DU80">
            <v>74</v>
          </cell>
          <cell r="DV80">
            <v>74</v>
          </cell>
          <cell r="DW80">
            <v>74</v>
          </cell>
          <cell r="DX80">
            <v>74</v>
          </cell>
          <cell r="DY80">
            <v>74</v>
          </cell>
          <cell r="DZ80">
            <v>74</v>
          </cell>
          <cell r="EA80">
            <v>74</v>
          </cell>
          <cell r="EB80">
            <v>73</v>
          </cell>
          <cell r="EC80">
            <v>74</v>
          </cell>
          <cell r="ED80">
            <v>73</v>
          </cell>
          <cell r="EE80">
            <v>74</v>
          </cell>
          <cell r="EF80">
            <v>73</v>
          </cell>
          <cell r="EG80">
            <v>74</v>
          </cell>
          <cell r="EH80">
            <v>73</v>
          </cell>
          <cell r="EI80">
            <v>73</v>
          </cell>
          <cell r="EJ80">
            <v>73</v>
          </cell>
          <cell r="EK80">
            <v>73</v>
          </cell>
          <cell r="EL80">
            <v>73</v>
          </cell>
          <cell r="EM80">
            <v>73</v>
          </cell>
          <cell r="EN80">
            <v>73</v>
          </cell>
          <cell r="EO80">
            <v>73</v>
          </cell>
          <cell r="EP80">
            <v>73</v>
          </cell>
          <cell r="EQ80">
            <v>73</v>
          </cell>
          <cell r="ER80">
            <v>73</v>
          </cell>
          <cell r="ES80">
            <v>73</v>
          </cell>
          <cell r="ET80">
            <v>73</v>
          </cell>
          <cell r="EU80">
            <v>73</v>
          </cell>
          <cell r="EV80">
            <v>73</v>
          </cell>
          <cell r="EW80">
            <v>73</v>
          </cell>
          <cell r="EX80">
            <v>73</v>
          </cell>
          <cell r="EY80">
            <v>73</v>
          </cell>
          <cell r="EZ80">
            <v>73</v>
          </cell>
          <cell r="FA80">
            <v>73</v>
          </cell>
          <cell r="FB80">
            <v>73</v>
          </cell>
          <cell r="FC80">
            <v>73</v>
          </cell>
          <cell r="FD80">
            <v>73</v>
          </cell>
          <cell r="FE80">
            <v>73</v>
          </cell>
          <cell r="FF80">
            <v>73</v>
          </cell>
          <cell r="FG80">
            <v>73</v>
          </cell>
          <cell r="FH80">
            <v>73</v>
          </cell>
          <cell r="FI80">
            <v>73</v>
          </cell>
          <cell r="FJ80">
            <v>73</v>
          </cell>
          <cell r="FK80">
            <v>73</v>
          </cell>
          <cell r="FL80">
            <v>73</v>
          </cell>
          <cell r="FM80">
            <v>73</v>
          </cell>
          <cell r="FN80">
            <v>73</v>
          </cell>
          <cell r="FO80">
            <v>73</v>
          </cell>
          <cell r="FP80">
            <v>73</v>
          </cell>
          <cell r="FQ80">
            <v>73</v>
          </cell>
          <cell r="FR80">
            <v>73</v>
          </cell>
          <cell r="FS80">
            <v>73</v>
          </cell>
          <cell r="FT80">
            <v>73</v>
          </cell>
          <cell r="FU80">
            <v>73</v>
          </cell>
          <cell r="FV80">
            <v>73</v>
          </cell>
          <cell r="FW80">
            <v>73</v>
          </cell>
          <cell r="FX80">
            <v>73</v>
          </cell>
          <cell r="FY80">
            <v>73</v>
          </cell>
          <cell r="FZ80">
            <v>73</v>
          </cell>
          <cell r="GA80">
            <v>73</v>
          </cell>
          <cell r="GB80">
            <v>72</v>
          </cell>
          <cell r="GC80">
            <v>73</v>
          </cell>
          <cell r="GD80">
            <v>72</v>
          </cell>
          <cell r="GE80">
            <v>73</v>
          </cell>
          <cell r="GF80">
            <v>72</v>
          </cell>
          <cell r="GG80">
            <v>73</v>
          </cell>
          <cell r="GH80">
            <v>72</v>
          </cell>
          <cell r="GI80">
            <v>72</v>
          </cell>
          <cell r="GJ80">
            <v>72</v>
          </cell>
          <cell r="GK80">
            <v>72</v>
          </cell>
          <cell r="GL80">
            <v>72</v>
          </cell>
          <cell r="GM80">
            <v>72</v>
          </cell>
          <cell r="GN80">
            <v>72</v>
          </cell>
        </row>
        <row r="81">
          <cell r="D81" t="str">
            <v>560C</v>
          </cell>
          <cell r="E81">
            <v>778</v>
          </cell>
          <cell r="F81">
            <v>773</v>
          </cell>
          <cell r="G81">
            <v>776</v>
          </cell>
          <cell r="H81">
            <v>771</v>
          </cell>
          <cell r="I81">
            <v>775</v>
          </cell>
          <cell r="J81">
            <v>770</v>
          </cell>
          <cell r="K81">
            <v>774</v>
          </cell>
          <cell r="L81">
            <v>769</v>
          </cell>
          <cell r="M81">
            <v>772</v>
          </cell>
          <cell r="N81">
            <v>767</v>
          </cell>
          <cell r="O81">
            <v>771</v>
          </cell>
          <cell r="P81">
            <v>766</v>
          </cell>
          <cell r="Q81">
            <v>769</v>
          </cell>
          <cell r="R81">
            <v>765</v>
          </cell>
          <cell r="S81">
            <v>768</v>
          </cell>
          <cell r="T81">
            <v>764</v>
          </cell>
          <cell r="U81">
            <v>767</v>
          </cell>
          <cell r="V81">
            <v>762</v>
          </cell>
          <cell r="W81">
            <v>766</v>
          </cell>
          <cell r="X81">
            <v>761</v>
          </cell>
          <cell r="Y81">
            <v>764</v>
          </cell>
          <cell r="Z81">
            <v>760</v>
          </cell>
          <cell r="AA81">
            <v>763</v>
          </cell>
          <cell r="AB81">
            <v>759</v>
          </cell>
          <cell r="AC81">
            <v>762</v>
          </cell>
          <cell r="AD81">
            <v>758</v>
          </cell>
          <cell r="AE81">
            <v>761</v>
          </cell>
          <cell r="AF81">
            <v>756</v>
          </cell>
          <cell r="AG81">
            <v>759</v>
          </cell>
          <cell r="AH81">
            <v>755</v>
          </cell>
          <cell r="AI81">
            <v>758</v>
          </cell>
          <cell r="AJ81">
            <v>754</v>
          </cell>
          <cell r="AK81">
            <v>757</v>
          </cell>
          <cell r="AL81">
            <v>753</v>
          </cell>
          <cell r="AM81">
            <v>756</v>
          </cell>
          <cell r="AN81">
            <v>752</v>
          </cell>
          <cell r="AO81">
            <v>755</v>
          </cell>
          <cell r="AP81">
            <v>751</v>
          </cell>
          <cell r="AQ81">
            <v>754</v>
          </cell>
          <cell r="AR81">
            <v>750</v>
          </cell>
          <cell r="AS81">
            <v>753</v>
          </cell>
          <cell r="AT81">
            <v>749</v>
          </cell>
          <cell r="AU81">
            <v>752</v>
          </cell>
          <cell r="AV81">
            <v>748</v>
          </cell>
          <cell r="AW81">
            <v>751</v>
          </cell>
          <cell r="AX81">
            <v>747</v>
          </cell>
          <cell r="AY81">
            <v>750</v>
          </cell>
          <cell r="AZ81">
            <v>746</v>
          </cell>
          <cell r="BA81">
            <v>749</v>
          </cell>
          <cell r="BB81">
            <v>745</v>
          </cell>
          <cell r="BC81">
            <v>748</v>
          </cell>
          <cell r="BD81">
            <v>744</v>
          </cell>
          <cell r="BE81">
            <v>747</v>
          </cell>
          <cell r="BF81">
            <v>743</v>
          </cell>
          <cell r="BG81">
            <v>746</v>
          </cell>
          <cell r="BH81">
            <v>743</v>
          </cell>
          <cell r="BI81">
            <v>745</v>
          </cell>
          <cell r="BJ81">
            <v>742</v>
          </cell>
          <cell r="BK81">
            <v>744</v>
          </cell>
          <cell r="BL81">
            <v>741</v>
          </cell>
          <cell r="BM81">
            <v>743</v>
          </cell>
          <cell r="BN81">
            <v>740</v>
          </cell>
          <cell r="BO81">
            <v>742</v>
          </cell>
          <cell r="BP81">
            <v>739</v>
          </cell>
          <cell r="BQ81">
            <v>741</v>
          </cell>
          <cell r="BR81">
            <v>738</v>
          </cell>
          <cell r="BS81">
            <v>741</v>
          </cell>
          <cell r="BT81">
            <v>738</v>
          </cell>
          <cell r="BU81">
            <v>740</v>
          </cell>
          <cell r="BV81">
            <v>737</v>
          </cell>
          <cell r="BW81">
            <v>739</v>
          </cell>
          <cell r="BX81">
            <v>736</v>
          </cell>
          <cell r="BY81">
            <v>738</v>
          </cell>
          <cell r="BZ81">
            <v>735</v>
          </cell>
          <cell r="CA81">
            <v>737</v>
          </cell>
          <cell r="CB81">
            <v>735</v>
          </cell>
          <cell r="CC81">
            <v>737</v>
          </cell>
          <cell r="CD81">
            <v>734</v>
          </cell>
          <cell r="CE81">
            <v>736</v>
          </cell>
          <cell r="CF81">
            <v>733</v>
          </cell>
          <cell r="CG81">
            <v>735</v>
          </cell>
          <cell r="CH81">
            <v>732</v>
          </cell>
          <cell r="CI81">
            <v>734</v>
          </cell>
          <cell r="CJ81">
            <v>732</v>
          </cell>
          <cell r="CK81">
            <v>734</v>
          </cell>
          <cell r="CL81">
            <v>731</v>
          </cell>
          <cell r="CM81">
            <v>733</v>
          </cell>
          <cell r="CN81">
            <v>730</v>
          </cell>
          <cell r="CO81">
            <v>732</v>
          </cell>
          <cell r="CP81">
            <v>730</v>
          </cell>
          <cell r="CQ81">
            <v>732</v>
          </cell>
          <cell r="CR81">
            <v>729</v>
          </cell>
          <cell r="CS81">
            <v>731</v>
          </cell>
          <cell r="CT81">
            <v>728</v>
          </cell>
          <cell r="CU81">
            <v>730</v>
          </cell>
          <cell r="CV81">
            <v>728</v>
          </cell>
          <cell r="CW81">
            <v>730</v>
          </cell>
          <cell r="CX81">
            <v>727</v>
          </cell>
          <cell r="CY81">
            <v>729</v>
          </cell>
          <cell r="CZ81">
            <v>727</v>
          </cell>
          <cell r="DA81">
            <v>728</v>
          </cell>
          <cell r="DB81">
            <v>726</v>
          </cell>
          <cell r="DC81">
            <v>728</v>
          </cell>
          <cell r="DD81">
            <v>725</v>
          </cell>
          <cell r="DE81">
            <v>727</v>
          </cell>
          <cell r="DF81">
            <v>725</v>
          </cell>
          <cell r="DG81">
            <v>726</v>
          </cell>
          <cell r="DH81">
            <v>724</v>
          </cell>
          <cell r="DI81">
            <v>726</v>
          </cell>
          <cell r="DJ81">
            <v>724</v>
          </cell>
          <cell r="DK81">
            <v>725</v>
          </cell>
          <cell r="DL81">
            <v>723</v>
          </cell>
          <cell r="DM81">
            <v>725</v>
          </cell>
          <cell r="DN81">
            <v>723</v>
          </cell>
          <cell r="DO81">
            <v>724</v>
          </cell>
          <cell r="DP81">
            <v>722</v>
          </cell>
          <cell r="DQ81">
            <v>724</v>
          </cell>
          <cell r="DR81">
            <v>722</v>
          </cell>
          <cell r="DS81">
            <v>723</v>
          </cell>
          <cell r="DT81">
            <v>721</v>
          </cell>
          <cell r="DU81">
            <v>723</v>
          </cell>
          <cell r="DV81">
            <v>721</v>
          </cell>
          <cell r="DW81">
            <v>722</v>
          </cell>
          <cell r="DX81">
            <v>720</v>
          </cell>
          <cell r="DY81">
            <v>721</v>
          </cell>
          <cell r="DZ81">
            <v>720</v>
          </cell>
          <cell r="EA81">
            <v>721</v>
          </cell>
          <cell r="EB81">
            <v>719</v>
          </cell>
          <cell r="EC81">
            <v>720</v>
          </cell>
          <cell r="ED81">
            <v>719</v>
          </cell>
          <cell r="EE81">
            <v>720</v>
          </cell>
          <cell r="EF81">
            <v>718</v>
          </cell>
          <cell r="EG81">
            <v>720</v>
          </cell>
          <cell r="EH81">
            <v>718</v>
          </cell>
          <cell r="EI81">
            <v>719</v>
          </cell>
          <cell r="EJ81">
            <v>717</v>
          </cell>
          <cell r="EK81">
            <v>719</v>
          </cell>
          <cell r="EL81">
            <v>717</v>
          </cell>
          <cell r="EM81">
            <v>718</v>
          </cell>
          <cell r="EN81">
            <v>717</v>
          </cell>
          <cell r="EO81">
            <v>718</v>
          </cell>
          <cell r="EP81">
            <v>716</v>
          </cell>
          <cell r="EQ81">
            <v>717</v>
          </cell>
          <cell r="ER81">
            <v>716</v>
          </cell>
          <cell r="ES81">
            <v>717</v>
          </cell>
          <cell r="ET81">
            <v>715</v>
          </cell>
          <cell r="EU81">
            <v>716</v>
          </cell>
          <cell r="EV81">
            <v>715</v>
          </cell>
          <cell r="EW81">
            <v>716</v>
          </cell>
          <cell r="EX81">
            <v>715</v>
          </cell>
          <cell r="EY81">
            <v>716</v>
          </cell>
          <cell r="EZ81">
            <v>714</v>
          </cell>
          <cell r="FA81">
            <v>715</v>
          </cell>
          <cell r="FB81">
            <v>714</v>
          </cell>
          <cell r="FC81">
            <v>715</v>
          </cell>
          <cell r="FD81">
            <v>713</v>
          </cell>
          <cell r="FE81">
            <v>714</v>
          </cell>
          <cell r="FF81">
            <v>713</v>
          </cell>
          <cell r="FG81">
            <v>714</v>
          </cell>
          <cell r="FH81">
            <v>713</v>
          </cell>
          <cell r="FI81">
            <v>714</v>
          </cell>
          <cell r="FJ81">
            <v>712</v>
          </cell>
          <cell r="FK81">
            <v>713</v>
          </cell>
          <cell r="FL81">
            <v>712</v>
          </cell>
          <cell r="FM81">
            <v>713</v>
          </cell>
          <cell r="FN81">
            <v>712</v>
          </cell>
          <cell r="FO81">
            <v>713</v>
          </cell>
          <cell r="FP81">
            <v>711</v>
          </cell>
          <cell r="FQ81">
            <v>712</v>
          </cell>
          <cell r="FR81">
            <v>711</v>
          </cell>
          <cell r="FS81">
            <v>712</v>
          </cell>
          <cell r="FT81">
            <v>711</v>
          </cell>
          <cell r="FU81">
            <v>712</v>
          </cell>
          <cell r="FV81">
            <v>710</v>
          </cell>
          <cell r="FW81">
            <v>711</v>
          </cell>
          <cell r="FX81">
            <v>710</v>
          </cell>
          <cell r="FY81">
            <v>711</v>
          </cell>
          <cell r="FZ81">
            <v>710</v>
          </cell>
          <cell r="GA81">
            <v>711</v>
          </cell>
          <cell r="GB81">
            <v>709</v>
          </cell>
          <cell r="GC81">
            <v>710</v>
          </cell>
          <cell r="GD81">
            <v>709</v>
          </cell>
          <cell r="GE81">
            <v>710</v>
          </cell>
          <cell r="GF81">
            <v>709</v>
          </cell>
          <cell r="GG81">
            <v>710</v>
          </cell>
          <cell r="GH81">
            <v>709</v>
          </cell>
          <cell r="GI81">
            <v>709</v>
          </cell>
          <cell r="GJ81">
            <v>708</v>
          </cell>
          <cell r="GK81">
            <v>709</v>
          </cell>
          <cell r="GL81">
            <v>708</v>
          </cell>
          <cell r="GM81">
            <v>709</v>
          </cell>
          <cell r="GN81">
            <v>708</v>
          </cell>
        </row>
        <row r="82">
          <cell r="D82" t="str">
            <v>567C</v>
          </cell>
          <cell r="E82">
            <v>1</v>
          </cell>
          <cell r="F82">
            <v>1</v>
          </cell>
          <cell r="G82">
            <v>1</v>
          </cell>
          <cell r="H82">
            <v>1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1</v>
          </cell>
          <cell r="O82">
            <v>1</v>
          </cell>
          <cell r="P82">
            <v>1</v>
          </cell>
          <cell r="Q82">
            <v>1</v>
          </cell>
          <cell r="R82">
            <v>1</v>
          </cell>
          <cell r="S82">
            <v>1</v>
          </cell>
          <cell r="T82">
            <v>1</v>
          </cell>
          <cell r="U82">
            <v>1</v>
          </cell>
          <cell r="V82">
            <v>1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1</v>
          </cell>
          <cell r="AM82">
            <v>1</v>
          </cell>
          <cell r="AN82">
            <v>1</v>
          </cell>
          <cell r="AO82">
            <v>1</v>
          </cell>
          <cell r="AP82">
            <v>1</v>
          </cell>
          <cell r="AQ82">
            <v>1</v>
          </cell>
          <cell r="AR82">
            <v>1</v>
          </cell>
          <cell r="AS82">
            <v>1</v>
          </cell>
          <cell r="AT82">
            <v>1</v>
          </cell>
          <cell r="AU82">
            <v>1</v>
          </cell>
          <cell r="AV82">
            <v>1</v>
          </cell>
          <cell r="AW82">
            <v>1</v>
          </cell>
          <cell r="AX82">
            <v>1</v>
          </cell>
          <cell r="AY82">
            <v>1</v>
          </cell>
          <cell r="AZ82">
            <v>1</v>
          </cell>
          <cell r="BA82">
            <v>1</v>
          </cell>
          <cell r="BB82">
            <v>1</v>
          </cell>
          <cell r="BC82">
            <v>1</v>
          </cell>
          <cell r="BD82">
            <v>1</v>
          </cell>
          <cell r="BE82">
            <v>1</v>
          </cell>
          <cell r="BF82">
            <v>1</v>
          </cell>
          <cell r="BG82">
            <v>1</v>
          </cell>
          <cell r="BH82">
            <v>1</v>
          </cell>
          <cell r="BI82">
            <v>1</v>
          </cell>
          <cell r="BJ82">
            <v>1</v>
          </cell>
          <cell r="BK82">
            <v>1</v>
          </cell>
          <cell r="BL82">
            <v>1</v>
          </cell>
          <cell r="BM82">
            <v>1</v>
          </cell>
          <cell r="BN82">
            <v>1</v>
          </cell>
          <cell r="BO82">
            <v>1</v>
          </cell>
          <cell r="BP82">
            <v>1</v>
          </cell>
          <cell r="BQ82">
            <v>1</v>
          </cell>
          <cell r="BR82">
            <v>1</v>
          </cell>
          <cell r="BS82">
            <v>1</v>
          </cell>
          <cell r="BT82">
            <v>1</v>
          </cell>
          <cell r="BU82">
            <v>1</v>
          </cell>
          <cell r="BV82">
            <v>1</v>
          </cell>
          <cell r="BW82">
            <v>1</v>
          </cell>
          <cell r="BX82">
            <v>1</v>
          </cell>
          <cell r="BY82">
            <v>1</v>
          </cell>
          <cell r="BZ82">
            <v>1</v>
          </cell>
          <cell r="CA82">
            <v>1</v>
          </cell>
          <cell r="CB82">
            <v>1</v>
          </cell>
          <cell r="CC82">
            <v>1</v>
          </cell>
          <cell r="CD82">
            <v>1</v>
          </cell>
          <cell r="CE82">
            <v>1</v>
          </cell>
          <cell r="CF82">
            <v>1</v>
          </cell>
          <cell r="CG82">
            <v>1</v>
          </cell>
          <cell r="CH82">
            <v>1</v>
          </cell>
          <cell r="CI82">
            <v>1</v>
          </cell>
          <cell r="CJ82">
            <v>1</v>
          </cell>
          <cell r="CK82">
            <v>1</v>
          </cell>
          <cell r="CL82">
            <v>1</v>
          </cell>
          <cell r="CM82">
            <v>1</v>
          </cell>
          <cell r="CN82">
            <v>1</v>
          </cell>
          <cell r="CO82">
            <v>1</v>
          </cell>
          <cell r="CP82">
            <v>1</v>
          </cell>
          <cell r="CQ82">
            <v>1</v>
          </cell>
          <cell r="CR82">
            <v>1</v>
          </cell>
          <cell r="CS82">
            <v>1</v>
          </cell>
          <cell r="CT82">
            <v>1</v>
          </cell>
          <cell r="CU82">
            <v>1</v>
          </cell>
          <cell r="CV82">
            <v>1</v>
          </cell>
          <cell r="CW82">
            <v>1</v>
          </cell>
          <cell r="CX82">
            <v>1</v>
          </cell>
          <cell r="CY82">
            <v>1</v>
          </cell>
          <cell r="CZ82">
            <v>1</v>
          </cell>
          <cell r="DA82">
            <v>1</v>
          </cell>
          <cell r="DB82">
            <v>1</v>
          </cell>
          <cell r="DC82">
            <v>1</v>
          </cell>
          <cell r="DD82">
            <v>1</v>
          </cell>
          <cell r="DE82">
            <v>1</v>
          </cell>
          <cell r="DF82">
            <v>1</v>
          </cell>
          <cell r="DG82">
            <v>1</v>
          </cell>
          <cell r="DH82">
            <v>1</v>
          </cell>
          <cell r="DI82">
            <v>1</v>
          </cell>
          <cell r="DJ82">
            <v>1</v>
          </cell>
          <cell r="DK82">
            <v>1</v>
          </cell>
          <cell r="DL82">
            <v>1</v>
          </cell>
          <cell r="DM82">
            <v>1</v>
          </cell>
          <cell r="DN82">
            <v>1</v>
          </cell>
          <cell r="DO82">
            <v>1</v>
          </cell>
          <cell r="DP82">
            <v>1</v>
          </cell>
          <cell r="DQ82">
            <v>1</v>
          </cell>
          <cell r="DR82">
            <v>1</v>
          </cell>
          <cell r="DS82">
            <v>1</v>
          </cell>
          <cell r="DT82">
            <v>1</v>
          </cell>
          <cell r="DU82">
            <v>1</v>
          </cell>
          <cell r="DV82">
            <v>1</v>
          </cell>
          <cell r="DW82">
            <v>1</v>
          </cell>
          <cell r="DX82">
            <v>1</v>
          </cell>
          <cell r="DY82">
            <v>1</v>
          </cell>
          <cell r="DZ82">
            <v>1</v>
          </cell>
          <cell r="EA82">
            <v>1</v>
          </cell>
          <cell r="EB82">
            <v>1</v>
          </cell>
          <cell r="EC82">
            <v>1</v>
          </cell>
          <cell r="ED82">
            <v>1</v>
          </cell>
          <cell r="EE82">
            <v>1</v>
          </cell>
          <cell r="EF82">
            <v>1</v>
          </cell>
          <cell r="EG82">
            <v>1</v>
          </cell>
          <cell r="EH82">
            <v>1</v>
          </cell>
          <cell r="EI82">
            <v>1</v>
          </cell>
          <cell r="EJ82">
            <v>1</v>
          </cell>
          <cell r="EK82">
            <v>1</v>
          </cell>
          <cell r="EL82">
            <v>1</v>
          </cell>
          <cell r="EM82">
            <v>1</v>
          </cell>
          <cell r="EN82">
            <v>1</v>
          </cell>
          <cell r="EO82">
            <v>1</v>
          </cell>
          <cell r="EP82">
            <v>1</v>
          </cell>
          <cell r="EQ82">
            <v>1</v>
          </cell>
          <cell r="ER82">
            <v>1</v>
          </cell>
          <cell r="ES82">
            <v>1</v>
          </cell>
          <cell r="ET82">
            <v>1</v>
          </cell>
          <cell r="EU82">
            <v>1</v>
          </cell>
          <cell r="EV82">
            <v>1</v>
          </cell>
          <cell r="EW82">
            <v>1</v>
          </cell>
          <cell r="EX82">
            <v>1</v>
          </cell>
          <cell r="EY82">
            <v>1</v>
          </cell>
          <cell r="EZ82">
            <v>1</v>
          </cell>
          <cell r="FA82">
            <v>1</v>
          </cell>
          <cell r="FB82">
            <v>1</v>
          </cell>
          <cell r="FC82">
            <v>1</v>
          </cell>
          <cell r="FD82">
            <v>1</v>
          </cell>
          <cell r="FE82">
            <v>1</v>
          </cell>
          <cell r="FF82">
            <v>1</v>
          </cell>
          <cell r="FG82">
            <v>1</v>
          </cell>
          <cell r="FH82">
            <v>1</v>
          </cell>
          <cell r="FI82">
            <v>1</v>
          </cell>
          <cell r="FJ82">
            <v>1</v>
          </cell>
          <cell r="FK82">
            <v>1</v>
          </cell>
          <cell r="FL82">
            <v>1</v>
          </cell>
          <cell r="FM82">
            <v>1</v>
          </cell>
          <cell r="FN82">
            <v>1</v>
          </cell>
          <cell r="FO82">
            <v>1</v>
          </cell>
          <cell r="FP82">
            <v>1</v>
          </cell>
          <cell r="FQ82">
            <v>1</v>
          </cell>
          <cell r="FR82">
            <v>1</v>
          </cell>
          <cell r="FS82">
            <v>1</v>
          </cell>
          <cell r="FT82">
            <v>1</v>
          </cell>
          <cell r="FU82">
            <v>1</v>
          </cell>
          <cell r="FV82">
            <v>1</v>
          </cell>
          <cell r="FW82">
            <v>1</v>
          </cell>
          <cell r="FX82">
            <v>1</v>
          </cell>
          <cell r="FY82">
            <v>1</v>
          </cell>
          <cell r="FZ82">
            <v>1</v>
          </cell>
          <cell r="GA82">
            <v>1</v>
          </cell>
          <cell r="GB82">
            <v>1</v>
          </cell>
          <cell r="GC82">
            <v>1</v>
          </cell>
          <cell r="GD82">
            <v>1</v>
          </cell>
          <cell r="GE82">
            <v>1</v>
          </cell>
          <cell r="GF82">
            <v>1</v>
          </cell>
          <cell r="GG82">
            <v>1</v>
          </cell>
          <cell r="GH82">
            <v>1</v>
          </cell>
          <cell r="GI82">
            <v>1</v>
          </cell>
          <cell r="GJ82">
            <v>1</v>
          </cell>
          <cell r="GK82">
            <v>1</v>
          </cell>
          <cell r="GL82">
            <v>1</v>
          </cell>
          <cell r="GM82">
            <v>1</v>
          </cell>
          <cell r="GN82">
            <v>1</v>
          </cell>
        </row>
        <row r="83">
          <cell r="D83" t="str">
            <v>570C</v>
          </cell>
          <cell r="E83">
            <v>1317</v>
          </cell>
          <cell r="F83">
            <v>1307</v>
          </cell>
          <cell r="G83">
            <v>1315</v>
          </cell>
          <cell r="H83">
            <v>1306</v>
          </cell>
          <cell r="I83">
            <v>1311</v>
          </cell>
          <cell r="J83">
            <v>1303</v>
          </cell>
          <cell r="K83">
            <v>1308</v>
          </cell>
          <cell r="L83">
            <v>1300</v>
          </cell>
          <cell r="M83">
            <v>1306</v>
          </cell>
          <cell r="N83">
            <v>1299</v>
          </cell>
          <cell r="O83">
            <v>1304</v>
          </cell>
          <cell r="P83">
            <v>1296</v>
          </cell>
          <cell r="Q83">
            <v>1302</v>
          </cell>
          <cell r="R83">
            <v>1294</v>
          </cell>
          <cell r="S83">
            <v>1300</v>
          </cell>
          <cell r="T83">
            <v>1291</v>
          </cell>
          <cell r="U83">
            <v>1298</v>
          </cell>
          <cell r="V83">
            <v>1290</v>
          </cell>
          <cell r="W83">
            <v>1295</v>
          </cell>
          <cell r="X83">
            <v>1288</v>
          </cell>
          <cell r="Y83">
            <v>1293</v>
          </cell>
          <cell r="Z83">
            <v>1285</v>
          </cell>
          <cell r="AA83">
            <v>1291</v>
          </cell>
          <cell r="AB83">
            <v>1283</v>
          </cell>
          <cell r="AC83">
            <v>1289</v>
          </cell>
          <cell r="AD83">
            <v>1282</v>
          </cell>
          <cell r="AE83">
            <v>1287</v>
          </cell>
          <cell r="AF83">
            <v>1280</v>
          </cell>
          <cell r="AG83">
            <v>1285</v>
          </cell>
          <cell r="AH83">
            <v>1278</v>
          </cell>
          <cell r="AI83">
            <v>1284</v>
          </cell>
          <cell r="AJ83">
            <v>1276</v>
          </cell>
          <cell r="AK83">
            <v>1281</v>
          </cell>
          <cell r="AL83">
            <v>1275</v>
          </cell>
          <cell r="AM83">
            <v>1279</v>
          </cell>
          <cell r="AN83">
            <v>1273</v>
          </cell>
          <cell r="AO83">
            <v>1277</v>
          </cell>
          <cell r="AP83">
            <v>1271</v>
          </cell>
          <cell r="AQ83">
            <v>1275</v>
          </cell>
          <cell r="AR83">
            <v>1269</v>
          </cell>
          <cell r="AS83">
            <v>1274</v>
          </cell>
          <cell r="AT83">
            <v>1267</v>
          </cell>
          <cell r="AU83">
            <v>1272</v>
          </cell>
          <cell r="AV83">
            <v>1266</v>
          </cell>
          <cell r="AW83">
            <v>1270</v>
          </cell>
          <cell r="AX83">
            <v>1264</v>
          </cell>
          <cell r="AY83">
            <v>1268</v>
          </cell>
          <cell r="AZ83">
            <v>1263</v>
          </cell>
          <cell r="BA83">
            <v>1266</v>
          </cell>
          <cell r="BB83">
            <v>1261</v>
          </cell>
          <cell r="BC83">
            <v>1265</v>
          </cell>
          <cell r="BD83">
            <v>1259</v>
          </cell>
          <cell r="BE83">
            <v>1263</v>
          </cell>
          <cell r="BF83">
            <v>1259</v>
          </cell>
          <cell r="BG83">
            <v>1262</v>
          </cell>
          <cell r="BH83">
            <v>1256</v>
          </cell>
          <cell r="BI83">
            <v>1260</v>
          </cell>
          <cell r="BJ83">
            <v>1254</v>
          </cell>
          <cell r="BK83">
            <v>1259</v>
          </cell>
          <cell r="BL83">
            <v>1253</v>
          </cell>
          <cell r="BM83">
            <v>1258</v>
          </cell>
          <cell r="BN83">
            <v>1252</v>
          </cell>
          <cell r="BO83">
            <v>1256</v>
          </cell>
          <cell r="BP83">
            <v>1250</v>
          </cell>
          <cell r="BQ83">
            <v>1255</v>
          </cell>
          <cell r="BR83">
            <v>1250</v>
          </cell>
          <cell r="BS83">
            <v>1252</v>
          </cell>
          <cell r="BT83">
            <v>1247</v>
          </cell>
          <cell r="BU83">
            <v>1251</v>
          </cell>
          <cell r="BV83">
            <v>1246</v>
          </cell>
          <cell r="BW83">
            <v>1250</v>
          </cell>
          <cell r="BX83">
            <v>1245</v>
          </cell>
          <cell r="BY83">
            <v>1249</v>
          </cell>
          <cell r="BZ83">
            <v>1244</v>
          </cell>
          <cell r="CA83">
            <v>1248</v>
          </cell>
          <cell r="CB83">
            <v>1243</v>
          </cell>
          <cell r="CC83">
            <v>1245</v>
          </cell>
          <cell r="CD83">
            <v>1241</v>
          </cell>
          <cell r="CE83">
            <v>1244</v>
          </cell>
          <cell r="CF83">
            <v>1240</v>
          </cell>
          <cell r="CG83">
            <v>1243</v>
          </cell>
          <cell r="CH83">
            <v>1239</v>
          </cell>
          <cell r="CI83">
            <v>1243</v>
          </cell>
          <cell r="CJ83">
            <v>1237</v>
          </cell>
          <cell r="CK83">
            <v>1241</v>
          </cell>
          <cell r="CL83">
            <v>1236</v>
          </cell>
          <cell r="CM83">
            <v>1240</v>
          </cell>
          <cell r="CN83">
            <v>1235</v>
          </cell>
          <cell r="CO83">
            <v>1239</v>
          </cell>
          <cell r="CP83">
            <v>1233</v>
          </cell>
          <cell r="CQ83">
            <v>1237</v>
          </cell>
          <cell r="CR83">
            <v>1234</v>
          </cell>
          <cell r="CS83">
            <v>1236</v>
          </cell>
          <cell r="CT83">
            <v>1233</v>
          </cell>
          <cell r="CU83">
            <v>1235</v>
          </cell>
          <cell r="CV83">
            <v>1231</v>
          </cell>
          <cell r="CW83">
            <v>1233</v>
          </cell>
          <cell r="CX83">
            <v>1230</v>
          </cell>
          <cell r="CY83">
            <v>1233</v>
          </cell>
          <cell r="CZ83">
            <v>1228</v>
          </cell>
          <cell r="DA83">
            <v>1232</v>
          </cell>
          <cell r="DB83">
            <v>1228</v>
          </cell>
          <cell r="DC83">
            <v>1230</v>
          </cell>
          <cell r="DD83">
            <v>1228</v>
          </cell>
          <cell r="DE83">
            <v>1229</v>
          </cell>
          <cell r="DF83">
            <v>1226</v>
          </cell>
          <cell r="DG83">
            <v>1229</v>
          </cell>
          <cell r="DH83">
            <v>1226</v>
          </cell>
          <cell r="DI83">
            <v>1227</v>
          </cell>
          <cell r="DJ83">
            <v>1224</v>
          </cell>
          <cell r="DK83">
            <v>1227</v>
          </cell>
          <cell r="DL83">
            <v>1223</v>
          </cell>
          <cell r="DM83">
            <v>1226</v>
          </cell>
          <cell r="DN83">
            <v>1222</v>
          </cell>
          <cell r="DO83">
            <v>1225</v>
          </cell>
          <cell r="DP83">
            <v>1221</v>
          </cell>
          <cell r="DQ83">
            <v>1223</v>
          </cell>
          <cell r="DR83">
            <v>1220</v>
          </cell>
          <cell r="DS83">
            <v>1223</v>
          </cell>
          <cell r="DT83">
            <v>1219</v>
          </cell>
          <cell r="DU83">
            <v>1221</v>
          </cell>
          <cell r="DV83">
            <v>1218</v>
          </cell>
          <cell r="DW83">
            <v>1221</v>
          </cell>
          <cell r="DX83">
            <v>1218</v>
          </cell>
          <cell r="DY83">
            <v>1220</v>
          </cell>
          <cell r="DZ83">
            <v>1216</v>
          </cell>
          <cell r="EA83">
            <v>1219</v>
          </cell>
          <cell r="EB83">
            <v>1217</v>
          </cell>
          <cell r="EC83">
            <v>1218</v>
          </cell>
          <cell r="ED83">
            <v>1215</v>
          </cell>
          <cell r="EE83">
            <v>1217</v>
          </cell>
          <cell r="EF83">
            <v>1215</v>
          </cell>
          <cell r="EG83">
            <v>1216</v>
          </cell>
          <cell r="EH83">
            <v>1214</v>
          </cell>
          <cell r="EI83">
            <v>1216</v>
          </cell>
          <cell r="EJ83">
            <v>1213</v>
          </cell>
          <cell r="EK83">
            <v>1215</v>
          </cell>
          <cell r="EL83">
            <v>1212</v>
          </cell>
          <cell r="EM83">
            <v>1215</v>
          </cell>
          <cell r="EN83">
            <v>1211</v>
          </cell>
          <cell r="EO83">
            <v>1213</v>
          </cell>
          <cell r="EP83">
            <v>1212</v>
          </cell>
          <cell r="EQ83">
            <v>1213</v>
          </cell>
          <cell r="ER83">
            <v>1211</v>
          </cell>
          <cell r="ES83">
            <v>1212</v>
          </cell>
          <cell r="ET83">
            <v>1210</v>
          </cell>
          <cell r="EU83">
            <v>1213</v>
          </cell>
          <cell r="EV83">
            <v>1209</v>
          </cell>
          <cell r="EW83">
            <v>1211</v>
          </cell>
          <cell r="EX83">
            <v>1208</v>
          </cell>
          <cell r="EY83">
            <v>1210</v>
          </cell>
          <cell r="EZ83">
            <v>1208</v>
          </cell>
          <cell r="FA83">
            <v>1210</v>
          </cell>
          <cell r="FB83">
            <v>1207</v>
          </cell>
          <cell r="FC83">
            <v>1209</v>
          </cell>
          <cell r="FD83">
            <v>1207</v>
          </cell>
          <cell r="FE83">
            <v>1209</v>
          </cell>
          <cell r="FF83">
            <v>1206</v>
          </cell>
          <cell r="FG83">
            <v>1208</v>
          </cell>
          <cell r="FH83">
            <v>1205</v>
          </cell>
          <cell r="FI83">
            <v>1206</v>
          </cell>
          <cell r="FJ83">
            <v>1205</v>
          </cell>
          <cell r="FK83">
            <v>1206</v>
          </cell>
          <cell r="FL83">
            <v>1204</v>
          </cell>
          <cell r="FM83">
            <v>1205</v>
          </cell>
          <cell r="FN83">
            <v>1203</v>
          </cell>
          <cell r="FO83">
            <v>1204</v>
          </cell>
          <cell r="FP83">
            <v>1203</v>
          </cell>
          <cell r="FQ83">
            <v>1204</v>
          </cell>
          <cell r="FR83">
            <v>1202</v>
          </cell>
          <cell r="FS83">
            <v>1203</v>
          </cell>
          <cell r="FT83">
            <v>1201</v>
          </cell>
          <cell r="FU83">
            <v>1202</v>
          </cell>
          <cell r="FV83">
            <v>1201</v>
          </cell>
          <cell r="FW83">
            <v>1202</v>
          </cell>
          <cell r="FX83">
            <v>1200</v>
          </cell>
          <cell r="FY83">
            <v>1201</v>
          </cell>
          <cell r="FZ83">
            <v>1199</v>
          </cell>
          <cell r="GA83">
            <v>1200</v>
          </cell>
          <cell r="GB83">
            <v>1200</v>
          </cell>
          <cell r="GC83">
            <v>1201</v>
          </cell>
          <cell r="GD83">
            <v>1199</v>
          </cell>
          <cell r="GE83">
            <v>1200</v>
          </cell>
          <cell r="GF83">
            <v>1198</v>
          </cell>
          <cell r="GG83">
            <v>1199</v>
          </cell>
          <cell r="GH83">
            <v>1198</v>
          </cell>
          <cell r="GI83">
            <v>1200</v>
          </cell>
          <cell r="GJ83">
            <v>1198</v>
          </cell>
          <cell r="GK83">
            <v>1199</v>
          </cell>
          <cell r="GL83">
            <v>1197</v>
          </cell>
          <cell r="GM83">
            <v>1198</v>
          </cell>
          <cell r="GN83">
            <v>1196</v>
          </cell>
        </row>
        <row r="84">
          <cell r="D84" t="str">
            <v>580C</v>
          </cell>
          <cell r="E84">
            <v>1</v>
          </cell>
          <cell r="F84">
            <v>1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1</v>
          </cell>
          <cell r="N84">
            <v>1</v>
          </cell>
          <cell r="O84">
            <v>1</v>
          </cell>
          <cell r="P84">
            <v>1</v>
          </cell>
          <cell r="Q84">
            <v>1</v>
          </cell>
          <cell r="R84">
            <v>1</v>
          </cell>
          <cell r="S84">
            <v>1</v>
          </cell>
          <cell r="T84">
            <v>1</v>
          </cell>
          <cell r="U84">
            <v>1</v>
          </cell>
          <cell r="V84">
            <v>1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K84">
            <v>1</v>
          </cell>
          <cell r="AL84">
            <v>1</v>
          </cell>
          <cell r="AM84">
            <v>1</v>
          </cell>
          <cell r="AN84">
            <v>1</v>
          </cell>
          <cell r="AO84">
            <v>1</v>
          </cell>
          <cell r="AP84">
            <v>1</v>
          </cell>
          <cell r="AQ84">
            <v>1</v>
          </cell>
          <cell r="AR84">
            <v>1</v>
          </cell>
          <cell r="AS84">
            <v>1</v>
          </cell>
          <cell r="AT84">
            <v>1</v>
          </cell>
          <cell r="AU84">
            <v>1</v>
          </cell>
          <cell r="AV84">
            <v>1</v>
          </cell>
          <cell r="AW84">
            <v>1</v>
          </cell>
          <cell r="AX84">
            <v>1</v>
          </cell>
          <cell r="AY84">
            <v>1</v>
          </cell>
          <cell r="AZ84">
            <v>1</v>
          </cell>
          <cell r="BA84">
            <v>1</v>
          </cell>
          <cell r="BB84">
            <v>1</v>
          </cell>
          <cell r="BC84">
            <v>1</v>
          </cell>
          <cell r="BD84">
            <v>1</v>
          </cell>
          <cell r="BE84">
            <v>1</v>
          </cell>
          <cell r="BF84">
            <v>1</v>
          </cell>
          <cell r="BG84">
            <v>1</v>
          </cell>
          <cell r="BH84">
            <v>1</v>
          </cell>
          <cell r="BI84">
            <v>1</v>
          </cell>
          <cell r="BJ84">
            <v>1</v>
          </cell>
          <cell r="BK84">
            <v>1</v>
          </cell>
          <cell r="BL84">
            <v>1</v>
          </cell>
          <cell r="BM84">
            <v>1</v>
          </cell>
          <cell r="BN84">
            <v>1</v>
          </cell>
          <cell r="BO84">
            <v>1</v>
          </cell>
          <cell r="BP84">
            <v>1</v>
          </cell>
          <cell r="BQ84">
            <v>1</v>
          </cell>
          <cell r="BR84">
            <v>1</v>
          </cell>
          <cell r="BS84">
            <v>1</v>
          </cell>
          <cell r="BT84">
            <v>1</v>
          </cell>
          <cell r="BU84">
            <v>1</v>
          </cell>
          <cell r="BV84">
            <v>1</v>
          </cell>
          <cell r="BW84">
            <v>1</v>
          </cell>
          <cell r="BX84">
            <v>1</v>
          </cell>
          <cell r="BY84">
            <v>1</v>
          </cell>
          <cell r="BZ84">
            <v>1</v>
          </cell>
          <cell r="CA84">
            <v>1</v>
          </cell>
          <cell r="CB84">
            <v>1</v>
          </cell>
          <cell r="CC84">
            <v>1</v>
          </cell>
          <cell r="CD84">
            <v>1</v>
          </cell>
          <cell r="CE84">
            <v>1</v>
          </cell>
          <cell r="CF84">
            <v>1</v>
          </cell>
          <cell r="CG84">
            <v>1</v>
          </cell>
          <cell r="CH84">
            <v>1</v>
          </cell>
          <cell r="CI84">
            <v>1</v>
          </cell>
          <cell r="CJ84">
            <v>1</v>
          </cell>
          <cell r="CK84">
            <v>1</v>
          </cell>
          <cell r="CL84">
            <v>1</v>
          </cell>
          <cell r="CM84">
            <v>1</v>
          </cell>
          <cell r="CN84">
            <v>1</v>
          </cell>
          <cell r="CO84">
            <v>1</v>
          </cell>
          <cell r="CP84">
            <v>1</v>
          </cell>
          <cell r="CQ84">
            <v>1</v>
          </cell>
          <cell r="CR84">
            <v>1</v>
          </cell>
          <cell r="CS84">
            <v>1</v>
          </cell>
          <cell r="CT84">
            <v>1</v>
          </cell>
          <cell r="CU84">
            <v>1</v>
          </cell>
          <cell r="CV84">
            <v>1</v>
          </cell>
          <cell r="CW84">
            <v>1</v>
          </cell>
          <cell r="CX84">
            <v>1</v>
          </cell>
          <cell r="CY84">
            <v>1</v>
          </cell>
          <cell r="CZ84">
            <v>1</v>
          </cell>
          <cell r="DA84">
            <v>1</v>
          </cell>
          <cell r="DB84">
            <v>1</v>
          </cell>
          <cell r="DC84">
            <v>1</v>
          </cell>
          <cell r="DD84">
            <v>1</v>
          </cell>
          <cell r="DE84">
            <v>1</v>
          </cell>
          <cell r="DF84">
            <v>1</v>
          </cell>
          <cell r="DG84">
            <v>1</v>
          </cell>
          <cell r="DH84">
            <v>1</v>
          </cell>
          <cell r="DI84">
            <v>1</v>
          </cell>
          <cell r="DJ84">
            <v>1</v>
          </cell>
          <cell r="DK84">
            <v>1</v>
          </cell>
          <cell r="DL84">
            <v>1</v>
          </cell>
          <cell r="DM84">
            <v>1</v>
          </cell>
          <cell r="DN84">
            <v>1</v>
          </cell>
          <cell r="DO84">
            <v>1</v>
          </cell>
          <cell r="DP84">
            <v>1</v>
          </cell>
          <cell r="DQ84">
            <v>1</v>
          </cell>
          <cell r="DR84">
            <v>1</v>
          </cell>
          <cell r="DS84">
            <v>1</v>
          </cell>
          <cell r="DT84">
            <v>1</v>
          </cell>
          <cell r="DU84">
            <v>1</v>
          </cell>
          <cell r="DV84">
            <v>1</v>
          </cell>
          <cell r="DW84">
            <v>1</v>
          </cell>
          <cell r="DX84">
            <v>1</v>
          </cell>
          <cell r="DY84">
            <v>1</v>
          </cell>
          <cell r="DZ84">
            <v>1</v>
          </cell>
          <cell r="EA84">
            <v>1</v>
          </cell>
          <cell r="EB84">
            <v>1</v>
          </cell>
          <cell r="EC84">
            <v>1</v>
          </cell>
          <cell r="ED84">
            <v>1</v>
          </cell>
          <cell r="EE84">
            <v>1</v>
          </cell>
          <cell r="EF84">
            <v>1</v>
          </cell>
          <cell r="EG84">
            <v>1</v>
          </cell>
          <cell r="EH84">
            <v>1</v>
          </cell>
          <cell r="EI84">
            <v>1</v>
          </cell>
          <cell r="EJ84">
            <v>1</v>
          </cell>
          <cell r="EK84">
            <v>1</v>
          </cell>
          <cell r="EL84">
            <v>1</v>
          </cell>
          <cell r="EM84">
            <v>1</v>
          </cell>
          <cell r="EN84">
            <v>1</v>
          </cell>
          <cell r="EO84">
            <v>1</v>
          </cell>
          <cell r="EP84">
            <v>1</v>
          </cell>
          <cell r="EQ84">
            <v>1</v>
          </cell>
          <cell r="ER84">
            <v>1</v>
          </cell>
          <cell r="ES84">
            <v>1</v>
          </cell>
          <cell r="ET84">
            <v>1</v>
          </cell>
          <cell r="EU84">
            <v>1</v>
          </cell>
          <cell r="EV84">
            <v>1</v>
          </cell>
          <cell r="EW84">
            <v>1</v>
          </cell>
          <cell r="EX84">
            <v>1</v>
          </cell>
          <cell r="EY84">
            <v>1</v>
          </cell>
          <cell r="EZ84">
            <v>1</v>
          </cell>
          <cell r="FA84">
            <v>1</v>
          </cell>
          <cell r="FB84">
            <v>1</v>
          </cell>
          <cell r="FC84">
            <v>1</v>
          </cell>
          <cell r="FD84">
            <v>1</v>
          </cell>
          <cell r="FE84">
            <v>1</v>
          </cell>
          <cell r="FF84">
            <v>1</v>
          </cell>
          <cell r="FG84">
            <v>1</v>
          </cell>
          <cell r="FH84">
            <v>1</v>
          </cell>
          <cell r="FI84">
            <v>1</v>
          </cell>
          <cell r="FJ84">
            <v>1</v>
          </cell>
          <cell r="FK84">
            <v>1</v>
          </cell>
          <cell r="FL84">
            <v>1</v>
          </cell>
          <cell r="FM84">
            <v>1</v>
          </cell>
          <cell r="FN84">
            <v>1</v>
          </cell>
          <cell r="FO84">
            <v>1</v>
          </cell>
          <cell r="FP84">
            <v>1</v>
          </cell>
          <cell r="FQ84">
            <v>1</v>
          </cell>
          <cell r="FR84">
            <v>1</v>
          </cell>
          <cell r="FS84">
            <v>1</v>
          </cell>
          <cell r="FT84">
            <v>1</v>
          </cell>
          <cell r="FU84">
            <v>1</v>
          </cell>
          <cell r="FV84">
            <v>1</v>
          </cell>
          <cell r="FW84">
            <v>1</v>
          </cell>
          <cell r="FX84">
            <v>1</v>
          </cell>
          <cell r="FY84">
            <v>1</v>
          </cell>
          <cell r="FZ84">
            <v>1</v>
          </cell>
          <cell r="GA84">
            <v>1</v>
          </cell>
          <cell r="GB84">
            <v>1</v>
          </cell>
          <cell r="GC84">
            <v>1</v>
          </cell>
          <cell r="GD84">
            <v>1</v>
          </cell>
          <cell r="GE84">
            <v>1</v>
          </cell>
          <cell r="GF84">
            <v>1</v>
          </cell>
          <cell r="GG84">
            <v>1</v>
          </cell>
          <cell r="GH84">
            <v>1</v>
          </cell>
          <cell r="GI84">
            <v>1</v>
          </cell>
          <cell r="GJ84">
            <v>1</v>
          </cell>
          <cell r="GK84">
            <v>1</v>
          </cell>
          <cell r="GL84">
            <v>1</v>
          </cell>
          <cell r="GM84">
            <v>1</v>
          </cell>
          <cell r="GN84">
            <v>1</v>
          </cell>
        </row>
        <row r="85">
          <cell r="D85" t="str">
            <v>617C</v>
          </cell>
          <cell r="E85">
            <v>1545</v>
          </cell>
          <cell r="F85">
            <v>1544</v>
          </cell>
          <cell r="G85">
            <v>1544</v>
          </cell>
          <cell r="H85">
            <v>1543</v>
          </cell>
          <cell r="I85">
            <v>1542</v>
          </cell>
          <cell r="J85">
            <v>1542</v>
          </cell>
          <cell r="K85">
            <v>1541</v>
          </cell>
          <cell r="L85">
            <v>1540</v>
          </cell>
          <cell r="M85">
            <v>1540</v>
          </cell>
          <cell r="N85">
            <v>1539</v>
          </cell>
          <cell r="O85">
            <v>1539</v>
          </cell>
          <cell r="P85">
            <v>1538</v>
          </cell>
          <cell r="Q85">
            <v>1538</v>
          </cell>
          <cell r="R85">
            <v>1537</v>
          </cell>
          <cell r="S85">
            <v>1537</v>
          </cell>
          <cell r="T85">
            <v>1536</v>
          </cell>
          <cell r="U85">
            <v>1536</v>
          </cell>
          <cell r="V85">
            <v>1535</v>
          </cell>
          <cell r="W85">
            <v>1535</v>
          </cell>
          <cell r="X85">
            <v>1534</v>
          </cell>
          <cell r="Y85">
            <v>1534</v>
          </cell>
          <cell r="Z85">
            <v>1534</v>
          </cell>
          <cell r="AA85">
            <v>1533</v>
          </cell>
          <cell r="AB85">
            <v>1533</v>
          </cell>
          <cell r="AC85">
            <v>1532</v>
          </cell>
          <cell r="AD85">
            <v>1532</v>
          </cell>
          <cell r="AE85">
            <v>1532</v>
          </cell>
          <cell r="AF85">
            <v>1531</v>
          </cell>
          <cell r="AG85">
            <v>1531</v>
          </cell>
          <cell r="AH85">
            <v>1531</v>
          </cell>
          <cell r="AI85">
            <v>1530</v>
          </cell>
          <cell r="AJ85">
            <v>1530</v>
          </cell>
          <cell r="AK85">
            <v>1530</v>
          </cell>
          <cell r="AL85">
            <v>1529</v>
          </cell>
          <cell r="AM85">
            <v>1529</v>
          </cell>
          <cell r="AN85">
            <v>1529</v>
          </cell>
          <cell r="AO85">
            <v>1528</v>
          </cell>
          <cell r="AP85">
            <v>1528</v>
          </cell>
          <cell r="AQ85">
            <v>1528</v>
          </cell>
          <cell r="AR85">
            <v>1528</v>
          </cell>
          <cell r="AS85">
            <v>1527</v>
          </cell>
          <cell r="AT85">
            <v>1527</v>
          </cell>
          <cell r="AU85">
            <v>1527</v>
          </cell>
          <cell r="AV85">
            <v>1527</v>
          </cell>
          <cell r="AW85">
            <v>1526</v>
          </cell>
          <cell r="AX85">
            <v>1526</v>
          </cell>
          <cell r="AY85">
            <v>1526</v>
          </cell>
          <cell r="AZ85">
            <v>1526</v>
          </cell>
          <cell r="BA85">
            <v>1525</v>
          </cell>
          <cell r="BB85">
            <v>1525</v>
          </cell>
          <cell r="BC85">
            <v>1525</v>
          </cell>
          <cell r="BD85">
            <v>1525</v>
          </cell>
          <cell r="BE85">
            <v>1525</v>
          </cell>
          <cell r="BF85">
            <v>1524</v>
          </cell>
          <cell r="BG85">
            <v>1524</v>
          </cell>
          <cell r="BH85">
            <v>1524</v>
          </cell>
          <cell r="BI85">
            <v>1524</v>
          </cell>
          <cell r="BJ85">
            <v>1524</v>
          </cell>
          <cell r="BK85">
            <v>1524</v>
          </cell>
          <cell r="BL85">
            <v>1523</v>
          </cell>
          <cell r="BM85">
            <v>1523</v>
          </cell>
          <cell r="BN85">
            <v>1523</v>
          </cell>
          <cell r="BO85">
            <v>1523</v>
          </cell>
          <cell r="BP85">
            <v>1523</v>
          </cell>
          <cell r="BQ85">
            <v>1523</v>
          </cell>
          <cell r="BR85">
            <v>1523</v>
          </cell>
          <cell r="BS85">
            <v>1522</v>
          </cell>
          <cell r="BT85">
            <v>1522</v>
          </cell>
          <cell r="BU85">
            <v>1522</v>
          </cell>
          <cell r="BV85">
            <v>1522</v>
          </cell>
          <cell r="BW85">
            <v>1522</v>
          </cell>
          <cell r="BX85">
            <v>1522</v>
          </cell>
          <cell r="BY85">
            <v>1522</v>
          </cell>
          <cell r="BZ85">
            <v>1522</v>
          </cell>
          <cell r="CA85">
            <v>1521</v>
          </cell>
          <cell r="CB85">
            <v>1521</v>
          </cell>
          <cell r="CC85">
            <v>1521</v>
          </cell>
          <cell r="CD85">
            <v>1521</v>
          </cell>
          <cell r="CE85">
            <v>1521</v>
          </cell>
          <cell r="CF85">
            <v>1521</v>
          </cell>
          <cell r="CG85">
            <v>1521</v>
          </cell>
          <cell r="CH85">
            <v>1521</v>
          </cell>
          <cell r="CI85">
            <v>1521</v>
          </cell>
          <cell r="CJ85">
            <v>1521</v>
          </cell>
          <cell r="CK85">
            <v>1521</v>
          </cell>
          <cell r="CL85">
            <v>1520</v>
          </cell>
          <cell r="CM85">
            <v>1520</v>
          </cell>
          <cell r="CN85">
            <v>1520</v>
          </cell>
          <cell r="CO85">
            <v>1520</v>
          </cell>
          <cell r="CP85">
            <v>1520</v>
          </cell>
          <cell r="CQ85">
            <v>1520</v>
          </cell>
          <cell r="CR85">
            <v>1520</v>
          </cell>
          <cell r="CS85">
            <v>1520</v>
          </cell>
          <cell r="CT85">
            <v>1520</v>
          </cell>
          <cell r="CU85">
            <v>1520</v>
          </cell>
          <cell r="CV85">
            <v>1520</v>
          </cell>
          <cell r="CW85">
            <v>1520</v>
          </cell>
          <cell r="CX85">
            <v>1520</v>
          </cell>
          <cell r="CY85">
            <v>1520</v>
          </cell>
          <cell r="CZ85">
            <v>1519</v>
          </cell>
          <cell r="DA85">
            <v>1519</v>
          </cell>
          <cell r="DB85">
            <v>1519</v>
          </cell>
          <cell r="DC85">
            <v>1519</v>
          </cell>
          <cell r="DD85">
            <v>1519</v>
          </cell>
          <cell r="DE85">
            <v>1519</v>
          </cell>
          <cell r="DF85">
            <v>1519</v>
          </cell>
          <cell r="DG85">
            <v>1519</v>
          </cell>
          <cell r="DH85">
            <v>1519</v>
          </cell>
          <cell r="DI85">
            <v>1519</v>
          </cell>
          <cell r="DJ85">
            <v>1519</v>
          </cell>
          <cell r="DK85">
            <v>1519</v>
          </cell>
          <cell r="DL85">
            <v>1519</v>
          </cell>
          <cell r="DM85">
            <v>1519</v>
          </cell>
          <cell r="DN85">
            <v>1519</v>
          </cell>
          <cell r="DO85">
            <v>1519</v>
          </cell>
          <cell r="DP85">
            <v>1519</v>
          </cell>
          <cell r="DQ85">
            <v>1519</v>
          </cell>
          <cell r="DR85">
            <v>1519</v>
          </cell>
          <cell r="DS85">
            <v>1519</v>
          </cell>
          <cell r="DT85">
            <v>1519</v>
          </cell>
          <cell r="DU85">
            <v>1518</v>
          </cell>
          <cell r="DV85">
            <v>1518</v>
          </cell>
          <cell r="DW85">
            <v>1518</v>
          </cell>
          <cell r="DX85">
            <v>1518</v>
          </cell>
          <cell r="DY85">
            <v>1518</v>
          </cell>
          <cell r="DZ85">
            <v>1518</v>
          </cell>
          <cell r="EA85">
            <v>1518</v>
          </cell>
          <cell r="EB85">
            <v>1518</v>
          </cell>
          <cell r="EC85">
            <v>1518</v>
          </cell>
          <cell r="ED85">
            <v>1518</v>
          </cell>
          <cell r="EE85">
            <v>1518</v>
          </cell>
          <cell r="EF85">
            <v>1518</v>
          </cell>
          <cell r="EG85">
            <v>1518</v>
          </cell>
          <cell r="EH85">
            <v>1518</v>
          </cell>
          <cell r="EI85">
            <v>1518</v>
          </cell>
          <cell r="EJ85">
            <v>1518</v>
          </cell>
          <cell r="EK85">
            <v>1518</v>
          </cell>
          <cell r="EL85">
            <v>1518</v>
          </cell>
          <cell r="EM85">
            <v>1518</v>
          </cell>
          <cell r="EN85">
            <v>1518</v>
          </cell>
          <cell r="EO85">
            <v>1518</v>
          </cell>
          <cell r="EP85">
            <v>1518</v>
          </cell>
          <cell r="EQ85">
            <v>1518</v>
          </cell>
          <cell r="ER85">
            <v>1518</v>
          </cell>
          <cell r="ES85">
            <v>1518</v>
          </cell>
          <cell r="ET85">
            <v>1518</v>
          </cell>
          <cell r="EU85">
            <v>1518</v>
          </cell>
          <cell r="EV85">
            <v>1518</v>
          </cell>
          <cell r="EW85">
            <v>1518</v>
          </cell>
          <cell r="EX85">
            <v>1518</v>
          </cell>
          <cell r="EY85">
            <v>1518</v>
          </cell>
          <cell r="EZ85">
            <v>1518</v>
          </cell>
          <cell r="FA85">
            <v>1518</v>
          </cell>
          <cell r="FB85">
            <v>1518</v>
          </cell>
          <cell r="FC85">
            <v>1518</v>
          </cell>
          <cell r="FD85">
            <v>1518</v>
          </cell>
          <cell r="FE85">
            <v>1518</v>
          </cell>
          <cell r="FF85">
            <v>1518</v>
          </cell>
          <cell r="FG85">
            <v>1518</v>
          </cell>
          <cell r="FH85">
            <v>1518</v>
          </cell>
          <cell r="FI85">
            <v>1518</v>
          </cell>
          <cell r="FJ85">
            <v>1518</v>
          </cell>
          <cell r="FK85">
            <v>1518</v>
          </cell>
          <cell r="FL85">
            <v>1518</v>
          </cell>
          <cell r="FM85">
            <v>1518</v>
          </cell>
          <cell r="FN85">
            <v>1518</v>
          </cell>
          <cell r="FO85">
            <v>1518</v>
          </cell>
          <cell r="FP85">
            <v>1518</v>
          </cell>
          <cell r="FQ85">
            <v>1518</v>
          </cell>
          <cell r="FR85">
            <v>1518</v>
          </cell>
          <cell r="FS85">
            <v>1518</v>
          </cell>
          <cell r="FT85">
            <v>1518</v>
          </cell>
          <cell r="FU85">
            <v>1517</v>
          </cell>
          <cell r="FV85">
            <v>1517</v>
          </cell>
          <cell r="FW85">
            <v>1517</v>
          </cell>
          <cell r="FX85">
            <v>1517</v>
          </cell>
          <cell r="FY85">
            <v>1517</v>
          </cell>
          <cell r="FZ85">
            <v>1517</v>
          </cell>
          <cell r="GA85">
            <v>1517</v>
          </cell>
          <cell r="GB85">
            <v>1517</v>
          </cell>
          <cell r="GC85">
            <v>1517</v>
          </cell>
          <cell r="GD85">
            <v>1517</v>
          </cell>
          <cell r="GE85">
            <v>1517</v>
          </cell>
          <cell r="GF85">
            <v>1517</v>
          </cell>
          <cell r="GG85">
            <v>1517</v>
          </cell>
          <cell r="GH85">
            <v>1517</v>
          </cell>
          <cell r="GI85">
            <v>1517</v>
          </cell>
          <cell r="GJ85">
            <v>1517</v>
          </cell>
          <cell r="GK85">
            <v>1517</v>
          </cell>
          <cell r="GL85">
            <v>1517</v>
          </cell>
          <cell r="GM85">
            <v>1517</v>
          </cell>
          <cell r="GN85">
            <v>1517</v>
          </cell>
        </row>
        <row r="86">
          <cell r="D86" t="str">
            <v>717C</v>
          </cell>
          <cell r="E86">
            <v>4410</v>
          </cell>
          <cell r="F86">
            <v>4415</v>
          </cell>
          <cell r="G86">
            <v>4420</v>
          </cell>
          <cell r="H86">
            <v>4425</v>
          </cell>
          <cell r="I86">
            <v>4430</v>
          </cell>
          <cell r="J86">
            <v>4435</v>
          </cell>
          <cell r="K86">
            <v>4440</v>
          </cell>
          <cell r="L86">
            <v>4445</v>
          </cell>
          <cell r="M86">
            <v>4451</v>
          </cell>
          <cell r="N86">
            <v>4456</v>
          </cell>
          <cell r="O86">
            <v>4462</v>
          </cell>
          <cell r="P86">
            <v>4467</v>
          </cell>
          <cell r="Q86">
            <v>4473</v>
          </cell>
          <cell r="R86">
            <v>4479</v>
          </cell>
          <cell r="S86">
            <v>4484</v>
          </cell>
          <cell r="T86">
            <v>4490</v>
          </cell>
          <cell r="U86">
            <v>4495</v>
          </cell>
          <cell r="V86">
            <v>4501</v>
          </cell>
          <cell r="W86">
            <v>4506</v>
          </cell>
          <cell r="X86">
            <v>4512</v>
          </cell>
          <cell r="Y86">
            <v>4518</v>
          </cell>
          <cell r="Z86">
            <v>4524</v>
          </cell>
          <cell r="AA86">
            <v>4530</v>
          </cell>
          <cell r="AB86">
            <v>4536</v>
          </cell>
          <cell r="AC86">
            <v>4542</v>
          </cell>
          <cell r="AD86">
            <v>4547</v>
          </cell>
          <cell r="AE86">
            <v>4553</v>
          </cell>
          <cell r="AF86">
            <v>4559</v>
          </cell>
          <cell r="AG86">
            <v>4565</v>
          </cell>
          <cell r="AH86">
            <v>4571</v>
          </cell>
          <cell r="AI86">
            <v>4577</v>
          </cell>
          <cell r="AJ86">
            <v>4583</v>
          </cell>
          <cell r="AK86">
            <v>4589</v>
          </cell>
          <cell r="AL86">
            <v>4595</v>
          </cell>
          <cell r="AM86">
            <v>4601</v>
          </cell>
          <cell r="AN86">
            <v>4607</v>
          </cell>
          <cell r="AO86">
            <v>4613</v>
          </cell>
          <cell r="AP86">
            <v>4619</v>
          </cell>
          <cell r="AQ86">
            <v>4625</v>
          </cell>
          <cell r="AR86">
            <v>4631</v>
          </cell>
          <cell r="AS86">
            <v>4637</v>
          </cell>
          <cell r="AT86">
            <v>4643</v>
          </cell>
          <cell r="AU86">
            <v>4649</v>
          </cell>
          <cell r="AV86">
            <v>4656</v>
          </cell>
          <cell r="AW86">
            <v>4662</v>
          </cell>
          <cell r="AX86">
            <v>4668</v>
          </cell>
          <cell r="AY86">
            <v>4674</v>
          </cell>
          <cell r="AZ86">
            <v>4680</v>
          </cell>
          <cell r="BA86">
            <v>4686</v>
          </cell>
          <cell r="BB86">
            <v>4692</v>
          </cell>
          <cell r="BC86">
            <v>4699</v>
          </cell>
          <cell r="BD86">
            <v>4705</v>
          </cell>
          <cell r="BE86">
            <v>4711</v>
          </cell>
          <cell r="BF86">
            <v>4717</v>
          </cell>
          <cell r="BG86">
            <v>4723</v>
          </cell>
          <cell r="BH86">
            <v>4729</v>
          </cell>
          <cell r="BI86">
            <v>4735</v>
          </cell>
          <cell r="BJ86">
            <v>4742</v>
          </cell>
          <cell r="BK86">
            <v>4748</v>
          </cell>
          <cell r="BL86">
            <v>4754</v>
          </cell>
          <cell r="BM86">
            <v>4760</v>
          </cell>
          <cell r="BN86">
            <v>4766</v>
          </cell>
          <cell r="BO86">
            <v>4772</v>
          </cell>
          <cell r="BP86">
            <v>4778</v>
          </cell>
          <cell r="BQ86">
            <v>4785</v>
          </cell>
          <cell r="BR86">
            <v>4791</v>
          </cell>
          <cell r="BS86">
            <v>4797</v>
          </cell>
          <cell r="BT86">
            <v>4803</v>
          </cell>
          <cell r="BU86">
            <v>4809</v>
          </cell>
          <cell r="BV86">
            <v>4815</v>
          </cell>
          <cell r="BW86">
            <v>4821</v>
          </cell>
          <cell r="BX86">
            <v>4827</v>
          </cell>
          <cell r="BY86">
            <v>4833</v>
          </cell>
          <cell r="BZ86">
            <v>4839</v>
          </cell>
          <cell r="CA86">
            <v>4845</v>
          </cell>
          <cell r="CB86">
            <v>4851</v>
          </cell>
          <cell r="CC86">
            <v>4857</v>
          </cell>
          <cell r="CD86">
            <v>4863</v>
          </cell>
          <cell r="CE86">
            <v>4869</v>
          </cell>
          <cell r="CF86">
            <v>4875</v>
          </cell>
          <cell r="CG86">
            <v>4881</v>
          </cell>
          <cell r="CH86">
            <v>4887</v>
          </cell>
          <cell r="CI86">
            <v>4893</v>
          </cell>
          <cell r="CJ86">
            <v>4899</v>
          </cell>
          <cell r="CK86">
            <v>4905</v>
          </cell>
          <cell r="CL86">
            <v>4911</v>
          </cell>
          <cell r="CM86">
            <v>4916</v>
          </cell>
          <cell r="CN86">
            <v>4922</v>
          </cell>
          <cell r="CO86">
            <v>4928</v>
          </cell>
          <cell r="CP86">
            <v>4934</v>
          </cell>
          <cell r="CQ86">
            <v>4940</v>
          </cell>
          <cell r="CR86">
            <v>4946</v>
          </cell>
          <cell r="CS86">
            <v>4951</v>
          </cell>
          <cell r="CT86">
            <v>4957</v>
          </cell>
          <cell r="CU86">
            <v>4963</v>
          </cell>
          <cell r="CV86">
            <v>4968</v>
          </cell>
          <cell r="CW86">
            <v>4974</v>
          </cell>
          <cell r="CX86">
            <v>4980</v>
          </cell>
          <cell r="CY86">
            <v>4985</v>
          </cell>
          <cell r="CZ86">
            <v>4991</v>
          </cell>
          <cell r="DA86">
            <v>4997</v>
          </cell>
          <cell r="DB86">
            <v>5003</v>
          </cell>
          <cell r="DC86">
            <v>5008</v>
          </cell>
          <cell r="DD86">
            <v>5014</v>
          </cell>
          <cell r="DE86">
            <v>5019</v>
          </cell>
          <cell r="DF86">
            <v>5025</v>
          </cell>
          <cell r="DG86">
            <v>5030</v>
          </cell>
          <cell r="DH86">
            <v>5036</v>
          </cell>
          <cell r="DI86">
            <v>5042</v>
          </cell>
          <cell r="DJ86">
            <v>5047</v>
          </cell>
          <cell r="DK86">
            <v>5053</v>
          </cell>
          <cell r="DL86">
            <v>5058</v>
          </cell>
          <cell r="DM86">
            <v>5064</v>
          </cell>
          <cell r="DN86">
            <v>5069</v>
          </cell>
          <cell r="DO86">
            <v>5075</v>
          </cell>
          <cell r="DP86">
            <v>5080</v>
          </cell>
          <cell r="DQ86">
            <v>5086</v>
          </cell>
          <cell r="DR86">
            <v>5091</v>
          </cell>
          <cell r="DS86">
            <v>5096</v>
          </cell>
          <cell r="DT86">
            <v>5102</v>
          </cell>
          <cell r="DU86">
            <v>5107</v>
          </cell>
          <cell r="DV86">
            <v>5113</v>
          </cell>
          <cell r="DW86">
            <v>5118</v>
          </cell>
          <cell r="DX86">
            <v>5124</v>
          </cell>
          <cell r="DY86">
            <v>5129</v>
          </cell>
          <cell r="DZ86">
            <v>5134</v>
          </cell>
          <cell r="EA86">
            <v>5140</v>
          </cell>
          <cell r="EB86">
            <v>5145</v>
          </cell>
          <cell r="EC86">
            <v>5150</v>
          </cell>
          <cell r="ED86">
            <v>5156</v>
          </cell>
          <cell r="EE86">
            <v>5161</v>
          </cell>
          <cell r="EF86">
            <v>5166</v>
          </cell>
          <cell r="EG86">
            <v>5172</v>
          </cell>
          <cell r="EH86">
            <v>5177</v>
          </cell>
          <cell r="EI86">
            <v>5182</v>
          </cell>
          <cell r="EJ86">
            <v>5188</v>
          </cell>
          <cell r="EK86">
            <v>5193</v>
          </cell>
          <cell r="EL86">
            <v>5198</v>
          </cell>
          <cell r="EM86">
            <v>5204</v>
          </cell>
          <cell r="EN86">
            <v>5209</v>
          </cell>
          <cell r="EO86">
            <v>5214</v>
          </cell>
          <cell r="EP86">
            <v>5219</v>
          </cell>
          <cell r="EQ86">
            <v>5224</v>
          </cell>
          <cell r="ER86">
            <v>5230</v>
          </cell>
          <cell r="ES86">
            <v>5235</v>
          </cell>
          <cell r="ET86">
            <v>5240</v>
          </cell>
          <cell r="EU86">
            <v>5245</v>
          </cell>
          <cell r="EV86">
            <v>5250</v>
          </cell>
          <cell r="EW86">
            <v>5256</v>
          </cell>
          <cell r="EX86">
            <v>5261</v>
          </cell>
          <cell r="EY86">
            <v>5266</v>
          </cell>
          <cell r="EZ86">
            <v>5271</v>
          </cell>
          <cell r="FA86">
            <v>5276</v>
          </cell>
          <cell r="FB86">
            <v>5282</v>
          </cell>
          <cell r="FC86">
            <v>5287</v>
          </cell>
          <cell r="FD86">
            <v>5292</v>
          </cell>
          <cell r="FE86">
            <v>5297</v>
          </cell>
          <cell r="FF86">
            <v>5302</v>
          </cell>
          <cell r="FG86">
            <v>5307</v>
          </cell>
          <cell r="FH86">
            <v>5312</v>
          </cell>
          <cell r="FI86">
            <v>5317</v>
          </cell>
          <cell r="FJ86">
            <v>5323</v>
          </cell>
          <cell r="FK86">
            <v>5328</v>
          </cell>
          <cell r="FL86">
            <v>5333</v>
          </cell>
          <cell r="FM86">
            <v>5338</v>
          </cell>
          <cell r="FN86">
            <v>5343</v>
          </cell>
          <cell r="FO86">
            <v>5348</v>
          </cell>
          <cell r="FP86">
            <v>5353</v>
          </cell>
          <cell r="FQ86">
            <v>5358</v>
          </cell>
          <cell r="FR86">
            <v>5363</v>
          </cell>
          <cell r="FS86">
            <v>5368</v>
          </cell>
          <cell r="FT86">
            <v>5373</v>
          </cell>
          <cell r="FU86">
            <v>5378</v>
          </cell>
          <cell r="FV86">
            <v>5383</v>
          </cell>
          <cell r="FW86">
            <v>5388</v>
          </cell>
          <cell r="FX86">
            <v>5393</v>
          </cell>
          <cell r="FY86">
            <v>5398</v>
          </cell>
          <cell r="FZ86">
            <v>5403</v>
          </cell>
          <cell r="GA86">
            <v>5408</v>
          </cell>
          <cell r="GB86">
            <v>5413</v>
          </cell>
          <cell r="GC86">
            <v>5418</v>
          </cell>
          <cell r="GD86">
            <v>5423</v>
          </cell>
          <cell r="GE86">
            <v>5428</v>
          </cell>
          <cell r="GF86">
            <v>5433</v>
          </cell>
          <cell r="GG86">
            <v>5438</v>
          </cell>
          <cell r="GH86">
            <v>5443</v>
          </cell>
          <cell r="GI86">
            <v>5448</v>
          </cell>
          <cell r="GJ86">
            <v>5453</v>
          </cell>
          <cell r="GK86">
            <v>5458</v>
          </cell>
          <cell r="GL86">
            <v>5463</v>
          </cell>
          <cell r="GM86">
            <v>5467</v>
          </cell>
          <cell r="GN86">
            <v>5472</v>
          </cell>
        </row>
        <row r="87">
          <cell r="D87" t="str">
            <v>721C</v>
          </cell>
          <cell r="E87">
            <v>4</v>
          </cell>
          <cell r="F87">
            <v>4</v>
          </cell>
          <cell r="G87">
            <v>4</v>
          </cell>
          <cell r="H87">
            <v>4</v>
          </cell>
          <cell r="I87">
            <v>4</v>
          </cell>
          <cell r="J87">
            <v>4</v>
          </cell>
          <cell r="K87">
            <v>4</v>
          </cell>
          <cell r="L87">
            <v>4</v>
          </cell>
          <cell r="M87">
            <v>4</v>
          </cell>
          <cell r="N87">
            <v>4</v>
          </cell>
          <cell r="O87">
            <v>4</v>
          </cell>
          <cell r="P87">
            <v>4</v>
          </cell>
          <cell r="Q87">
            <v>4</v>
          </cell>
          <cell r="R87">
            <v>4</v>
          </cell>
          <cell r="S87">
            <v>4</v>
          </cell>
          <cell r="T87">
            <v>4</v>
          </cell>
          <cell r="U87">
            <v>4</v>
          </cell>
          <cell r="V87">
            <v>4</v>
          </cell>
          <cell r="W87">
            <v>4</v>
          </cell>
          <cell r="X87">
            <v>4</v>
          </cell>
          <cell r="Y87">
            <v>4</v>
          </cell>
          <cell r="Z87">
            <v>4</v>
          </cell>
          <cell r="AA87">
            <v>4</v>
          </cell>
          <cell r="AB87">
            <v>4</v>
          </cell>
          <cell r="AC87">
            <v>4</v>
          </cell>
          <cell r="AD87">
            <v>4</v>
          </cell>
          <cell r="AE87">
            <v>4</v>
          </cell>
          <cell r="AF87">
            <v>4</v>
          </cell>
          <cell r="AG87">
            <v>4</v>
          </cell>
          <cell r="AH87">
            <v>4</v>
          </cell>
          <cell r="AI87">
            <v>4</v>
          </cell>
          <cell r="AJ87">
            <v>4</v>
          </cell>
          <cell r="AK87">
            <v>4</v>
          </cell>
          <cell r="AL87">
            <v>4</v>
          </cell>
          <cell r="AM87">
            <v>4</v>
          </cell>
          <cell r="AN87">
            <v>4</v>
          </cell>
          <cell r="AO87">
            <v>4</v>
          </cell>
          <cell r="AP87">
            <v>4</v>
          </cell>
          <cell r="AQ87">
            <v>4</v>
          </cell>
          <cell r="AR87">
            <v>4</v>
          </cell>
          <cell r="AS87">
            <v>4</v>
          </cell>
          <cell r="AT87">
            <v>4</v>
          </cell>
          <cell r="AU87">
            <v>4</v>
          </cell>
          <cell r="AV87">
            <v>4</v>
          </cell>
          <cell r="AW87">
            <v>4</v>
          </cell>
          <cell r="AX87">
            <v>4</v>
          </cell>
          <cell r="AY87">
            <v>4</v>
          </cell>
          <cell r="AZ87">
            <v>4</v>
          </cell>
          <cell r="BA87">
            <v>4</v>
          </cell>
          <cell r="BB87">
            <v>4</v>
          </cell>
          <cell r="BC87">
            <v>4</v>
          </cell>
          <cell r="BD87">
            <v>4</v>
          </cell>
          <cell r="BE87">
            <v>4</v>
          </cell>
          <cell r="BF87">
            <v>4</v>
          </cell>
          <cell r="BG87">
            <v>4</v>
          </cell>
          <cell r="BH87">
            <v>4</v>
          </cell>
          <cell r="BI87">
            <v>4</v>
          </cell>
          <cell r="BJ87">
            <v>4</v>
          </cell>
          <cell r="BK87">
            <v>4</v>
          </cell>
          <cell r="BL87">
            <v>4</v>
          </cell>
          <cell r="BM87">
            <v>4</v>
          </cell>
          <cell r="BN87">
            <v>4</v>
          </cell>
          <cell r="BO87">
            <v>4</v>
          </cell>
          <cell r="BP87">
            <v>4</v>
          </cell>
          <cell r="BQ87">
            <v>4</v>
          </cell>
          <cell r="BR87">
            <v>4</v>
          </cell>
          <cell r="BS87">
            <v>4</v>
          </cell>
          <cell r="BT87">
            <v>4</v>
          </cell>
          <cell r="BU87">
            <v>4</v>
          </cell>
          <cell r="BV87">
            <v>4</v>
          </cell>
          <cell r="BW87">
            <v>4</v>
          </cell>
          <cell r="BX87">
            <v>4</v>
          </cell>
          <cell r="BY87">
            <v>4</v>
          </cell>
          <cell r="BZ87">
            <v>4</v>
          </cell>
          <cell r="CA87">
            <v>4</v>
          </cell>
          <cell r="CB87">
            <v>4</v>
          </cell>
          <cell r="CC87">
            <v>4</v>
          </cell>
          <cell r="CD87">
            <v>4</v>
          </cell>
          <cell r="CE87">
            <v>4</v>
          </cell>
          <cell r="CF87">
            <v>4</v>
          </cell>
          <cell r="CG87">
            <v>4</v>
          </cell>
          <cell r="CH87">
            <v>4</v>
          </cell>
          <cell r="CI87">
            <v>4</v>
          </cell>
          <cell r="CJ87">
            <v>4</v>
          </cell>
          <cell r="CK87">
            <v>4</v>
          </cell>
          <cell r="CL87">
            <v>4</v>
          </cell>
          <cell r="CM87">
            <v>4</v>
          </cell>
          <cell r="CN87">
            <v>4</v>
          </cell>
          <cell r="CO87">
            <v>4</v>
          </cell>
          <cell r="CP87">
            <v>4</v>
          </cell>
          <cell r="CQ87">
            <v>4</v>
          </cell>
          <cell r="CR87">
            <v>4</v>
          </cell>
          <cell r="CS87">
            <v>4</v>
          </cell>
          <cell r="CT87">
            <v>4</v>
          </cell>
          <cell r="CU87">
            <v>4</v>
          </cell>
          <cell r="CV87">
            <v>4</v>
          </cell>
          <cell r="CW87">
            <v>4</v>
          </cell>
          <cell r="CX87">
            <v>4</v>
          </cell>
          <cell r="CY87">
            <v>4</v>
          </cell>
          <cell r="CZ87">
            <v>4</v>
          </cell>
          <cell r="DA87">
            <v>4</v>
          </cell>
          <cell r="DB87">
            <v>4</v>
          </cell>
          <cell r="DC87">
            <v>4</v>
          </cell>
          <cell r="DD87">
            <v>4</v>
          </cell>
          <cell r="DE87">
            <v>4</v>
          </cell>
          <cell r="DF87">
            <v>4</v>
          </cell>
          <cell r="DG87">
            <v>4</v>
          </cell>
          <cell r="DH87">
            <v>4</v>
          </cell>
          <cell r="DI87">
            <v>4</v>
          </cell>
          <cell r="DJ87">
            <v>4</v>
          </cell>
          <cell r="DK87">
            <v>4</v>
          </cell>
          <cell r="DL87">
            <v>4</v>
          </cell>
          <cell r="DM87">
            <v>4</v>
          </cell>
          <cell r="DN87">
            <v>4</v>
          </cell>
          <cell r="DO87">
            <v>4</v>
          </cell>
          <cell r="DP87">
            <v>4</v>
          </cell>
          <cell r="DQ87">
            <v>4</v>
          </cell>
          <cell r="DR87">
            <v>4</v>
          </cell>
          <cell r="DS87">
            <v>4</v>
          </cell>
          <cell r="DT87">
            <v>4</v>
          </cell>
          <cell r="DU87">
            <v>4</v>
          </cell>
          <cell r="DV87">
            <v>4</v>
          </cell>
          <cell r="DW87">
            <v>4</v>
          </cell>
          <cell r="DX87">
            <v>4</v>
          </cell>
          <cell r="DY87">
            <v>4</v>
          </cell>
          <cell r="DZ87">
            <v>4</v>
          </cell>
          <cell r="EA87">
            <v>4</v>
          </cell>
          <cell r="EB87">
            <v>4</v>
          </cell>
          <cell r="EC87">
            <v>4</v>
          </cell>
          <cell r="ED87">
            <v>4</v>
          </cell>
          <cell r="EE87">
            <v>4</v>
          </cell>
          <cell r="EF87">
            <v>4</v>
          </cell>
          <cell r="EG87">
            <v>4</v>
          </cell>
          <cell r="EH87">
            <v>4</v>
          </cell>
          <cell r="EI87">
            <v>4</v>
          </cell>
          <cell r="EJ87">
            <v>4</v>
          </cell>
          <cell r="EK87">
            <v>4</v>
          </cell>
          <cell r="EL87">
            <v>4</v>
          </cell>
          <cell r="EM87">
            <v>4</v>
          </cell>
          <cell r="EN87">
            <v>4</v>
          </cell>
          <cell r="EO87">
            <v>4</v>
          </cell>
          <cell r="EP87">
            <v>4</v>
          </cell>
          <cell r="EQ87">
            <v>4</v>
          </cell>
          <cell r="ER87">
            <v>4</v>
          </cell>
          <cell r="ES87">
            <v>4</v>
          </cell>
          <cell r="ET87">
            <v>4</v>
          </cell>
          <cell r="EU87">
            <v>4</v>
          </cell>
          <cell r="EV87">
            <v>4</v>
          </cell>
          <cell r="EW87">
            <v>5</v>
          </cell>
          <cell r="EX87">
            <v>5</v>
          </cell>
          <cell r="EY87">
            <v>5</v>
          </cell>
          <cell r="EZ87">
            <v>5</v>
          </cell>
          <cell r="FA87">
            <v>5</v>
          </cell>
          <cell r="FB87">
            <v>5</v>
          </cell>
          <cell r="FC87">
            <v>5</v>
          </cell>
          <cell r="FD87">
            <v>5</v>
          </cell>
          <cell r="FE87">
            <v>5</v>
          </cell>
          <cell r="FF87">
            <v>5</v>
          </cell>
          <cell r="FG87">
            <v>5</v>
          </cell>
          <cell r="FH87">
            <v>5</v>
          </cell>
          <cell r="FI87">
            <v>5</v>
          </cell>
          <cell r="FJ87">
            <v>5</v>
          </cell>
          <cell r="FK87">
            <v>5</v>
          </cell>
          <cell r="FL87">
            <v>5</v>
          </cell>
          <cell r="FM87">
            <v>5</v>
          </cell>
          <cell r="FN87">
            <v>5</v>
          </cell>
          <cell r="FO87">
            <v>5</v>
          </cell>
          <cell r="FP87">
            <v>5</v>
          </cell>
          <cell r="FQ87">
            <v>5</v>
          </cell>
          <cell r="FR87">
            <v>5</v>
          </cell>
          <cell r="FS87">
            <v>5</v>
          </cell>
          <cell r="FT87">
            <v>5</v>
          </cell>
          <cell r="FU87">
            <v>5</v>
          </cell>
          <cell r="FV87">
            <v>5</v>
          </cell>
          <cell r="FW87">
            <v>5</v>
          </cell>
          <cell r="FX87">
            <v>5</v>
          </cell>
          <cell r="FY87">
            <v>5</v>
          </cell>
          <cell r="FZ87">
            <v>5</v>
          </cell>
          <cell r="GA87">
            <v>5</v>
          </cell>
          <cell r="GB87">
            <v>5</v>
          </cell>
          <cell r="GC87">
            <v>5</v>
          </cell>
          <cell r="GD87">
            <v>5</v>
          </cell>
          <cell r="GE87">
            <v>5</v>
          </cell>
          <cell r="GF87">
            <v>5</v>
          </cell>
          <cell r="GG87">
            <v>5</v>
          </cell>
          <cell r="GH87">
            <v>5</v>
          </cell>
          <cell r="GI87">
            <v>5</v>
          </cell>
          <cell r="GJ87">
            <v>5</v>
          </cell>
          <cell r="GK87">
            <v>5</v>
          </cell>
          <cell r="GL87">
            <v>5</v>
          </cell>
          <cell r="GM87">
            <v>5</v>
          </cell>
          <cell r="GN87">
            <v>5</v>
          </cell>
        </row>
        <row r="88">
          <cell r="D88" t="str">
            <v>749C</v>
          </cell>
          <cell r="E88">
            <v>30</v>
          </cell>
          <cell r="F88">
            <v>31</v>
          </cell>
          <cell r="G88">
            <v>31</v>
          </cell>
          <cell r="H88">
            <v>31</v>
          </cell>
          <cell r="I88">
            <v>31</v>
          </cell>
          <cell r="J88">
            <v>31</v>
          </cell>
          <cell r="K88">
            <v>31</v>
          </cell>
          <cell r="L88">
            <v>31</v>
          </cell>
          <cell r="M88">
            <v>31</v>
          </cell>
          <cell r="N88">
            <v>31</v>
          </cell>
          <cell r="O88">
            <v>31</v>
          </cell>
          <cell r="P88">
            <v>31</v>
          </cell>
          <cell r="Q88">
            <v>31</v>
          </cell>
          <cell r="R88">
            <v>31</v>
          </cell>
          <cell r="S88">
            <v>31</v>
          </cell>
          <cell r="T88">
            <v>31</v>
          </cell>
          <cell r="U88">
            <v>31</v>
          </cell>
          <cell r="V88">
            <v>31</v>
          </cell>
          <cell r="W88">
            <v>31</v>
          </cell>
          <cell r="X88">
            <v>31</v>
          </cell>
          <cell r="Y88">
            <v>31</v>
          </cell>
          <cell r="Z88">
            <v>31</v>
          </cell>
          <cell r="AA88">
            <v>31</v>
          </cell>
          <cell r="AB88">
            <v>31</v>
          </cell>
          <cell r="AC88">
            <v>31</v>
          </cell>
          <cell r="AD88">
            <v>31</v>
          </cell>
          <cell r="AE88">
            <v>31</v>
          </cell>
          <cell r="AF88">
            <v>32</v>
          </cell>
          <cell r="AG88">
            <v>32</v>
          </cell>
          <cell r="AH88">
            <v>32</v>
          </cell>
          <cell r="AI88">
            <v>32</v>
          </cell>
          <cell r="AJ88">
            <v>32</v>
          </cell>
          <cell r="AK88">
            <v>32</v>
          </cell>
          <cell r="AL88">
            <v>32</v>
          </cell>
          <cell r="AM88">
            <v>32</v>
          </cell>
          <cell r="AN88">
            <v>32</v>
          </cell>
          <cell r="AO88">
            <v>32</v>
          </cell>
          <cell r="AP88">
            <v>32</v>
          </cell>
          <cell r="AQ88">
            <v>32</v>
          </cell>
          <cell r="AR88">
            <v>32</v>
          </cell>
          <cell r="AS88">
            <v>32</v>
          </cell>
          <cell r="AT88">
            <v>32</v>
          </cell>
          <cell r="AU88">
            <v>32</v>
          </cell>
          <cell r="AV88">
            <v>32</v>
          </cell>
          <cell r="AW88">
            <v>32</v>
          </cell>
          <cell r="AX88">
            <v>32</v>
          </cell>
          <cell r="AY88">
            <v>32</v>
          </cell>
          <cell r="AZ88">
            <v>32</v>
          </cell>
          <cell r="BA88">
            <v>32</v>
          </cell>
          <cell r="BB88">
            <v>32</v>
          </cell>
          <cell r="BC88">
            <v>32</v>
          </cell>
          <cell r="BD88">
            <v>33</v>
          </cell>
          <cell r="BE88">
            <v>33</v>
          </cell>
          <cell r="BF88">
            <v>33</v>
          </cell>
          <cell r="BG88">
            <v>33</v>
          </cell>
          <cell r="BH88">
            <v>33</v>
          </cell>
          <cell r="BI88">
            <v>33</v>
          </cell>
          <cell r="BJ88">
            <v>33</v>
          </cell>
          <cell r="BK88">
            <v>33</v>
          </cell>
          <cell r="BL88">
            <v>33</v>
          </cell>
          <cell r="BM88">
            <v>33</v>
          </cell>
          <cell r="BN88">
            <v>33</v>
          </cell>
          <cell r="BO88">
            <v>33</v>
          </cell>
          <cell r="BP88">
            <v>33</v>
          </cell>
          <cell r="BQ88">
            <v>33</v>
          </cell>
          <cell r="BR88">
            <v>33</v>
          </cell>
          <cell r="BS88">
            <v>33</v>
          </cell>
          <cell r="BT88">
            <v>33</v>
          </cell>
          <cell r="BU88">
            <v>33</v>
          </cell>
          <cell r="BV88">
            <v>33</v>
          </cell>
          <cell r="BW88">
            <v>33</v>
          </cell>
          <cell r="BX88">
            <v>33</v>
          </cell>
          <cell r="BY88">
            <v>33</v>
          </cell>
          <cell r="BZ88">
            <v>33</v>
          </cell>
          <cell r="CA88">
            <v>33</v>
          </cell>
          <cell r="CB88">
            <v>34</v>
          </cell>
          <cell r="CC88">
            <v>34</v>
          </cell>
          <cell r="CD88">
            <v>34</v>
          </cell>
          <cell r="CE88">
            <v>34</v>
          </cell>
          <cell r="CF88">
            <v>34</v>
          </cell>
          <cell r="CG88">
            <v>34</v>
          </cell>
          <cell r="CH88">
            <v>34</v>
          </cell>
          <cell r="CI88">
            <v>34</v>
          </cell>
          <cell r="CJ88">
            <v>34</v>
          </cell>
          <cell r="CK88">
            <v>34</v>
          </cell>
          <cell r="CL88">
            <v>34</v>
          </cell>
          <cell r="CM88">
            <v>34</v>
          </cell>
          <cell r="CN88">
            <v>34</v>
          </cell>
          <cell r="CO88">
            <v>34</v>
          </cell>
          <cell r="CP88">
            <v>34</v>
          </cell>
          <cell r="CQ88">
            <v>34</v>
          </cell>
          <cell r="CR88">
            <v>34</v>
          </cell>
          <cell r="CS88">
            <v>34</v>
          </cell>
          <cell r="CT88">
            <v>34</v>
          </cell>
          <cell r="CU88">
            <v>34</v>
          </cell>
          <cell r="CV88">
            <v>34</v>
          </cell>
          <cell r="CW88">
            <v>34</v>
          </cell>
          <cell r="CX88">
            <v>34</v>
          </cell>
          <cell r="CY88">
            <v>34</v>
          </cell>
          <cell r="CZ88">
            <v>34</v>
          </cell>
          <cell r="DA88">
            <v>35</v>
          </cell>
          <cell r="DB88">
            <v>35</v>
          </cell>
          <cell r="DC88">
            <v>35</v>
          </cell>
          <cell r="DD88">
            <v>35</v>
          </cell>
          <cell r="DE88">
            <v>35</v>
          </cell>
          <cell r="DF88">
            <v>35</v>
          </cell>
          <cell r="DG88">
            <v>35</v>
          </cell>
          <cell r="DH88">
            <v>35</v>
          </cell>
          <cell r="DI88">
            <v>35</v>
          </cell>
          <cell r="DJ88">
            <v>35</v>
          </cell>
          <cell r="DK88">
            <v>35</v>
          </cell>
          <cell r="DL88">
            <v>35</v>
          </cell>
          <cell r="DM88">
            <v>35</v>
          </cell>
          <cell r="DN88">
            <v>35</v>
          </cell>
          <cell r="DO88">
            <v>35</v>
          </cell>
          <cell r="DP88">
            <v>35</v>
          </cell>
          <cell r="DQ88">
            <v>35</v>
          </cell>
          <cell r="DR88">
            <v>35</v>
          </cell>
          <cell r="DS88">
            <v>35</v>
          </cell>
          <cell r="DT88">
            <v>35</v>
          </cell>
          <cell r="DU88">
            <v>35</v>
          </cell>
          <cell r="DV88">
            <v>35</v>
          </cell>
          <cell r="DW88">
            <v>35</v>
          </cell>
          <cell r="DX88">
            <v>35</v>
          </cell>
          <cell r="DY88">
            <v>35</v>
          </cell>
          <cell r="DZ88">
            <v>35</v>
          </cell>
          <cell r="EA88">
            <v>36</v>
          </cell>
          <cell r="EB88">
            <v>36</v>
          </cell>
          <cell r="EC88">
            <v>36</v>
          </cell>
          <cell r="ED88">
            <v>36</v>
          </cell>
          <cell r="EE88">
            <v>36</v>
          </cell>
          <cell r="EF88">
            <v>36</v>
          </cell>
          <cell r="EG88">
            <v>36</v>
          </cell>
          <cell r="EH88">
            <v>36</v>
          </cell>
          <cell r="EI88">
            <v>36</v>
          </cell>
          <cell r="EJ88">
            <v>36</v>
          </cell>
          <cell r="EK88">
            <v>36</v>
          </cell>
          <cell r="EL88">
            <v>36</v>
          </cell>
          <cell r="EM88">
            <v>36</v>
          </cell>
          <cell r="EN88">
            <v>36</v>
          </cell>
          <cell r="EO88">
            <v>36</v>
          </cell>
          <cell r="EP88">
            <v>36</v>
          </cell>
          <cell r="EQ88">
            <v>36</v>
          </cell>
          <cell r="ER88">
            <v>36</v>
          </cell>
          <cell r="ES88">
            <v>36</v>
          </cell>
          <cell r="ET88">
            <v>36</v>
          </cell>
          <cell r="EU88">
            <v>36</v>
          </cell>
          <cell r="EV88">
            <v>36</v>
          </cell>
          <cell r="EW88">
            <v>36</v>
          </cell>
          <cell r="EX88">
            <v>36</v>
          </cell>
          <cell r="EY88">
            <v>36</v>
          </cell>
          <cell r="EZ88">
            <v>36</v>
          </cell>
          <cell r="FA88">
            <v>36</v>
          </cell>
          <cell r="FB88">
            <v>37</v>
          </cell>
          <cell r="FC88">
            <v>37</v>
          </cell>
          <cell r="FD88">
            <v>37</v>
          </cell>
          <cell r="FE88">
            <v>37</v>
          </cell>
          <cell r="FF88">
            <v>37</v>
          </cell>
          <cell r="FG88">
            <v>37</v>
          </cell>
          <cell r="FH88">
            <v>37</v>
          </cell>
          <cell r="FI88">
            <v>37</v>
          </cell>
          <cell r="FJ88">
            <v>37</v>
          </cell>
          <cell r="FK88">
            <v>37</v>
          </cell>
          <cell r="FL88">
            <v>37</v>
          </cell>
          <cell r="FM88">
            <v>37</v>
          </cell>
          <cell r="FN88">
            <v>37</v>
          </cell>
          <cell r="FO88">
            <v>37</v>
          </cell>
          <cell r="FP88">
            <v>37</v>
          </cell>
          <cell r="FQ88">
            <v>37</v>
          </cell>
          <cell r="FR88">
            <v>37</v>
          </cell>
          <cell r="FS88">
            <v>37</v>
          </cell>
          <cell r="FT88">
            <v>37</v>
          </cell>
          <cell r="FU88">
            <v>37</v>
          </cell>
          <cell r="FV88">
            <v>37</v>
          </cell>
          <cell r="FW88">
            <v>37</v>
          </cell>
          <cell r="FX88">
            <v>37</v>
          </cell>
          <cell r="FY88">
            <v>37</v>
          </cell>
          <cell r="FZ88">
            <v>37</v>
          </cell>
          <cell r="GA88">
            <v>37</v>
          </cell>
          <cell r="GB88">
            <v>37</v>
          </cell>
          <cell r="GC88">
            <v>37</v>
          </cell>
          <cell r="GD88">
            <v>37</v>
          </cell>
          <cell r="GE88">
            <v>38</v>
          </cell>
          <cell r="GF88">
            <v>38</v>
          </cell>
          <cell r="GG88">
            <v>38</v>
          </cell>
          <cell r="GH88">
            <v>38</v>
          </cell>
          <cell r="GI88">
            <v>38</v>
          </cell>
          <cell r="GJ88">
            <v>38</v>
          </cell>
          <cell r="GK88">
            <v>38</v>
          </cell>
          <cell r="GL88">
            <v>38</v>
          </cell>
          <cell r="GM88">
            <v>38</v>
          </cell>
          <cell r="GN88">
            <v>38</v>
          </cell>
        </row>
        <row r="89">
          <cell r="D89" t="str">
            <v>760C</v>
          </cell>
          <cell r="E89">
            <v>13059</v>
          </cell>
          <cell r="F89">
            <v>13072</v>
          </cell>
          <cell r="G89">
            <v>13087</v>
          </cell>
          <cell r="H89">
            <v>13103</v>
          </cell>
          <cell r="I89">
            <v>13116</v>
          </cell>
          <cell r="J89">
            <v>13132</v>
          </cell>
          <cell r="K89">
            <v>13147</v>
          </cell>
          <cell r="L89">
            <v>13164</v>
          </cell>
          <cell r="M89">
            <v>13180</v>
          </cell>
          <cell r="N89">
            <v>13197</v>
          </cell>
          <cell r="O89">
            <v>13213</v>
          </cell>
          <cell r="P89">
            <v>13231</v>
          </cell>
          <cell r="Q89">
            <v>13246</v>
          </cell>
          <cell r="R89">
            <v>13262</v>
          </cell>
          <cell r="S89">
            <v>13280</v>
          </cell>
          <cell r="T89">
            <v>13296</v>
          </cell>
          <cell r="U89">
            <v>13311</v>
          </cell>
          <cell r="V89">
            <v>13328</v>
          </cell>
          <cell r="W89">
            <v>13345</v>
          </cell>
          <cell r="X89">
            <v>13362</v>
          </cell>
          <cell r="Y89">
            <v>13380</v>
          </cell>
          <cell r="Z89">
            <v>13397</v>
          </cell>
          <cell r="AA89">
            <v>13415</v>
          </cell>
          <cell r="AB89">
            <v>13432</v>
          </cell>
          <cell r="AC89">
            <v>13449</v>
          </cell>
          <cell r="AD89">
            <v>13467</v>
          </cell>
          <cell r="AE89">
            <v>13485</v>
          </cell>
          <cell r="AF89">
            <v>13501</v>
          </cell>
          <cell r="AG89">
            <v>13519</v>
          </cell>
          <cell r="AH89">
            <v>13536</v>
          </cell>
          <cell r="AI89">
            <v>13553</v>
          </cell>
          <cell r="AJ89">
            <v>13571</v>
          </cell>
          <cell r="AK89">
            <v>13589</v>
          </cell>
          <cell r="AL89">
            <v>13607</v>
          </cell>
          <cell r="AM89">
            <v>13625</v>
          </cell>
          <cell r="AN89">
            <v>13643</v>
          </cell>
          <cell r="AO89">
            <v>13661</v>
          </cell>
          <cell r="AP89">
            <v>13679</v>
          </cell>
          <cell r="AQ89">
            <v>13697</v>
          </cell>
          <cell r="AR89">
            <v>13715</v>
          </cell>
          <cell r="AS89">
            <v>13733</v>
          </cell>
          <cell r="AT89">
            <v>13751</v>
          </cell>
          <cell r="AU89">
            <v>13769</v>
          </cell>
          <cell r="AV89">
            <v>13786</v>
          </cell>
          <cell r="AW89">
            <v>13805</v>
          </cell>
          <cell r="AX89">
            <v>13823</v>
          </cell>
          <cell r="AY89">
            <v>13842</v>
          </cell>
          <cell r="AZ89">
            <v>13860</v>
          </cell>
          <cell r="BA89">
            <v>13878</v>
          </cell>
          <cell r="BB89">
            <v>13897</v>
          </cell>
          <cell r="BC89">
            <v>13914</v>
          </cell>
          <cell r="BD89">
            <v>13932</v>
          </cell>
          <cell r="BE89">
            <v>13950</v>
          </cell>
          <cell r="BF89">
            <v>13968</v>
          </cell>
          <cell r="BG89">
            <v>13987</v>
          </cell>
          <cell r="BH89">
            <v>14005</v>
          </cell>
          <cell r="BI89">
            <v>14024</v>
          </cell>
          <cell r="BJ89">
            <v>14041</v>
          </cell>
          <cell r="BK89">
            <v>14059</v>
          </cell>
          <cell r="BL89">
            <v>14078</v>
          </cell>
          <cell r="BM89">
            <v>14096</v>
          </cell>
          <cell r="BN89">
            <v>14115</v>
          </cell>
          <cell r="BO89">
            <v>14133</v>
          </cell>
          <cell r="BP89">
            <v>14151</v>
          </cell>
          <cell r="BQ89">
            <v>14169</v>
          </cell>
          <cell r="BR89">
            <v>14188</v>
          </cell>
          <cell r="BS89">
            <v>14207</v>
          </cell>
          <cell r="BT89">
            <v>14224</v>
          </cell>
          <cell r="BU89">
            <v>14242</v>
          </cell>
          <cell r="BV89">
            <v>14260</v>
          </cell>
          <cell r="BW89">
            <v>14278</v>
          </cell>
          <cell r="BX89">
            <v>14296</v>
          </cell>
          <cell r="BY89">
            <v>14314</v>
          </cell>
          <cell r="BZ89">
            <v>14332</v>
          </cell>
          <cell r="CA89">
            <v>14350</v>
          </cell>
          <cell r="CB89">
            <v>14367</v>
          </cell>
          <cell r="CC89">
            <v>14385</v>
          </cell>
          <cell r="CD89">
            <v>14403</v>
          </cell>
          <cell r="CE89">
            <v>14421</v>
          </cell>
          <cell r="CF89">
            <v>14438</v>
          </cell>
          <cell r="CG89">
            <v>14456</v>
          </cell>
          <cell r="CH89">
            <v>14474</v>
          </cell>
          <cell r="CI89">
            <v>14490</v>
          </cell>
          <cell r="CJ89">
            <v>14508</v>
          </cell>
          <cell r="CK89">
            <v>14525</v>
          </cell>
          <cell r="CL89">
            <v>14542</v>
          </cell>
          <cell r="CM89">
            <v>14560</v>
          </cell>
          <cell r="CN89">
            <v>14578</v>
          </cell>
          <cell r="CO89">
            <v>14595</v>
          </cell>
          <cell r="CP89">
            <v>14613</v>
          </cell>
          <cell r="CQ89">
            <v>14629</v>
          </cell>
          <cell r="CR89">
            <v>14646</v>
          </cell>
          <cell r="CS89">
            <v>14664</v>
          </cell>
          <cell r="CT89">
            <v>14681</v>
          </cell>
          <cell r="CU89">
            <v>14697</v>
          </cell>
          <cell r="CV89">
            <v>14714</v>
          </cell>
          <cell r="CW89">
            <v>14731</v>
          </cell>
          <cell r="CX89">
            <v>14748</v>
          </cell>
          <cell r="CY89">
            <v>14765</v>
          </cell>
          <cell r="CZ89">
            <v>14782</v>
          </cell>
          <cell r="DA89">
            <v>14798</v>
          </cell>
          <cell r="DB89">
            <v>14814</v>
          </cell>
          <cell r="DC89">
            <v>14832</v>
          </cell>
          <cell r="DD89">
            <v>14848</v>
          </cell>
          <cell r="DE89">
            <v>14865</v>
          </cell>
          <cell r="DF89">
            <v>14881</v>
          </cell>
          <cell r="DG89">
            <v>14898</v>
          </cell>
          <cell r="DH89">
            <v>14914</v>
          </cell>
          <cell r="DI89">
            <v>14930</v>
          </cell>
          <cell r="DJ89">
            <v>14947</v>
          </cell>
          <cell r="DK89">
            <v>14963</v>
          </cell>
          <cell r="DL89">
            <v>14981</v>
          </cell>
          <cell r="DM89">
            <v>14997</v>
          </cell>
          <cell r="DN89">
            <v>15013</v>
          </cell>
          <cell r="DO89">
            <v>15030</v>
          </cell>
          <cell r="DP89">
            <v>15046</v>
          </cell>
          <cell r="DQ89">
            <v>15062</v>
          </cell>
          <cell r="DR89">
            <v>15078</v>
          </cell>
          <cell r="DS89">
            <v>15094</v>
          </cell>
          <cell r="DT89">
            <v>15110</v>
          </cell>
          <cell r="DU89">
            <v>15126</v>
          </cell>
          <cell r="DV89">
            <v>15142</v>
          </cell>
          <cell r="DW89">
            <v>15158</v>
          </cell>
          <cell r="DX89">
            <v>15174</v>
          </cell>
          <cell r="DY89">
            <v>15190</v>
          </cell>
          <cell r="DZ89">
            <v>15207</v>
          </cell>
          <cell r="EA89">
            <v>15221</v>
          </cell>
          <cell r="EB89">
            <v>15238</v>
          </cell>
          <cell r="EC89">
            <v>15254</v>
          </cell>
          <cell r="ED89">
            <v>15269</v>
          </cell>
          <cell r="EE89">
            <v>15284</v>
          </cell>
          <cell r="EF89">
            <v>15301</v>
          </cell>
          <cell r="EG89">
            <v>15315</v>
          </cell>
          <cell r="EH89">
            <v>15331</v>
          </cell>
          <cell r="EI89">
            <v>15348</v>
          </cell>
          <cell r="EJ89">
            <v>15363</v>
          </cell>
          <cell r="EK89">
            <v>15379</v>
          </cell>
          <cell r="EL89">
            <v>15395</v>
          </cell>
          <cell r="EM89">
            <v>15409</v>
          </cell>
          <cell r="EN89">
            <v>15426</v>
          </cell>
          <cell r="EO89">
            <v>15441</v>
          </cell>
          <cell r="EP89">
            <v>15457</v>
          </cell>
          <cell r="EQ89">
            <v>15473</v>
          </cell>
          <cell r="ER89">
            <v>15488</v>
          </cell>
          <cell r="ES89">
            <v>15504</v>
          </cell>
          <cell r="ET89">
            <v>15519</v>
          </cell>
          <cell r="EU89">
            <v>15535</v>
          </cell>
          <cell r="EV89">
            <v>15551</v>
          </cell>
          <cell r="EW89">
            <v>15564</v>
          </cell>
          <cell r="EX89">
            <v>15580</v>
          </cell>
          <cell r="EY89">
            <v>15595</v>
          </cell>
          <cell r="EZ89">
            <v>15612</v>
          </cell>
          <cell r="FA89">
            <v>15627</v>
          </cell>
          <cell r="FB89">
            <v>15639</v>
          </cell>
          <cell r="FC89">
            <v>15656</v>
          </cell>
          <cell r="FD89">
            <v>15670</v>
          </cell>
          <cell r="FE89">
            <v>15686</v>
          </cell>
          <cell r="FF89">
            <v>15702</v>
          </cell>
          <cell r="FG89">
            <v>15717</v>
          </cell>
          <cell r="FH89">
            <v>15732</v>
          </cell>
          <cell r="FI89">
            <v>15747</v>
          </cell>
          <cell r="FJ89">
            <v>15762</v>
          </cell>
          <cell r="FK89">
            <v>15777</v>
          </cell>
          <cell r="FL89">
            <v>15793</v>
          </cell>
          <cell r="FM89">
            <v>15807</v>
          </cell>
          <cell r="FN89">
            <v>15822</v>
          </cell>
          <cell r="FO89">
            <v>15838</v>
          </cell>
          <cell r="FP89">
            <v>15852</v>
          </cell>
          <cell r="FQ89">
            <v>15868</v>
          </cell>
          <cell r="FR89">
            <v>15883</v>
          </cell>
          <cell r="FS89">
            <v>15897</v>
          </cell>
          <cell r="FT89">
            <v>15913</v>
          </cell>
          <cell r="FU89">
            <v>15928</v>
          </cell>
          <cell r="FV89">
            <v>15943</v>
          </cell>
          <cell r="FW89">
            <v>15958</v>
          </cell>
          <cell r="FX89">
            <v>15972</v>
          </cell>
          <cell r="FY89">
            <v>15988</v>
          </cell>
          <cell r="FZ89">
            <v>16001</v>
          </cell>
          <cell r="GA89">
            <v>16016</v>
          </cell>
          <cell r="GB89">
            <v>16031</v>
          </cell>
          <cell r="GC89">
            <v>16046</v>
          </cell>
          <cell r="GD89">
            <v>16060</v>
          </cell>
          <cell r="GE89">
            <v>16074</v>
          </cell>
          <cell r="GF89">
            <v>16089</v>
          </cell>
          <cell r="GG89">
            <v>16104</v>
          </cell>
          <cell r="GH89">
            <v>16118</v>
          </cell>
          <cell r="GI89">
            <v>16133</v>
          </cell>
          <cell r="GJ89">
            <v>16147</v>
          </cell>
          <cell r="GK89">
            <v>16162</v>
          </cell>
          <cell r="GL89">
            <v>16176</v>
          </cell>
          <cell r="GM89">
            <v>16191</v>
          </cell>
          <cell r="GN89">
            <v>16205</v>
          </cell>
        </row>
        <row r="90">
          <cell r="D90" t="str">
            <v>767C</v>
          </cell>
          <cell r="E90">
            <v>2889</v>
          </cell>
          <cell r="F90">
            <v>2893</v>
          </cell>
          <cell r="G90">
            <v>2896</v>
          </cell>
          <cell r="H90">
            <v>2899</v>
          </cell>
          <cell r="I90">
            <v>2903</v>
          </cell>
          <cell r="J90">
            <v>2906</v>
          </cell>
          <cell r="K90">
            <v>2909</v>
          </cell>
          <cell r="L90">
            <v>2913</v>
          </cell>
          <cell r="M90">
            <v>2916</v>
          </cell>
          <cell r="N90">
            <v>2920</v>
          </cell>
          <cell r="O90">
            <v>2924</v>
          </cell>
          <cell r="P90">
            <v>2927</v>
          </cell>
          <cell r="Q90">
            <v>2931</v>
          </cell>
          <cell r="R90">
            <v>2935</v>
          </cell>
          <cell r="S90">
            <v>2938</v>
          </cell>
          <cell r="T90">
            <v>2942</v>
          </cell>
          <cell r="U90">
            <v>2946</v>
          </cell>
          <cell r="V90">
            <v>2949</v>
          </cell>
          <cell r="W90">
            <v>2953</v>
          </cell>
          <cell r="X90">
            <v>2957</v>
          </cell>
          <cell r="Y90">
            <v>2961</v>
          </cell>
          <cell r="Z90">
            <v>2964</v>
          </cell>
          <cell r="AA90">
            <v>2968</v>
          </cell>
          <cell r="AB90">
            <v>2972</v>
          </cell>
          <cell r="AC90">
            <v>2976</v>
          </cell>
          <cell r="AD90">
            <v>2980</v>
          </cell>
          <cell r="AE90">
            <v>2984</v>
          </cell>
          <cell r="AF90">
            <v>2987</v>
          </cell>
          <cell r="AG90">
            <v>2991</v>
          </cell>
          <cell r="AH90">
            <v>2995</v>
          </cell>
          <cell r="AI90">
            <v>2999</v>
          </cell>
          <cell r="AJ90">
            <v>3003</v>
          </cell>
          <cell r="AK90">
            <v>3007</v>
          </cell>
          <cell r="AL90">
            <v>3011</v>
          </cell>
          <cell r="AM90">
            <v>3015</v>
          </cell>
          <cell r="AN90">
            <v>3019</v>
          </cell>
          <cell r="AO90">
            <v>3023</v>
          </cell>
          <cell r="AP90">
            <v>3027</v>
          </cell>
          <cell r="AQ90">
            <v>3031</v>
          </cell>
          <cell r="AR90">
            <v>3035</v>
          </cell>
          <cell r="AS90">
            <v>3039</v>
          </cell>
          <cell r="AT90">
            <v>3043</v>
          </cell>
          <cell r="AU90">
            <v>3047</v>
          </cell>
          <cell r="AV90">
            <v>3051</v>
          </cell>
          <cell r="AW90">
            <v>3055</v>
          </cell>
          <cell r="AX90">
            <v>3059</v>
          </cell>
          <cell r="AY90">
            <v>3063</v>
          </cell>
          <cell r="AZ90">
            <v>3067</v>
          </cell>
          <cell r="BA90">
            <v>3071</v>
          </cell>
          <cell r="BB90">
            <v>3075</v>
          </cell>
          <cell r="BC90">
            <v>3079</v>
          </cell>
          <cell r="BD90">
            <v>3083</v>
          </cell>
          <cell r="BE90">
            <v>3087</v>
          </cell>
          <cell r="BF90">
            <v>3091</v>
          </cell>
          <cell r="BG90">
            <v>3095</v>
          </cell>
          <cell r="BH90">
            <v>3099</v>
          </cell>
          <cell r="BI90">
            <v>3103</v>
          </cell>
          <cell r="BJ90">
            <v>3107</v>
          </cell>
          <cell r="BK90">
            <v>3111</v>
          </cell>
          <cell r="BL90">
            <v>3115</v>
          </cell>
          <cell r="BM90">
            <v>3119</v>
          </cell>
          <cell r="BN90">
            <v>3123</v>
          </cell>
          <cell r="BO90">
            <v>3127</v>
          </cell>
          <cell r="BP90">
            <v>3131</v>
          </cell>
          <cell r="BQ90">
            <v>3135</v>
          </cell>
          <cell r="BR90">
            <v>3139</v>
          </cell>
          <cell r="BS90">
            <v>3143</v>
          </cell>
          <cell r="BT90">
            <v>3147</v>
          </cell>
          <cell r="BU90">
            <v>3151</v>
          </cell>
          <cell r="BV90">
            <v>3155</v>
          </cell>
          <cell r="BW90">
            <v>3159</v>
          </cell>
          <cell r="BX90">
            <v>3163</v>
          </cell>
          <cell r="BY90">
            <v>3167</v>
          </cell>
          <cell r="BZ90">
            <v>3171</v>
          </cell>
          <cell r="CA90">
            <v>3175</v>
          </cell>
          <cell r="CB90">
            <v>3179</v>
          </cell>
          <cell r="CC90">
            <v>3183</v>
          </cell>
          <cell r="CD90">
            <v>3187</v>
          </cell>
          <cell r="CE90">
            <v>3191</v>
          </cell>
          <cell r="CF90">
            <v>3195</v>
          </cell>
          <cell r="CG90">
            <v>3198</v>
          </cell>
          <cell r="CH90">
            <v>3202</v>
          </cell>
          <cell r="CI90">
            <v>3206</v>
          </cell>
          <cell r="CJ90">
            <v>3210</v>
          </cell>
          <cell r="CK90">
            <v>3214</v>
          </cell>
          <cell r="CL90">
            <v>3218</v>
          </cell>
          <cell r="CM90">
            <v>3222</v>
          </cell>
          <cell r="CN90">
            <v>3225</v>
          </cell>
          <cell r="CO90">
            <v>3229</v>
          </cell>
          <cell r="CP90">
            <v>3233</v>
          </cell>
          <cell r="CQ90">
            <v>3237</v>
          </cell>
          <cell r="CR90">
            <v>3241</v>
          </cell>
          <cell r="CS90">
            <v>3244</v>
          </cell>
          <cell r="CT90">
            <v>3248</v>
          </cell>
          <cell r="CU90">
            <v>3252</v>
          </cell>
          <cell r="CV90">
            <v>3256</v>
          </cell>
          <cell r="CW90">
            <v>3259</v>
          </cell>
          <cell r="CX90">
            <v>3263</v>
          </cell>
          <cell r="CY90">
            <v>3267</v>
          </cell>
          <cell r="CZ90">
            <v>3271</v>
          </cell>
          <cell r="DA90">
            <v>3274</v>
          </cell>
          <cell r="DB90">
            <v>3278</v>
          </cell>
          <cell r="DC90">
            <v>3282</v>
          </cell>
          <cell r="DD90">
            <v>3285</v>
          </cell>
          <cell r="DE90">
            <v>3289</v>
          </cell>
          <cell r="DF90">
            <v>3293</v>
          </cell>
          <cell r="DG90">
            <v>3296</v>
          </cell>
          <cell r="DH90">
            <v>3300</v>
          </cell>
          <cell r="DI90">
            <v>3304</v>
          </cell>
          <cell r="DJ90">
            <v>3307</v>
          </cell>
          <cell r="DK90">
            <v>3311</v>
          </cell>
          <cell r="DL90">
            <v>3314</v>
          </cell>
          <cell r="DM90">
            <v>3318</v>
          </cell>
          <cell r="DN90">
            <v>3322</v>
          </cell>
          <cell r="DO90">
            <v>3325</v>
          </cell>
          <cell r="DP90">
            <v>3329</v>
          </cell>
          <cell r="DQ90">
            <v>3332</v>
          </cell>
          <cell r="DR90">
            <v>3336</v>
          </cell>
          <cell r="DS90">
            <v>3340</v>
          </cell>
          <cell r="DT90">
            <v>3343</v>
          </cell>
          <cell r="DU90">
            <v>3347</v>
          </cell>
          <cell r="DV90">
            <v>3350</v>
          </cell>
          <cell r="DW90">
            <v>3354</v>
          </cell>
          <cell r="DX90">
            <v>3357</v>
          </cell>
          <cell r="DY90">
            <v>3361</v>
          </cell>
          <cell r="DZ90">
            <v>3364</v>
          </cell>
          <cell r="EA90">
            <v>3368</v>
          </cell>
          <cell r="EB90">
            <v>3371</v>
          </cell>
          <cell r="EC90">
            <v>3375</v>
          </cell>
          <cell r="ED90">
            <v>3378</v>
          </cell>
          <cell r="EE90">
            <v>3382</v>
          </cell>
          <cell r="EF90">
            <v>3385</v>
          </cell>
          <cell r="EG90">
            <v>3389</v>
          </cell>
          <cell r="EH90">
            <v>3392</v>
          </cell>
          <cell r="EI90">
            <v>3396</v>
          </cell>
          <cell r="EJ90">
            <v>3399</v>
          </cell>
          <cell r="EK90">
            <v>3403</v>
          </cell>
          <cell r="EL90">
            <v>3406</v>
          </cell>
          <cell r="EM90">
            <v>3410</v>
          </cell>
          <cell r="EN90">
            <v>3413</v>
          </cell>
          <cell r="EO90">
            <v>3417</v>
          </cell>
          <cell r="EP90">
            <v>3420</v>
          </cell>
          <cell r="EQ90">
            <v>3423</v>
          </cell>
          <cell r="ER90">
            <v>3427</v>
          </cell>
          <cell r="ES90">
            <v>3430</v>
          </cell>
          <cell r="ET90">
            <v>3434</v>
          </cell>
          <cell r="EU90">
            <v>3437</v>
          </cell>
          <cell r="EV90">
            <v>3440</v>
          </cell>
          <cell r="EW90">
            <v>3444</v>
          </cell>
          <cell r="EX90">
            <v>3447</v>
          </cell>
          <cell r="EY90">
            <v>3451</v>
          </cell>
          <cell r="EZ90">
            <v>3454</v>
          </cell>
          <cell r="FA90">
            <v>3457</v>
          </cell>
          <cell r="FB90">
            <v>3461</v>
          </cell>
          <cell r="FC90">
            <v>3464</v>
          </cell>
          <cell r="FD90">
            <v>3468</v>
          </cell>
          <cell r="FE90">
            <v>3471</v>
          </cell>
          <cell r="FF90">
            <v>3474</v>
          </cell>
          <cell r="FG90">
            <v>3478</v>
          </cell>
          <cell r="FH90">
            <v>3481</v>
          </cell>
          <cell r="FI90">
            <v>3484</v>
          </cell>
          <cell r="FJ90">
            <v>3488</v>
          </cell>
          <cell r="FK90">
            <v>3491</v>
          </cell>
          <cell r="FL90">
            <v>3494</v>
          </cell>
          <cell r="FM90">
            <v>3498</v>
          </cell>
          <cell r="FN90">
            <v>3501</v>
          </cell>
          <cell r="FO90">
            <v>3504</v>
          </cell>
          <cell r="FP90">
            <v>3508</v>
          </cell>
          <cell r="FQ90">
            <v>3511</v>
          </cell>
          <cell r="FR90">
            <v>3514</v>
          </cell>
          <cell r="FS90">
            <v>3518</v>
          </cell>
          <cell r="FT90">
            <v>3521</v>
          </cell>
          <cell r="FU90">
            <v>3524</v>
          </cell>
          <cell r="FV90">
            <v>3528</v>
          </cell>
          <cell r="FW90">
            <v>3531</v>
          </cell>
          <cell r="FX90">
            <v>3534</v>
          </cell>
          <cell r="FY90">
            <v>3537</v>
          </cell>
          <cell r="FZ90">
            <v>3541</v>
          </cell>
          <cell r="GA90">
            <v>3544</v>
          </cell>
          <cell r="GB90">
            <v>3547</v>
          </cell>
          <cell r="GC90">
            <v>3550</v>
          </cell>
          <cell r="GD90">
            <v>3554</v>
          </cell>
          <cell r="GE90">
            <v>3557</v>
          </cell>
          <cell r="GF90">
            <v>3560</v>
          </cell>
          <cell r="GG90">
            <v>3563</v>
          </cell>
          <cell r="GH90">
            <v>3567</v>
          </cell>
          <cell r="GI90">
            <v>3570</v>
          </cell>
          <cell r="GJ90">
            <v>3573</v>
          </cell>
          <cell r="GK90">
            <v>3576</v>
          </cell>
          <cell r="GL90">
            <v>3579</v>
          </cell>
          <cell r="GM90">
            <v>3583</v>
          </cell>
          <cell r="GN90">
            <v>3586</v>
          </cell>
        </row>
        <row r="91">
          <cell r="D91" t="str">
            <v>770C</v>
          </cell>
          <cell r="E91">
            <v>4016</v>
          </cell>
          <cell r="F91">
            <v>4021</v>
          </cell>
          <cell r="G91">
            <v>4026</v>
          </cell>
          <cell r="H91">
            <v>4030</v>
          </cell>
          <cell r="I91">
            <v>4035</v>
          </cell>
          <cell r="J91">
            <v>4039</v>
          </cell>
          <cell r="K91">
            <v>4044</v>
          </cell>
          <cell r="L91">
            <v>4049</v>
          </cell>
          <cell r="M91">
            <v>4054</v>
          </cell>
          <cell r="N91">
            <v>4059</v>
          </cell>
          <cell r="O91">
            <v>4064</v>
          </cell>
          <cell r="P91">
            <v>4069</v>
          </cell>
          <cell r="Q91">
            <v>4074</v>
          </cell>
          <cell r="R91">
            <v>4079</v>
          </cell>
          <cell r="S91">
            <v>4084</v>
          </cell>
          <cell r="T91">
            <v>4089</v>
          </cell>
          <cell r="U91">
            <v>4095</v>
          </cell>
          <cell r="V91">
            <v>4100</v>
          </cell>
          <cell r="W91">
            <v>4105</v>
          </cell>
          <cell r="X91">
            <v>4110</v>
          </cell>
          <cell r="Y91">
            <v>4115</v>
          </cell>
          <cell r="Z91">
            <v>4121</v>
          </cell>
          <cell r="AA91">
            <v>4126</v>
          </cell>
          <cell r="AB91">
            <v>4131</v>
          </cell>
          <cell r="AC91">
            <v>4137</v>
          </cell>
          <cell r="AD91">
            <v>4142</v>
          </cell>
          <cell r="AE91">
            <v>4147</v>
          </cell>
          <cell r="AF91">
            <v>4153</v>
          </cell>
          <cell r="AG91">
            <v>4158</v>
          </cell>
          <cell r="AH91">
            <v>4163</v>
          </cell>
          <cell r="AI91">
            <v>4169</v>
          </cell>
          <cell r="AJ91">
            <v>4174</v>
          </cell>
          <cell r="AK91">
            <v>4180</v>
          </cell>
          <cell r="AL91">
            <v>4185</v>
          </cell>
          <cell r="AM91">
            <v>4191</v>
          </cell>
          <cell r="AN91">
            <v>4196</v>
          </cell>
          <cell r="AO91">
            <v>4202</v>
          </cell>
          <cell r="AP91">
            <v>4207</v>
          </cell>
          <cell r="AQ91">
            <v>4213</v>
          </cell>
          <cell r="AR91">
            <v>4218</v>
          </cell>
          <cell r="AS91">
            <v>4224</v>
          </cell>
          <cell r="AT91">
            <v>4229</v>
          </cell>
          <cell r="AU91">
            <v>4235</v>
          </cell>
          <cell r="AV91">
            <v>4241</v>
          </cell>
          <cell r="AW91">
            <v>4246</v>
          </cell>
          <cell r="AX91">
            <v>4252</v>
          </cell>
          <cell r="AY91">
            <v>4257</v>
          </cell>
          <cell r="AZ91">
            <v>4263</v>
          </cell>
          <cell r="BA91">
            <v>4269</v>
          </cell>
          <cell r="BB91">
            <v>4274</v>
          </cell>
          <cell r="BC91">
            <v>4280</v>
          </cell>
          <cell r="BD91">
            <v>4285</v>
          </cell>
          <cell r="BE91">
            <v>4291</v>
          </cell>
          <cell r="BF91">
            <v>4297</v>
          </cell>
          <cell r="BG91">
            <v>4302</v>
          </cell>
          <cell r="BH91">
            <v>4308</v>
          </cell>
          <cell r="BI91">
            <v>4313</v>
          </cell>
          <cell r="BJ91">
            <v>4319</v>
          </cell>
          <cell r="BK91">
            <v>4325</v>
          </cell>
          <cell r="BL91">
            <v>4330</v>
          </cell>
          <cell r="BM91">
            <v>4336</v>
          </cell>
          <cell r="BN91">
            <v>4341</v>
          </cell>
          <cell r="BO91">
            <v>4347</v>
          </cell>
          <cell r="BP91">
            <v>4353</v>
          </cell>
          <cell r="BQ91">
            <v>4358</v>
          </cell>
          <cell r="BR91">
            <v>4364</v>
          </cell>
          <cell r="BS91">
            <v>4369</v>
          </cell>
          <cell r="BT91">
            <v>4375</v>
          </cell>
          <cell r="BU91">
            <v>4380</v>
          </cell>
          <cell r="BV91">
            <v>4386</v>
          </cell>
          <cell r="BW91">
            <v>4391</v>
          </cell>
          <cell r="BX91">
            <v>4397</v>
          </cell>
          <cell r="BY91">
            <v>4402</v>
          </cell>
          <cell r="BZ91">
            <v>4408</v>
          </cell>
          <cell r="CA91">
            <v>4413</v>
          </cell>
          <cell r="CB91">
            <v>4419</v>
          </cell>
          <cell r="CC91">
            <v>4424</v>
          </cell>
          <cell r="CD91">
            <v>4430</v>
          </cell>
          <cell r="CE91">
            <v>4435</v>
          </cell>
          <cell r="CF91">
            <v>4441</v>
          </cell>
          <cell r="CG91">
            <v>4446</v>
          </cell>
          <cell r="CH91">
            <v>4451</v>
          </cell>
          <cell r="CI91">
            <v>4457</v>
          </cell>
          <cell r="CJ91">
            <v>4462</v>
          </cell>
          <cell r="CK91">
            <v>4467</v>
          </cell>
          <cell r="CL91">
            <v>4473</v>
          </cell>
          <cell r="CM91">
            <v>4478</v>
          </cell>
          <cell r="CN91">
            <v>4484</v>
          </cell>
          <cell r="CO91">
            <v>4489</v>
          </cell>
          <cell r="CP91">
            <v>4494</v>
          </cell>
          <cell r="CQ91">
            <v>4500</v>
          </cell>
          <cell r="CR91">
            <v>4505</v>
          </cell>
          <cell r="CS91">
            <v>4510</v>
          </cell>
          <cell r="CT91">
            <v>4515</v>
          </cell>
          <cell r="CU91">
            <v>4520</v>
          </cell>
          <cell r="CV91">
            <v>4526</v>
          </cell>
          <cell r="CW91">
            <v>4531</v>
          </cell>
          <cell r="CX91">
            <v>4536</v>
          </cell>
          <cell r="CY91">
            <v>4541</v>
          </cell>
          <cell r="CZ91">
            <v>4546</v>
          </cell>
          <cell r="DA91">
            <v>4551</v>
          </cell>
          <cell r="DB91">
            <v>4557</v>
          </cell>
          <cell r="DC91">
            <v>4562</v>
          </cell>
          <cell r="DD91">
            <v>4567</v>
          </cell>
          <cell r="DE91">
            <v>4572</v>
          </cell>
          <cell r="DF91">
            <v>4577</v>
          </cell>
          <cell r="DG91">
            <v>4582</v>
          </cell>
          <cell r="DH91">
            <v>4587</v>
          </cell>
          <cell r="DI91">
            <v>4592</v>
          </cell>
          <cell r="DJ91">
            <v>4597</v>
          </cell>
          <cell r="DK91">
            <v>4602</v>
          </cell>
          <cell r="DL91">
            <v>4607</v>
          </cell>
          <cell r="DM91">
            <v>4612</v>
          </cell>
          <cell r="DN91">
            <v>4617</v>
          </cell>
          <cell r="DO91">
            <v>4622</v>
          </cell>
          <cell r="DP91">
            <v>4627</v>
          </cell>
          <cell r="DQ91">
            <v>4632</v>
          </cell>
          <cell r="DR91">
            <v>4637</v>
          </cell>
          <cell r="DS91">
            <v>4642</v>
          </cell>
          <cell r="DT91">
            <v>4647</v>
          </cell>
          <cell r="DU91">
            <v>4652</v>
          </cell>
          <cell r="DV91">
            <v>4657</v>
          </cell>
          <cell r="DW91">
            <v>4662</v>
          </cell>
          <cell r="DX91">
            <v>4667</v>
          </cell>
          <cell r="DY91">
            <v>4672</v>
          </cell>
          <cell r="DZ91">
            <v>4677</v>
          </cell>
          <cell r="EA91">
            <v>4682</v>
          </cell>
          <cell r="EB91">
            <v>4686</v>
          </cell>
          <cell r="EC91">
            <v>4691</v>
          </cell>
          <cell r="ED91">
            <v>4696</v>
          </cell>
          <cell r="EE91">
            <v>4701</v>
          </cell>
          <cell r="EF91">
            <v>4706</v>
          </cell>
          <cell r="EG91">
            <v>4711</v>
          </cell>
          <cell r="EH91">
            <v>4716</v>
          </cell>
          <cell r="EI91">
            <v>4720</v>
          </cell>
          <cell r="EJ91">
            <v>4725</v>
          </cell>
          <cell r="EK91">
            <v>4730</v>
          </cell>
          <cell r="EL91">
            <v>4735</v>
          </cell>
          <cell r="EM91">
            <v>4740</v>
          </cell>
          <cell r="EN91">
            <v>4744</v>
          </cell>
          <cell r="EO91">
            <v>4749</v>
          </cell>
          <cell r="EP91">
            <v>4754</v>
          </cell>
          <cell r="EQ91">
            <v>4759</v>
          </cell>
          <cell r="ER91">
            <v>4763</v>
          </cell>
          <cell r="ES91">
            <v>4768</v>
          </cell>
          <cell r="ET91">
            <v>4773</v>
          </cell>
          <cell r="EU91">
            <v>4778</v>
          </cell>
          <cell r="EV91">
            <v>4782</v>
          </cell>
          <cell r="EW91">
            <v>4787</v>
          </cell>
          <cell r="EX91">
            <v>4792</v>
          </cell>
          <cell r="EY91">
            <v>4797</v>
          </cell>
          <cell r="EZ91">
            <v>4801</v>
          </cell>
          <cell r="FA91">
            <v>4806</v>
          </cell>
          <cell r="FB91">
            <v>4811</v>
          </cell>
          <cell r="FC91">
            <v>4815</v>
          </cell>
          <cell r="FD91">
            <v>4820</v>
          </cell>
          <cell r="FE91">
            <v>4825</v>
          </cell>
          <cell r="FF91">
            <v>4829</v>
          </cell>
          <cell r="FG91">
            <v>4834</v>
          </cell>
          <cell r="FH91">
            <v>4839</v>
          </cell>
          <cell r="FI91">
            <v>4844</v>
          </cell>
          <cell r="FJ91">
            <v>4848</v>
          </cell>
          <cell r="FK91">
            <v>4853</v>
          </cell>
          <cell r="FL91">
            <v>4857</v>
          </cell>
          <cell r="FM91">
            <v>4862</v>
          </cell>
          <cell r="FN91">
            <v>4867</v>
          </cell>
          <cell r="FO91">
            <v>4871</v>
          </cell>
          <cell r="FP91">
            <v>4876</v>
          </cell>
          <cell r="FQ91">
            <v>4880</v>
          </cell>
          <cell r="FR91">
            <v>4885</v>
          </cell>
          <cell r="FS91">
            <v>4890</v>
          </cell>
          <cell r="FT91">
            <v>4894</v>
          </cell>
          <cell r="FU91">
            <v>4899</v>
          </cell>
          <cell r="FV91">
            <v>4903</v>
          </cell>
          <cell r="FW91">
            <v>4908</v>
          </cell>
          <cell r="FX91">
            <v>4913</v>
          </cell>
          <cell r="FY91">
            <v>4917</v>
          </cell>
          <cell r="FZ91">
            <v>4922</v>
          </cell>
          <cell r="GA91">
            <v>4926</v>
          </cell>
          <cell r="GB91">
            <v>4931</v>
          </cell>
          <cell r="GC91">
            <v>4935</v>
          </cell>
          <cell r="GD91">
            <v>4940</v>
          </cell>
          <cell r="GE91">
            <v>4944</v>
          </cell>
          <cell r="GF91">
            <v>4949</v>
          </cell>
          <cell r="GG91">
            <v>4953</v>
          </cell>
          <cell r="GH91">
            <v>4958</v>
          </cell>
          <cell r="GI91">
            <v>4962</v>
          </cell>
          <cell r="GJ91">
            <v>4967</v>
          </cell>
          <cell r="GK91">
            <v>4971</v>
          </cell>
          <cell r="GL91">
            <v>4976</v>
          </cell>
          <cell r="GM91">
            <v>4980</v>
          </cell>
          <cell r="GN91">
            <v>4984</v>
          </cell>
        </row>
        <row r="92">
          <cell r="D92" t="str">
            <v>780C</v>
          </cell>
          <cell r="E92">
            <v>2</v>
          </cell>
          <cell r="F92">
            <v>2</v>
          </cell>
          <cell r="G92">
            <v>2</v>
          </cell>
          <cell r="H92">
            <v>2</v>
          </cell>
          <cell r="I92">
            <v>2</v>
          </cell>
          <cell r="J92">
            <v>2</v>
          </cell>
          <cell r="K92">
            <v>2</v>
          </cell>
          <cell r="L92">
            <v>2</v>
          </cell>
          <cell r="M92">
            <v>2</v>
          </cell>
          <cell r="N92">
            <v>2</v>
          </cell>
          <cell r="O92">
            <v>2</v>
          </cell>
          <cell r="P92">
            <v>2</v>
          </cell>
          <cell r="Q92">
            <v>2</v>
          </cell>
          <cell r="R92">
            <v>2</v>
          </cell>
          <cell r="S92">
            <v>2</v>
          </cell>
          <cell r="T92">
            <v>2</v>
          </cell>
          <cell r="U92">
            <v>2</v>
          </cell>
          <cell r="V92">
            <v>2</v>
          </cell>
          <cell r="W92">
            <v>2</v>
          </cell>
          <cell r="X92">
            <v>2</v>
          </cell>
          <cell r="Y92">
            <v>2</v>
          </cell>
          <cell r="Z92">
            <v>2</v>
          </cell>
          <cell r="AA92">
            <v>2</v>
          </cell>
          <cell r="AB92">
            <v>2</v>
          </cell>
          <cell r="AC92">
            <v>2</v>
          </cell>
          <cell r="AD92">
            <v>2</v>
          </cell>
          <cell r="AE92">
            <v>2</v>
          </cell>
          <cell r="AF92">
            <v>2</v>
          </cell>
          <cell r="AG92">
            <v>2</v>
          </cell>
          <cell r="AH92">
            <v>2</v>
          </cell>
          <cell r="AI92">
            <v>2</v>
          </cell>
          <cell r="AJ92">
            <v>2</v>
          </cell>
          <cell r="AK92">
            <v>2</v>
          </cell>
          <cell r="AL92">
            <v>2</v>
          </cell>
          <cell r="AM92">
            <v>2</v>
          </cell>
          <cell r="AN92">
            <v>2</v>
          </cell>
          <cell r="AO92">
            <v>2</v>
          </cell>
          <cell r="AP92">
            <v>2</v>
          </cell>
          <cell r="AQ92">
            <v>2</v>
          </cell>
          <cell r="AR92">
            <v>2</v>
          </cell>
          <cell r="AS92">
            <v>2</v>
          </cell>
          <cell r="AT92">
            <v>2</v>
          </cell>
          <cell r="AU92">
            <v>2</v>
          </cell>
          <cell r="AV92">
            <v>2</v>
          </cell>
          <cell r="AW92">
            <v>2</v>
          </cell>
          <cell r="AX92">
            <v>2</v>
          </cell>
          <cell r="AY92">
            <v>2</v>
          </cell>
          <cell r="AZ92">
            <v>2</v>
          </cell>
          <cell r="BA92">
            <v>2</v>
          </cell>
          <cell r="BB92">
            <v>2</v>
          </cell>
          <cell r="BC92">
            <v>2</v>
          </cell>
          <cell r="BD92">
            <v>2</v>
          </cell>
          <cell r="BE92">
            <v>2</v>
          </cell>
          <cell r="BF92">
            <v>2</v>
          </cell>
          <cell r="BG92">
            <v>2</v>
          </cell>
          <cell r="BH92">
            <v>2</v>
          </cell>
          <cell r="BI92">
            <v>2</v>
          </cell>
          <cell r="BJ92">
            <v>2</v>
          </cell>
          <cell r="BK92">
            <v>2</v>
          </cell>
          <cell r="BL92">
            <v>2</v>
          </cell>
          <cell r="BM92">
            <v>2</v>
          </cell>
          <cell r="BN92">
            <v>2</v>
          </cell>
          <cell r="BO92">
            <v>2</v>
          </cell>
          <cell r="BP92">
            <v>2</v>
          </cell>
          <cell r="BQ92">
            <v>2</v>
          </cell>
          <cell r="BR92">
            <v>2</v>
          </cell>
          <cell r="BS92">
            <v>2</v>
          </cell>
          <cell r="BT92">
            <v>2</v>
          </cell>
          <cell r="BU92">
            <v>2</v>
          </cell>
          <cell r="BV92">
            <v>2</v>
          </cell>
          <cell r="BW92">
            <v>2</v>
          </cell>
          <cell r="BX92">
            <v>2</v>
          </cell>
          <cell r="BY92">
            <v>2</v>
          </cell>
          <cell r="BZ92">
            <v>2</v>
          </cell>
          <cell r="CA92">
            <v>2</v>
          </cell>
          <cell r="CB92">
            <v>2</v>
          </cell>
          <cell r="CC92">
            <v>2</v>
          </cell>
          <cell r="CD92">
            <v>2</v>
          </cell>
          <cell r="CE92">
            <v>2</v>
          </cell>
          <cell r="CF92">
            <v>2</v>
          </cell>
          <cell r="CG92">
            <v>2</v>
          </cell>
          <cell r="CH92">
            <v>2</v>
          </cell>
          <cell r="CI92">
            <v>2</v>
          </cell>
          <cell r="CJ92">
            <v>2</v>
          </cell>
          <cell r="CK92">
            <v>2</v>
          </cell>
          <cell r="CL92">
            <v>2</v>
          </cell>
          <cell r="CM92">
            <v>2</v>
          </cell>
          <cell r="CN92">
            <v>2</v>
          </cell>
          <cell r="CO92">
            <v>2</v>
          </cell>
          <cell r="CP92">
            <v>2</v>
          </cell>
          <cell r="CQ92">
            <v>2</v>
          </cell>
          <cell r="CR92">
            <v>2</v>
          </cell>
          <cell r="CS92">
            <v>2</v>
          </cell>
          <cell r="CT92">
            <v>2</v>
          </cell>
          <cell r="CU92">
            <v>2</v>
          </cell>
          <cell r="CV92">
            <v>2</v>
          </cell>
          <cell r="CW92">
            <v>2</v>
          </cell>
          <cell r="CX92">
            <v>2</v>
          </cell>
          <cell r="CY92">
            <v>2</v>
          </cell>
          <cell r="CZ92">
            <v>2</v>
          </cell>
          <cell r="DA92">
            <v>2</v>
          </cell>
          <cell r="DB92">
            <v>2</v>
          </cell>
          <cell r="DC92">
            <v>2</v>
          </cell>
          <cell r="DD92">
            <v>2</v>
          </cell>
          <cell r="DE92">
            <v>2</v>
          </cell>
          <cell r="DF92">
            <v>2</v>
          </cell>
          <cell r="DG92">
            <v>2</v>
          </cell>
          <cell r="DH92">
            <v>2</v>
          </cell>
          <cell r="DI92">
            <v>2</v>
          </cell>
          <cell r="DJ92">
            <v>2</v>
          </cell>
          <cell r="DK92">
            <v>2</v>
          </cell>
          <cell r="DL92">
            <v>2</v>
          </cell>
          <cell r="DM92">
            <v>2</v>
          </cell>
          <cell r="DN92">
            <v>2</v>
          </cell>
          <cell r="DO92">
            <v>2</v>
          </cell>
          <cell r="DP92">
            <v>2</v>
          </cell>
          <cell r="DQ92">
            <v>2</v>
          </cell>
          <cell r="DR92">
            <v>2</v>
          </cell>
          <cell r="DS92">
            <v>2</v>
          </cell>
          <cell r="DT92">
            <v>2</v>
          </cell>
          <cell r="DU92">
            <v>2</v>
          </cell>
          <cell r="DV92">
            <v>2</v>
          </cell>
          <cell r="DW92">
            <v>2</v>
          </cell>
          <cell r="DX92">
            <v>2</v>
          </cell>
          <cell r="DY92">
            <v>2</v>
          </cell>
          <cell r="DZ92">
            <v>2</v>
          </cell>
          <cell r="EA92">
            <v>2</v>
          </cell>
          <cell r="EB92">
            <v>2</v>
          </cell>
          <cell r="EC92">
            <v>2</v>
          </cell>
          <cell r="ED92">
            <v>2</v>
          </cell>
          <cell r="EE92">
            <v>2</v>
          </cell>
          <cell r="EF92">
            <v>2</v>
          </cell>
          <cell r="EG92">
            <v>2</v>
          </cell>
          <cell r="EH92">
            <v>2</v>
          </cell>
          <cell r="EI92">
            <v>2</v>
          </cell>
          <cell r="EJ92">
            <v>2</v>
          </cell>
          <cell r="EK92">
            <v>2</v>
          </cell>
          <cell r="EL92">
            <v>2</v>
          </cell>
          <cell r="EM92">
            <v>2</v>
          </cell>
          <cell r="EN92">
            <v>2</v>
          </cell>
          <cell r="EO92">
            <v>2</v>
          </cell>
          <cell r="EP92">
            <v>2</v>
          </cell>
          <cell r="EQ92">
            <v>2</v>
          </cell>
          <cell r="ER92">
            <v>2</v>
          </cell>
          <cell r="ES92">
            <v>2</v>
          </cell>
          <cell r="ET92">
            <v>2</v>
          </cell>
          <cell r="EU92">
            <v>2</v>
          </cell>
          <cell r="EV92">
            <v>2</v>
          </cell>
          <cell r="EW92">
            <v>2</v>
          </cell>
          <cell r="EX92">
            <v>2</v>
          </cell>
          <cell r="EY92">
            <v>2</v>
          </cell>
          <cell r="EZ92">
            <v>2</v>
          </cell>
          <cell r="FA92">
            <v>2</v>
          </cell>
          <cell r="FB92">
            <v>2</v>
          </cell>
          <cell r="FC92">
            <v>2</v>
          </cell>
          <cell r="FD92">
            <v>2</v>
          </cell>
          <cell r="FE92">
            <v>2</v>
          </cell>
          <cell r="FF92">
            <v>2</v>
          </cell>
          <cell r="FG92">
            <v>2</v>
          </cell>
          <cell r="FH92">
            <v>2</v>
          </cell>
          <cell r="FI92">
            <v>2</v>
          </cell>
          <cell r="FJ92">
            <v>2</v>
          </cell>
          <cell r="FK92">
            <v>2</v>
          </cell>
          <cell r="FL92">
            <v>2</v>
          </cell>
          <cell r="FM92">
            <v>2</v>
          </cell>
          <cell r="FN92">
            <v>2</v>
          </cell>
          <cell r="FO92">
            <v>2</v>
          </cell>
          <cell r="FP92">
            <v>2</v>
          </cell>
          <cell r="FQ92">
            <v>2</v>
          </cell>
          <cell r="FR92">
            <v>2</v>
          </cell>
          <cell r="FS92">
            <v>2</v>
          </cell>
          <cell r="FT92">
            <v>2</v>
          </cell>
          <cell r="FU92">
            <v>2</v>
          </cell>
          <cell r="FV92">
            <v>2</v>
          </cell>
          <cell r="FW92">
            <v>2</v>
          </cell>
          <cell r="FX92">
            <v>2</v>
          </cell>
          <cell r="FY92">
            <v>2</v>
          </cell>
          <cell r="FZ92">
            <v>2</v>
          </cell>
          <cell r="GA92">
            <v>2</v>
          </cell>
          <cell r="GB92">
            <v>2</v>
          </cell>
          <cell r="GC92">
            <v>2</v>
          </cell>
          <cell r="GD92">
            <v>2</v>
          </cell>
          <cell r="GE92">
            <v>2</v>
          </cell>
          <cell r="GF92">
            <v>2</v>
          </cell>
          <cell r="GG92">
            <v>2</v>
          </cell>
          <cell r="GH92">
            <v>2</v>
          </cell>
          <cell r="GI92">
            <v>2</v>
          </cell>
          <cell r="GJ92">
            <v>2</v>
          </cell>
          <cell r="GK92">
            <v>2</v>
          </cell>
          <cell r="GL92">
            <v>2</v>
          </cell>
          <cell r="GM92">
            <v>2</v>
          </cell>
          <cell r="GN92">
            <v>3</v>
          </cell>
        </row>
      </sheetData>
      <sheetData sheetId="59">
        <row r="2">
          <cell r="A2" t="str">
            <v>BM 1/14-12/14 Parameters</v>
          </cell>
        </row>
      </sheetData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Base"/>
      <sheetName val="High"/>
      <sheetName val="Low"/>
      <sheetName val="Generic Base-High-Low"/>
      <sheetName val="2005 Delivered"/>
      <sheetName val="2006 Delivered"/>
      <sheetName val="2005 Inc Base"/>
      <sheetName val="2006 Inc Base"/>
      <sheetName val="2005 Inc High"/>
      <sheetName val="2006 Inc High"/>
      <sheetName val="2005 Inc Low"/>
      <sheetName val="2006 Inc Low"/>
      <sheetName val="Delivered Base"/>
      <sheetName val="Delivered Base Contract"/>
      <sheetName val="Delivered Base Spot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 Base"/>
      <sheetName val="GED Monthly 05 06 High"/>
      <sheetName val="GED Monthly 05 06 Low"/>
      <sheetName val="Foreign JD Energy"/>
      <sheetName val="Foreign Trans"/>
      <sheetName val="UPI"/>
      <sheetName val="Trans Rates Monthly"/>
      <sheetName val="trans Sum 05"/>
      <sheetName val="Summary Contract"/>
      <sheetName val="Summary Spot"/>
      <sheetName val="Summary Base"/>
      <sheetName val="25-Year Coal Price Forecast"/>
      <sheetName val="STcontrac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Glencore Ltd"/>
      <sheetName val="Massey (1)"/>
      <sheetName val="Massey (2)"/>
      <sheetName val="Progress Fuels"/>
      <sheetName val="PFC"/>
      <sheetName val="CAM KY LLC"/>
      <sheetName val="ENDcontract"/>
      <sheetName val="STspot"/>
      <sheetName val="SPOT Foreign"/>
      <sheetName val="SPOT Domestic"/>
      <sheetName val="ENDspot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Tonnage Projection as of 4-15-0"/>
      <sheetName val="Jan"/>
      <sheetName val="Feb"/>
      <sheetName val="Mar"/>
      <sheetName val="April"/>
      <sheetName val="May"/>
      <sheetName val="Base-High-Low Apr 05"/>
      <sheetName val="Summary Apr 05"/>
      <sheetName val="Henwood April 05"/>
      <sheetName val="Forecasted Coal Types"/>
      <sheetName val="Nominal $ per ton base"/>
      <sheetName val="Constant $ per ton Base"/>
      <sheetName val="$ per Ton monthly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IMONY"/>
      <sheetName val="MONTH1"/>
      <sheetName val="MONTH2"/>
      <sheetName val="MONTH3"/>
      <sheetName val="MONTH4"/>
      <sheetName val="MONTH5"/>
      <sheetName val="MONTH6"/>
      <sheetName val="MONTH7"/>
      <sheetName val="MONTH8"/>
      <sheetName val="MONTH9"/>
      <sheetName val="MONTH10"/>
      <sheetName val="MONTH11"/>
      <sheetName val="MONTH12"/>
      <sheetName val="Link_Sheet"/>
      <sheetName val="Module1"/>
      <sheetName val="Module2"/>
      <sheetName val="Module3"/>
      <sheetName val="Module4"/>
      <sheetName val="Module5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 xml:space="preserve">PROGRESS ENERGY FLORIDA </v>
          </cell>
        </row>
        <row r="2">
          <cell r="A2" t="str">
            <v>SCHEDULE A9</v>
          </cell>
          <cell r="D2" t="str">
            <v>ECONOMY ENERGY PURCHASES</v>
          </cell>
        </row>
        <row r="3">
          <cell r="D3" t="str">
            <v>INCLUDING LONG TERM PURCHASES</v>
          </cell>
        </row>
        <row r="4">
          <cell r="D4" t="str">
            <v>FOR THE MONTH OF:</v>
          </cell>
        </row>
        <row r="5">
          <cell r="D5" t="str">
            <v>JUN    2003</v>
          </cell>
        </row>
        <row r="7">
          <cell r="A7" t="str">
            <v>(1)</v>
          </cell>
          <cell r="C7" t="str">
            <v>(2)</v>
          </cell>
          <cell r="D7" t="str">
            <v>(3)</v>
          </cell>
          <cell r="E7" t="str">
            <v>(4)</v>
          </cell>
          <cell r="F7" t="str">
            <v>(5)</v>
          </cell>
          <cell r="H7" t="str">
            <v>(6)</v>
          </cell>
          <cell r="I7" t="str">
            <v>(7)</v>
          </cell>
          <cell r="J7" t="str">
            <v>(8)</v>
          </cell>
        </row>
        <row r="8">
          <cell r="C8" t="str">
            <v>TYPE</v>
          </cell>
          <cell r="D8" t="str">
            <v>TOTAL KWH</v>
          </cell>
          <cell r="E8" t="str">
            <v>ENERGY</v>
          </cell>
          <cell r="F8" t="str">
            <v>TOTAL AMOUNT</v>
          </cell>
          <cell r="H8" t="str">
            <v>COST IF</v>
          </cell>
          <cell r="I8" t="str">
            <v>COST IF</v>
          </cell>
          <cell r="J8" t="str">
            <v>FUEL</v>
          </cell>
        </row>
        <row r="9">
          <cell r="C9" t="str">
            <v>&amp;</v>
          </cell>
          <cell r="D9" t="str">
            <v>PURCHASED</v>
          </cell>
          <cell r="E9" t="str">
            <v>COST</v>
          </cell>
          <cell r="F9" t="str">
            <v>FOR FUEL ADJ</v>
          </cell>
          <cell r="H9" t="str">
            <v>GENERATED</v>
          </cell>
          <cell r="I9" t="str">
            <v>GENERATED</v>
          </cell>
          <cell r="J9" t="str">
            <v>SAVINGS</v>
          </cell>
        </row>
        <row r="10">
          <cell r="A10" t="str">
            <v>PURCHASED FROM</v>
          </cell>
          <cell r="C10" t="str">
            <v>SCHEDULE</v>
          </cell>
          <cell r="D10" t="str">
            <v>(000)</v>
          </cell>
          <cell r="E10" t="str">
            <v>C/KWH</v>
          </cell>
          <cell r="F10" t="str">
            <v>$</v>
          </cell>
          <cell r="H10" t="str">
            <v>C/KWH</v>
          </cell>
          <cell r="I10" t="str">
            <v>$</v>
          </cell>
          <cell r="J10" t="str">
            <v>$</v>
          </cell>
        </row>
        <row r="12">
          <cell r="A12" t="str">
            <v>ESTIMATED</v>
          </cell>
          <cell r="D12">
            <v>102093</v>
          </cell>
          <cell r="E12">
            <v>3.6019999999999999</v>
          </cell>
          <cell r="F12">
            <v>3677246</v>
          </cell>
          <cell r="H12">
            <v>3.6019999999999999</v>
          </cell>
          <cell r="I12">
            <v>3677246</v>
          </cell>
          <cell r="J12">
            <v>0</v>
          </cell>
        </row>
        <row r="14">
          <cell r="A14" t="str">
            <v>ACTUAL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Subtotal - Energy Purchases (Broker)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Southeastern Power Admin.</v>
          </cell>
          <cell r="B31">
            <v>0</v>
          </cell>
          <cell r="C31" t="str">
            <v>Hydro</v>
          </cell>
          <cell r="D31">
            <v>1164</v>
          </cell>
          <cell r="E31">
            <v>1.89</v>
          </cell>
          <cell r="F31">
            <v>21994.33</v>
          </cell>
          <cell r="G31">
            <v>0</v>
          </cell>
          <cell r="H31">
            <v>1.89</v>
          </cell>
          <cell r="I31">
            <v>21994.33</v>
          </cell>
          <cell r="J31">
            <v>0</v>
          </cell>
        </row>
        <row r="32">
          <cell r="A32" t="str">
            <v>SEMINOLE</v>
          </cell>
          <cell r="B32">
            <v>0</v>
          </cell>
          <cell r="C32" t="str">
            <v>LOAD FOLLOWING</v>
          </cell>
          <cell r="D32">
            <v>9561</v>
          </cell>
          <cell r="E32">
            <v>3.5329999999999999</v>
          </cell>
          <cell r="F32">
            <v>337836.07</v>
          </cell>
          <cell r="G32">
            <v>0</v>
          </cell>
          <cell r="H32">
            <v>3.5329999999999999</v>
          </cell>
          <cell r="I32">
            <v>337836.07</v>
          </cell>
          <cell r="J32">
            <v>0</v>
          </cell>
        </row>
        <row r="33">
          <cell r="A33" t="str">
            <v>Calpine Energy Services, L.P.</v>
          </cell>
          <cell r="B33">
            <v>0</v>
          </cell>
          <cell r="C33" t="str">
            <v>EEI</v>
          </cell>
          <cell r="D33">
            <v>515</v>
          </cell>
          <cell r="E33">
            <v>3.5219999999999998</v>
          </cell>
          <cell r="F33">
            <v>18140</v>
          </cell>
          <cell r="G33">
            <v>0</v>
          </cell>
          <cell r="H33">
            <v>5.992</v>
          </cell>
          <cell r="I33">
            <v>30860</v>
          </cell>
          <cell r="J33">
            <v>12720</v>
          </cell>
        </row>
        <row r="34">
          <cell r="A34" t="str">
            <v>Cargill Power Markets, LLC</v>
          </cell>
          <cell r="B34">
            <v>0</v>
          </cell>
          <cell r="C34" t="str">
            <v>MR-1</v>
          </cell>
          <cell r="D34">
            <v>4778</v>
          </cell>
          <cell r="E34">
            <v>3.9470000000000001</v>
          </cell>
          <cell r="F34">
            <v>188592</v>
          </cell>
          <cell r="G34">
            <v>0</v>
          </cell>
          <cell r="H34">
            <v>6.1580000000000004</v>
          </cell>
          <cell r="I34">
            <v>294237.78000000003</v>
          </cell>
          <cell r="J34">
            <v>105645.78000000003</v>
          </cell>
        </row>
        <row r="35">
          <cell r="A35" t="str">
            <v>Carolina Power &amp; Light Company</v>
          </cell>
          <cell r="B35">
            <v>0</v>
          </cell>
          <cell r="C35" t="str">
            <v xml:space="preserve">Transmission Purchase </v>
          </cell>
          <cell r="D35">
            <v>0</v>
          </cell>
          <cell r="E35">
            <v>0</v>
          </cell>
          <cell r="F35">
            <v>15340.8</v>
          </cell>
          <cell r="G35">
            <v>0</v>
          </cell>
          <cell r="H35">
            <v>0</v>
          </cell>
          <cell r="I35">
            <v>0</v>
          </cell>
          <cell r="J35">
            <v>-15340.8</v>
          </cell>
        </row>
        <row r="36">
          <cell r="A36" t="str">
            <v>City of Lakeland, FL</v>
          </cell>
          <cell r="B36">
            <v>0</v>
          </cell>
          <cell r="C36" t="str">
            <v xml:space="preserve">Schedule OS </v>
          </cell>
          <cell r="D36">
            <v>1875</v>
          </cell>
          <cell r="E36">
            <v>6.2850000000000001</v>
          </cell>
          <cell r="F36">
            <v>117850</v>
          </cell>
          <cell r="G36">
            <v>0</v>
          </cell>
          <cell r="H36">
            <v>7.9429999999999996</v>
          </cell>
          <cell r="I36">
            <v>148937.75</v>
          </cell>
          <cell r="J36">
            <v>31087.75</v>
          </cell>
        </row>
        <row r="37">
          <cell r="A37" t="str">
            <v>City of Tallahassee, FL</v>
          </cell>
          <cell r="B37">
            <v>0</v>
          </cell>
          <cell r="C37" t="str">
            <v xml:space="preserve">Schedule OS </v>
          </cell>
          <cell r="D37">
            <v>330</v>
          </cell>
          <cell r="E37">
            <v>2.5499999999999998</v>
          </cell>
          <cell r="F37">
            <v>8415</v>
          </cell>
          <cell r="G37">
            <v>0</v>
          </cell>
          <cell r="H37">
            <v>3.7010000000000001</v>
          </cell>
          <cell r="I37">
            <v>12214.6</v>
          </cell>
          <cell r="J37">
            <v>3799.6000000000004</v>
          </cell>
        </row>
        <row r="38">
          <cell r="A38" t="str">
            <v>City of Tallahassee, FL</v>
          </cell>
          <cell r="B38">
            <v>0</v>
          </cell>
          <cell r="C38" t="str">
            <v xml:space="preserve">Transmission Purchase </v>
          </cell>
          <cell r="D38">
            <v>0</v>
          </cell>
          <cell r="E38">
            <v>0</v>
          </cell>
          <cell r="F38">
            <v>5887.96</v>
          </cell>
          <cell r="G38">
            <v>0</v>
          </cell>
          <cell r="H38">
            <v>0</v>
          </cell>
          <cell r="I38">
            <v>0</v>
          </cell>
          <cell r="J38">
            <v>-5887.96</v>
          </cell>
        </row>
        <row r="39">
          <cell r="A39" t="str">
            <v>ConocoPhillips Company</v>
          </cell>
          <cell r="B39">
            <v>0</v>
          </cell>
          <cell r="C39" t="str">
            <v>EEI</v>
          </cell>
          <cell r="D39">
            <v>975</v>
          </cell>
          <cell r="E39">
            <v>4.6920000000000002</v>
          </cell>
          <cell r="F39">
            <v>45750</v>
          </cell>
          <cell r="G39">
            <v>0</v>
          </cell>
          <cell r="H39">
            <v>6.2069999999999999</v>
          </cell>
          <cell r="I39">
            <v>60514.43</v>
          </cell>
          <cell r="J39">
            <v>14764.43</v>
          </cell>
        </row>
        <row r="40">
          <cell r="A40" t="str">
            <v>Duke Energy Trading &amp; Marketing, LLC</v>
          </cell>
          <cell r="B40">
            <v>0</v>
          </cell>
          <cell r="C40" t="str">
            <v xml:space="preserve">Schedule OS </v>
          </cell>
          <cell r="D40">
            <v>2218</v>
          </cell>
          <cell r="E40">
            <v>5.6719999999999997</v>
          </cell>
          <cell r="F40">
            <v>125815</v>
          </cell>
          <cell r="G40">
            <v>0</v>
          </cell>
          <cell r="H40">
            <v>7.7960000000000003</v>
          </cell>
          <cell r="I40">
            <v>172922.29</v>
          </cell>
          <cell r="J40">
            <v>47107.290000000008</v>
          </cell>
        </row>
        <row r="41">
          <cell r="A41" t="str">
            <v>Duke Power Company</v>
          </cell>
          <cell r="B41">
            <v>0</v>
          </cell>
          <cell r="C41" t="str">
            <v>MR-1</v>
          </cell>
          <cell r="D41">
            <v>93</v>
          </cell>
          <cell r="E41">
            <v>3.6</v>
          </cell>
          <cell r="F41">
            <v>3348</v>
          </cell>
          <cell r="G41">
            <v>0</v>
          </cell>
          <cell r="H41">
            <v>5.681</v>
          </cell>
          <cell r="I41">
            <v>5283.04</v>
          </cell>
          <cell r="J41">
            <v>1935.04</v>
          </cell>
        </row>
        <row r="42">
          <cell r="A42" t="str">
            <v>Duke Power Company</v>
          </cell>
          <cell r="B42">
            <v>0</v>
          </cell>
          <cell r="C42" t="str">
            <v>MR-1</v>
          </cell>
          <cell r="D42">
            <v>93</v>
          </cell>
          <cell r="E42">
            <v>3.6</v>
          </cell>
          <cell r="F42">
            <v>3348</v>
          </cell>
          <cell r="G42">
            <v>0</v>
          </cell>
          <cell r="H42">
            <v>5.681</v>
          </cell>
          <cell r="I42">
            <v>5283.04</v>
          </cell>
          <cell r="J42">
            <v>1935.04</v>
          </cell>
        </row>
        <row r="43">
          <cell r="A43" t="str">
            <v>Dynegy Power Marketing, Inc.</v>
          </cell>
          <cell r="B43">
            <v>0</v>
          </cell>
          <cell r="C43" t="str">
            <v>EEI</v>
          </cell>
          <cell r="D43">
            <v>6096</v>
          </cell>
          <cell r="E43">
            <v>3.2530000000000001</v>
          </cell>
          <cell r="F43">
            <v>198300</v>
          </cell>
          <cell r="G43">
            <v>0</v>
          </cell>
          <cell r="H43">
            <v>5.875</v>
          </cell>
          <cell r="I43">
            <v>358119.91</v>
          </cell>
          <cell r="J43">
            <v>159819.90999999997</v>
          </cell>
        </row>
        <row r="44">
          <cell r="A44" t="str">
            <v>Florida Power &amp; Light Company</v>
          </cell>
          <cell r="B44">
            <v>0</v>
          </cell>
          <cell r="C44" t="str">
            <v xml:space="preserve">Schedule OS </v>
          </cell>
          <cell r="D44">
            <v>1475</v>
          </cell>
          <cell r="E44">
            <v>5.8319999999999999</v>
          </cell>
          <cell r="F44">
            <v>86025</v>
          </cell>
          <cell r="G44">
            <v>0</v>
          </cell>
          <cell r="H44">
            <v>6.548</v>
          </cell>
          <cell r="I44">
            <v>96585.75</v>
          </cell>
          <cell r="J44">
            <v>10560.75</v>
          </cell>
        </row>
        <row r="45">
          <cell r="A45" t="str">
            <v>Florida Power &amp; Light Company</v>
          </cell>
          <cell r="B45">
            <v>0</v>
          </cell>
          <cell r="C45" t="str">
            <v xml:space="preserve">Transmission Purchase </v>
          </cell>
          <cell r="D45">
            <v>0</v>
          </cell>
          <cell r="E45">
            <v>0</v>
          </cell>
          <cell r="F45">
            <v>7612</v>
          </cell>
          <cell r="G45">
            <v>0</v>
          </cell>
          <cell r="H45">
            <v>0</v>
          </cell>
          <cell r="I45">
            <v>0</v>
          </cell>
          <cell r="J45">
            <v>-7612</v>
          </cell>
        </row>
        <row r="46">
          <cell r="A46" t="str">
            <v>Georgia Transmission Corporation</v>
          </cell>
          <cell r="B46">
            <v>0</v>
          </cell>
          <cell r="C46" t="str">
            <v xml:space="preserve">Transmission Purchase </v>
          </cell>
          <cell r="D46">
            <v>0</v>
          </cell>
          <cell r="E46">
            <v>0</v>
          </cell>
          <cell r="F46">
            <v>9781.74</v>
          </cell>
          <cell r="G46">
            <v>0</v>
          </cell>
          <cell r="H46">
            <v>0</v>
          </cell>
          <cell r="I46">
            <v>0</v>
          </cell>
          <cell r="J46">
            <v>-9781.74</v>
          </cell>
        </row>
        <row r="47">
          <cell r="A47" t="str">
            <v>Jacksonville Electric Authority</v>
          </cell>
          <cell r="B47">
            <v>0</v>
          </cell>
          <cell r="C47" t="str">
            <v xml:space="preserve">Transmission Purchase </v>
          </cell>
          <cell r="D47">
            <v>0</v>
          </cell>
          <cell r="E47">
            <v>0</v>
          </cell>
          <cell r="F47">
            <v>390279.96</v>
          </cell>
          <cell r="G47">
            <v>0</v>
          </cell>
          <cell r="H47">
            <v>0</v>
          </cell>
          <cell r="I47">
            <v>0</v>
          </cell>
          <cell r="J47">
            <v>-390279.96</v>
          </cell>
        </row>
        <row r="48">
          <cell r="A48" t="str">
            <v>LG &amp; E Energy Marketing, Inc.</v>
          </cell>
          <cell r="B48">
            <v>0</v>
          </cell>
          <cell r="C48" t="str">
            <v xml:space="preserve">Schedule OS </v>
          </cell>
          <cell r="D48">
            <v>26540</v>
          </cell>
          <cell r="E48">
            <v>2.9620000000000002</v>
          </cell>
          <cell r="F48">
            <v>786239.5</v>
          </cell>
          <cell r="G48">
            <v>0</v>
          </cell>
          <cell r="H48">
            <v>5.4210000000000003</v>
          </cell>
          <cell r="I48">
            <v>1438688.2</v>
          </cell>
          <cell r="J48">
            <v>652448.69999999995</v>
          </cell>
        </row>
        <row r="49">
          <cell r="A49" t="str">
            <v>Oglethorpe Power Corporation</v>
          </cell>
          <cell r="B49">
            <v>0</v>
          </cell>
          <cell r="C49" t="str">
            <v xml:space="preserve">Schedule R </v>
          </cell>
          <cell r="D49">
            <v>475</v>
          </cell>
          <cell r="E49">
            <v>3.2890000000000001</v>
          </cell>
          <cell r="F49">
            <v>15625</v>
          </cell>
          <cell r="G49">
            <v>0</v>
          </cell>
          <cell r="H49">
            <v>6.2539999999999996</v>
          </cell>
          <cell r="I49">
            <v>29708.76</v>
          </cell>
          <cell r="J49">
            <v>14083.759999999998</v>
          </cell>
        </row>
        <row r="50">
          <cell r="A50" t="str">
            <v>Orlando Utilities Commission</v>
          </cell>
          <cell r="B50">
            <v>0</v>
          </cell>
          <cell r="C50" t="str">
            <v xml:space="preserve">Schedule OS </v>
          </cell>
          <cell r="D50">
            <v>5275</v>
          </cell>
          <cell r="E50">
            <v>5.5919999999999996</v>
          </cell>
          <cell r="F50">
            <v>295000</v>
          </cell>
          <cell r="G50">
            <v>0</v>
          </cell>
          <cell r="H50">
            <v>6.3920000000000003</v>
          </cell>
          <cell r="I50">
            <v>337162.5</v>
          </cell>
          <cell r="J50">
            <v>42162.5</v>
          </cell>
        </row>
        <row r="51">
          <cell r="A51" t="str">
            <v>Reedy Creek Improvement District</v>
          </cell>
          <cell r="B51">
            <v>0</v>
          </cell>
          <cell r="C51" t="str">
            <v xml:space="preserve">Schedule OS </v>
          </cell>
          <cell r="D51">
            <v>20</v>
          </cell>
          <cell r="E51">
            <v>5.3</v>
          </cell>
          <cell r="F51">
            <v>1060</v>
          </cell>
          <cell r="G51">
            <v>0</v>
          </cell>
          <cell r="H51">
            <v>8.0960000000000001</v>
          </cell>
          <cell r="I51">
            <v>1619.1</v>
          </cell>
          <cell r="J51">
            <v>559.09999999999991</v>
          </cell>
        </row>
        <row r="52">
          <cell r="A52" t="str">
            <v>Reliant Energy Services, Inc.</v>
          </cell>
          <cell r="B52">
            <v>0</v>
          </cell>
          <cell r="C52" t="str">
            <v xml:space="preserve">Schedule OS </v>
          </cell>
          <cell r="D52">
            <v>7347</v>
          </cell>
          <cell r="E52">
            <v>8.7010000000000005</v>
          </cell>
          <cell r="F52">
            <v>639268</v>
          </cell>
          <cell r="G52">
            <v>0</v>
          </cell>
          <cell r="H52">
            <v>7.8940000000000001</v>
          </cell>
          <cell r="I52">
            <v>579961.12</v>
          </cell>
          <cell r="J52">
            <v>-59306.880000000005</v>
          </cell>
        </row>
        <row r="53">
          <cell r="A53" t="str">
            <v>Seminole Electric Cooperative, Inc.</v>
          </cell>
          <cell r="B53">
            <v>0</v>
          </cell>
          <cell r="C53" t="str">
            <v xml:space="preserve">Service Schedule J </v>
          </cell>
          <cell r="D53">
            <v>375</v>
          </cell>
          <cell r="E53">
            <v>6.5270000000000001</v>
          </cell>
          <cell r="F53">
            <v>24475</v>
          </cell>
          <cell r="G53">
            <v>0</v>
          </cell>
          <cell r="H53">
            <v>9.2579999999999991</v>
          </cell>
          <cell r="I53">
            <v>34718.800000000003</v>
          </cell>
          <cell r="J53">
            <v>10243.800000000003</v>
          </cell>
        </row>
        <row r="54">
          <cell r="A54" t="str">
            <v>Seminole Electric Cooperative, Inc.</v>
          </cell>
          <cell r="B54">
            <v>0</v>
          </cell>
          <cell r="C54" t="str">
            <v>Transmission Purchase - Transmission</v>
          </cell>
          <cell r="D54">
            <v>0</v>
          </cell>
          <cell r="E54">
            <v>0</v>
          </cell>
          <cell r="F54">
            <v>68267.399999999994</v>
          </cell>
          <cell r="G54">
            <v>0</v>
          </cell>
          <cell r="H54">
            <v>0</v>
          </cell>
          <cell r="I54">
            <v>0</v>
          </cell>
          <cell r="J54">
            <v>-68267.399999999994</v>
          </cell>
        </row>
        <row r="55">
          <cell r="A55" t="str">
            <v>Southern Company Services, Inc.</v>
          </cell>
          <cell r="B55">
            <v>0</v>
          </cell>
          <cell r="C55" t="str">
            <v>MR-1</v>
          </cell>
          <cell r="D55">
            <v>8479</v>
          </cell>
          <cell r="E55">
            <v>3.8</v>
          </cell>
          <cell r="F55">
            <v>322223</v>
          </cell>
          <cell r="G55">
            <v>0</v>
          </cell>
          <cell r="H55">
            <v>7.3920000000000003</v>
          </cell>
          <cell r="I55">
            <v>626734.30000000005</v>
          </cell>
          <cell r="J55">
            <v>304511.30000000005</v>
          </cell>
        </row>
        <row r="56">
          <cell r="A56" t="str">
            <v>Tampa Electric Company</v>
          </cell>
          <cell r="B56">
            <v>0</v>
          </cell>
          <cell r="C56" t="str">
            <v>EEI</v>
          </cell>
          <cell r="D56">
            <v>125</v>
          </cell>
          <cell r="E56">
            <v>6.18</v>
          </cell>
          <cell r="F56">
            <v>7725</v>
          </cell>
          <cell r="G56">
            <v>0</v>
          </cell>
          <cell r="H56">
            <v>6.8689999999999998</v>
          </cell>
          <cell r="I56">
            <v>8586.25</v>
          </cell>
          <cell r="J56">
            <v>861.25</v>
          </cell>
        </row>
        <row r="57">
          <cell r="A57" t="str">
            <v>The Energy Authority</v>
          </cell>
          <cell r="B57">
            <v>0</v>
          </cell>
          <cell r="C57" t="str">
            <v xml:space="preserve">Schedule OS </v>
          </cell>
          <cell r="D57">
            <v>25767</v>
          </cell>
          <cell r="E57">
            <v>4.9420000000000002</v>
          </cell>
          <cell r="F57">
            <v>1273329</v>
          </cell>
          <cell r="G57">
            <v>0</v>
          </cell>
          <cell r="H57">
            <v>7.0590000000000002</v>
          </cell>
          <cell r="I57">
            <v>1818888.07</v>
          </cell>
          <cell r="J57">
            <v>545559.07000000007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ADJUSTMENTS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 t="str">
            <v>Cargill Power Markets, LLC</v>
          </cell>
          <cell r="B136">
            <v>0</v>
          </cell>
          <cell r="C136" t="str">
            <v>MR-1</v>
          </cell>
          <cell r="D136">
            <v>-2</v>
          </cell>
          <cell r="E136">
            <v>4</v>
          </cell>
          <cell r="F136">
            <v>-80</v>
          </cell>
          <cell r="G136">
            <v>0</v>
          </cell>
          <cell r="H136">
            <v>7.46</v>
          </cell>
          <cell r="I136">
            <v>-149.19999999999999</v>
          </cell>
          <cell r="J136">
            <v>-69.199999999999989</v>
          </cell>
        </row>
        <row r="137">
          <cell r="A137" t="str">
            <v>Carolina Power &amp; Light Company</v>
          </cell>
          <cell r="B137">
            <v>0</v>
          </cell>
          <cell r="C137" t="str">
            <v>Transmission Purchase</v>
          </cell>
          <cell r="D137">
            <v>0</v>
          </cell>
          <cell r="E137">
            <v>0</v>
          </cell>
          <cell r="F137">
            <v>-36859.480000000003</v>
          </cell>
          <cell r="G137">
            <v>0</v>
          </cell>
          <cell r="H137">
            <v>0</v>
          </cell>
          <cell r="I137">
            <v>0</v>
          </cell>
          <cell r="J137">
            <v>36859.480000000003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Compare Cases"/>
      <sheetName val="Estimator"/>
      <sheetName val="Compare Case 1"/>
      <sheetName val="Case 1 Chart"/>
      <sheetName val="Compare Case 1A"/>
      <sheetName val="Case 1A Chart"/>
      <sheetName val="Compare Case 1B"/>
      <sheetName val="Case 1B Chart"/>
      <sheetName val="LNP System Data"/>
      <sheetName val="Sensitivity Case E0-1A"/>
      <sheetName val="Sensitivity Case E0-1B"/>
      <sheetName val="Sensitivity Case EBS-1A"/>
      <sheetName val="Sensitivity Case EBS-1B"/>
      <sheetName val="Sensitivity Case EEPA-1A"/>
      <sheetName val="Sensitivity Case EEPA-1B"/>
      <sheetName val="Sensitivity Case EMITM-1A"/>
      <sheetName val="Sensitivity Case EMITM-1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4">
          <cell r="B4" t="str">
            <v>FUEL CLASS'</v>
          </cell>
          <cell r="C4" t="str">
            <v>Data Item'</v>
          </cell>
          <cell r="D4" t="str">
            <v>Qualifier'</v>
          </cell>
          <cell r="E4" t="str">
            <v>Units'</v>
          </cell>
          <cell r="F4">
            <v>2007</v>
          </cell>
          <cell r="G4">
            <v>2008</v>
          </cell>
          <cell r="H4">
            <v>2009</v>
          </cell>
          <cell r="I4">
            <v>2010</v>
          </cell>
          <cell r="J4">
            <v>2011</v>
          </cell>
          <cell r="K4">
            <v>2012</v>
          </cell>
          <cell r="L4">
            <v>2013</v>
          </cell>
          <cell r="M4">
            <v>2014</v>
          </cell>
          <cell r="N4">
            <v>2015</v>
          </cell>
          <cell r="O4">
            <v>2016</v>
          </cell>
          <cell r="P4">
            <v>2017</v>
          </cell>
          <cell r="Q4">
            <v>2018</v>
          </cell>
          <cell r="R4">
            <v>2019</v>
          </cell>
          <cell r="S4">
            <v>2020</v>
          </cell>
          <cell r="T4">
            <v>2021</v>
          </cell>
          <cell r="U4">
            <v>2022</v>
          </cell>
          <cell r="V4">
            <v>2023</v>
          </cell>
          <cell r="W4">
            <v>2024</v>
          </cell>
          <cell r="X4">
            <v>2025</v>
          </cell>
          <cell r="Y4">
            <v>2026</v>
          </cell>
          <cell r="Z4">
            <v>2027</v>
          </cell>
          <cell r="AA4">
            <v>2028</v>
          </cell>
          <cell r="AB4">
            <v>2029</v>
          </cell>
          <cell r="AC4">
            <v>2030</v>
          </cell>
          <cell r="AD4">
            <v>2031</v>
          </cell>
          <cell r="AE4">
            <v>2032</v>
          </cell>
          <cell r="AF4">
            <v>2033</v>
          </cell>
          <cell r="AG4">
            <v>2034</v>
          </cell>
          <cell r="AH4">
            <v>2035</v>
          </cell>
          <cell r="AI4">
            <v>2036</v>
          </cell>
        </row>
        <row r="5">
          <cell r="B5" t="str">
            <v/>
          </cell>
          <cell r="C5" t="str">
            <v>UTILITY COST</v>
          </cell>
          <cell r="D5" t="str">
            <v>PRV.OUTPUT.EXPANSION PLAN.</v>
          </cell>
          <cell r="E5" t="str">
            <v>"$000"</v>
          </cell>
          <cell r="F5">
            <v>4046000.5</v>
          </cell>
          <cell r="G5">
            <v>4049955.5</v>
          </cell>
          <cell r="H5">
            <v>4399552.5</v>
          </cell>
          <cell r="I5">
            <v>4555019.5</v>
          </cell>
          <cell r="J5">
            <v>4613702</v>
          </cell>
          <cell r="K5">
            <v>4704632</v>
          </cell>
          <cell r="L5">
            <v>5068973.5</v>
          </cell>
          <cell r="M5">
            <v>5218249</v>
          </cell>
          <cell r="N5">
            <v>5751596.5</v>
          </cell>
          <cell r="O5">
            <v>6740828.5</v>
          </cell>
          <cell r="P5">
            <v>7546008.5</v>
          </cell>
          <cell r="Q5">
            <v>7720943</v>
          </cell>
          <cell r="R5">
            <v>7877164</v>
          </cell>
          <cell r="S5">
            <v>7986255</v>
          </cell>
          <cell r="T5">
            <v>8168895</v>
          </cell>
          <cell r="U5">
            <v>8289305</v>
          </cell>
          <cell r="V5">
            <v>8510123</v>
          </cell>
          <cell r="W5">
            <v>8777546</v>
          </cell>
          <cell r="X5">
            <v>8882294</v>
          </cell>
          <cell r="Y5">
            <v>9213738</v>
          </cell>
          <cell r="Z5">
            <v>9428358</v>
          </cell>
          <cell r="AA5">
            <v>9854295</v>
          </cell>
          <cell r="AB5">
            <v>10111048</v>
          </cell>
          <cell r="AC5">
            <v>10519736</v>
          </cell>
          <cell r="AD5">
            <v>10909346</v>
          </cell>
          <cell r="AE5">
            <v>12102961</v>
          </cell>
          <cell r="AF5">
            <v>12597064</v>
          </cell>
          <cell r="AG5">
            <v>12938771</v>
          </cell>
          <cell r="AH5">
            <v>13675651</v>
          </cell>
          <cell r="AI5">
            <v>14023128</v>
          </cell>
        </row>
        <row r="6">
          <cell r="B6" t="str">
            <v/>
          </cell>
          <cell r="C6" t="str">
            <v>PRESENT VALUE UTILITY COST</v>
          </cell>
          <cell r="D6" t="str">
            <v>PRV.OUTPUT.EXPANSION PLAN.</v>
          </cell>
          <cell r="E6" t="str">
            <v>"$000"</v>
          </cell>
          <cell r="F6">
            <v>4046000.5</v>
          </cell>
          <cell r="G6">
            <v>3746725.5</v>
          </cell>
          <cell r="H6">
            <v>3765405.5</v>
          </cell>
          <cell r="I6">
            <v>3606576.25</v>
          </cell>
          <cell r="J6">
            <v>3379528</v>
          </cell>
          <cell r="K6">
            <v>3188113.5</v>
          </cell>
          <cell r="L6">
            <v>3177823.5</v>
          </cell>
          <cell r="M6">
            <v>3026468.75</v>
          </cell>
          <cell r="N6">
            <v>3086039</v>
          </cell>
          <cell r="O6">
            <v>3346015.5</v>
          </cell>
          <cell r="P6">
            <v>3465242.25</v>
          </cell>
          <cell r="Q6">
            <v>3280109</v>
          </cell>
          <cell r="R6">
            <v>3095918.25</v>
          </cell>
          <cell r="S6">
            <v>2903784.5</v>
          </cell>
          <cell r="T6">
            <v>2747806.5</v>
          </cell>
          <cell r="U6">
            <v>2579542</v>
          </cell>
          <cell r="V6">
            <v>2449976.5</v>
          </cell>
          <cell r="W6">
            <v>2337764.75</v>
          </cell>
          <cell r="X6">
            <v>2188540</v>
          </cell>
          <cell r="Y6">
            <v>2100230</v>
          </cell>
          <cell r="Z6">
            <v>1988239.5</v>
          </cell>
          <cell r="AA6">
            <v>1922471</v>
          </cell>
          <cell r="AB6">
            <v>1824870.5</v>
          </cell>
          <cell r="AC6">
            <v>1756476.5</v>
          </cell>
          <cell r="AD6">
            <v>1685147.25</v>
          </cell>
          <cell r="AE6">
            <v>1729547.125</v>
          </cell>
          <cell r="AF6">
            <v>1665373.75</v>
          </cell>
          <cell r="AG6">
            <v>1582475.75</v>
          </cell>
          <cell r="AH6">
            <v>1547368.25</v>
          </cell>
          <cell r="AI6">
            <v>1467885.5</v>
          </cell>
        </row>
        <row r="7">
          <cell r="B7" t="str">
            <v/>
          </cell>
          <cell r="C7" t="str">
            <v>ACCUMULATED PRESENT VALUE UTILITY COST</v>
          </cell>
          <cell r="D7" t="str">
            <v>PRV.OUTPUT.EXPANSION PLAN.</v>
          </cell>
          <cell r="E7" t="str">
            <v>"$000"</v>
          </cell>
          <cell r="F7">
            <v>4046000.5</v>
          </cell>
          <cell r="G7">
            <v>7792726</v>
          </cell>
          <cell r="H7">
            <v>11558132</v>
          </cell>
          <cell r="I7">
            <v>15164708</v>
          </cell>
          <cell r="J7">
            <v>18544236</v>
          </cell>
          <cell r="K7">
            <v>21732350</v>
          </cell>
          <cell r="L7">
            <v>24910174</v>
          </cell>
          <cell r="M7">
            <v>27936642</v>
          </cell>
          <cell r="N7">
            <v>31022680</v>
          </cell>
          <cell r="O7">
            <v>34368696</v>
          </cell>
          <cell r="P7">
            <v>37833940</v>
          </cell>
          <cell r="Q7">
            <v>41114048</v>
          </cell>
          <cell r="R7">
            <v>44209968</v>
          </cell>
          <cell r="S7">
            <v>47113752</v>
          </cell>
          <cell r="T7">
            <v>49861560</v>
          </cell>
          <cell r="U7">
            <v>52441104</v>
          </cell>
          <cell r="V7">
            <v>54891080</v>
          </cell>
          <cell r="W7">
            <v>57228844</v>
          </cell>
          <cell r="X7">
            <v>59417384</v>
          </cell>
          <cell r="Y7">
            <v>61517616</v>
          </cell>
          <cell r="Z7">
            <v>63505856</v>
          </cell>
          <cell r="AA7">
            <v>65428328</v>
          </cell>
          <cell r="AB7">
            <v>67253200</v>
          </cell>
          <cell r="AC7">
            <v>69009680</v>
          </cell>
          <cell r="AD7">
            <v>70694824</v>
          </cell>
          <cell r="AE7">
            <v>72424368</v>
          </cell>
          <cell r="AF7">
            <v>74089744</v>
          </cell>
          <cell r="AG7">
            <v>75672216</v>
          </cell>
          <cell r="AH7">
            <v>77219584</v>
          </cell>
          <cell r="AI7">
            <v>78687472</v>
          </cell>
        </row>
        <row r="8">
          <cell r="B8" t="str">
            <v/>
          </cell>
          <cell r="C8" t="str">
            <v>FIXED CHARGES</v>
          </cell>
          <cell r="D8" t="str">
            <v>PRV.OUTPUT.EXPANSION PLAN.</v>
          </cell>
          <cell r="E8" t="str">
            <v>"$000"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137329.15625</v>
          </cell>
          <cell r="M8">
            <v>227143.125</v>
          </cell>
          <cell r="N8">
            <v>478396.28125</v>
          </cell>
          <cell r="O8">
            <v>1542347.375</v>
          </cell>
          <cell r="P8">
            <v>2504413.75</v>
          </cell>
          <cell r="Q8">
            <v>2683230.75</v>
          </cell>
          <cell r="R8">
            <v>2576459.25</v>
          </cell>
          <cell r="S8">
            <v>2475454.75</v>
          </cell>
          <cell r="T8">
            <v>2379572.75</v>
          </cell>
          <cell r="U8">
            <v>2287614</v>
          </cell>
          <cell r="V8">
            <v>2197552</v>
          </cell>
          <cell r="W8">
            <v>2321636</v>
          </cell>
          <cell r="X8">
            <v>2224344</v>
          </cell>
          <cell r="Y8">
            <v>2351473.5</v>
          </cell>
          <cell r="Z8">
            <v>2245635.5</v>
          </cell>
          <cell r="AA8">
            <v>2379802.75</v>
          </cell>
          <cell r="AB8">
            <v>2265382</v>
          </cell>
          <cell r="AC8">
            <v>2404082.5</v>
          </cell>
          <cell r="AD8">
            <v>2287046.25</v>
          </cell>
          <cell r="AE8">
            <v>2455279.5</v>
          </cell>
          <cell r="AF8">
            <v>2633326.5</v>
          </cell>
          <cell r="AG8">
            <v>2528342.25</v>
          </cell>
          <cell r="AH8">
            <v>2721059.25</v>
          </cell>
          <cell r="AI8">
            <v>2611016.5</v>
          </cell>
        </row>
        <row r="9">
          <cell r="B9" t="str">
            <v>Disc Rate</v>
          </cell>
          <cell r="C9" t="str">
            <v>PV FACTOR</v>
          </cell>
          <cell r="F9">
            <v>1</v>
          </cell>
          <cell r="G9">
            <v>0.92506938020351526</v>
          </cell>
          <cell r="H9">
            <v>0.85575335819011589</v>
          </cell>
          <cell r="I9">
            <v>0.79163122866800739</v>
          </cell>
          <cell r="J9">
            <v>0.73231381005366081</v>
          </cell>
          <cell r="K9">
            <v>0.67744108238081491</v>
          </cell>
          <cell r="L9">
            <v>0.62668000220241893</v>
          </cell>
          <cell r="M9">
            <v>0.57972248122332926</v>
          </cell>
          <cell r="N9">
            <v>0.53628351639530925</v>
          </cell>
          <cell r="O9">
            <v>0.49609946012517048</v>
          </cell>
          <cell r="P9">
            <v>0.45892642009728996</v>
          </cell>
          <cell r="Q9">
            <v>0.42453877899841808</v>
          </cell>
          <cell r="R9">
            <v>0.39272782516042376</v>
          </cell>
          <cell r="S9">
            <v>0.36330048580982777</v>
          </cell>
          <cell r="T9">
            <v>0.33607815523573337</v>
          </cell>
          <cell r="U9">
            <v>0.31089561076386063</v>
          </cell>
          <cell r="V9">
            <v>0.28760000995731788</v>
          </cell>
          <cell r="W9">
            <v>0.26604996295774092</v>
          </cell>
          <cell r="X9">
            <v>0.24611467433648557</v>
          </cell>
          <cell r="Y9">
            <v>0.22767314924744272</v>
          </cell>
          <cell r="Z9">
            <v>0.21061345906331425</v>
          </cell>
          <cell r="AA9">
            <v>0.19483206203821857</v>
          </cell>
          <cell r="AB9">
            <v>0.18023317487346768</v>
          </cell>
          <cell r="AC9">
            <v>0.16672819137231054</v>
          </cell>
          <cell r="AD9">
            <v>0.15423514465523638</v>
          </cell>
          <cell r="AE9">
            <v>0.14267820967181905</v>
          </cell>
          <cell r="AF9">
            <v>0.13198724298965686</v>
          </cell>
          <cell r="AG9">
            <v>0.12209735706721263</v>
          </cell>
          <cell r="AH9">
            <v>0.11294852642665368</v>
          </cell>
          <cell r="AI9">
            <v>0.10448522333640488</v>
          </cell>
        </row>
        <row r="10">
          <cell r="B10">
            <v>8.1000000000000003E-2</v>
          </cell>
          <cell r="C10" t="str">
            <v>PVRR VALUE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86061.435941206335</v>
          </cell>
          <cell r="M10">
            <v>131679.97601782082</v>
          </cell>
          <cell r="N10">
            <v>256556.03993918936</v>
          </cell>
          <cell r="O10">
            <v>765157.70006297389</v>
          </cell>
          <cell r="P10">
            <v>1149341.6367299294</v>
          </cell>
          <cell r="Q10">
            <v>1139135.5063760097</v>
          </cell>
          <cell r="R10">
            <v>1011847.2378669565</v>
          </cell>
          <cell r="S10">
            <v>899333.91327524569</v>
          </cell>
          <cell r="T10">
            <v>799722.42006922094</v>
          </cell>
          <cell r="U10">
            <v>711209.1517219583</v>
          </cell>
          <cell r="V10">
            <v>632015.97708172386</v>
          </cell>
          <cell r="W10">
            <v>617671.17180135776</v>
          </cell>
          <cell r="X10">
            <v>547443.69917231565</v>
          </cell>
          <cell r="Y10">
            <v>535367.37711690646</v>
          </cell>
          <cell r="Z10">
            <v>472961.0604503752</v>
          </cell>
          <cell r="AA10">
            <v>463661.87702672317</v>
          </cell>
          <cell r="AB10">
            <v>408296.99016120599</v>
          </cell>
          <cell r="AC10">
            <v>400828.32713482273</v>
          </cell>
          <cell r="AD10">
            <v>352742.9092019659</v>
          </cell>
          <cell r="AE10">
            <v>350314.88330391905</v>
          </cell>
          <cell r="AF10">
            <v>347565.50462660263</v>
          </cell>
          <cell r="AG10">
            <v>308703.90648636979</v>
          </cell>
          <cell r="AH10">
            <v>307339.63260711543</v>
          </cell>
          <cell r="AI10">
            <v>272812.64213753818</v>
          </cell>
        </row>
        <row r="11">
          <cell r="B11">
            <v>2007</v>
          </cell>
          <cell r="C11" t="str">
            <v>CPVRR VALUE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86061.435941206335</v>
          </cell>
          <cell r="M11">
            <v>217741.41195902717</v>
          </cell>
          <cell r="N11">
            <v>474297.4518982165</v>
          </cell>
          <cell r="O11">
            <v>1239455.1519611904</v>
          </cell>
          <cell r="P11">
            <v>2388796.7886911198</v>
          </cell>
          <cell r="Q11">
            <v>3527932.2950671297</v>
          </cell>
          <cell r="R11">
            <v>4539779.5329340864</v>
          </cell>
          <cell r="S11">
            <v>5439113.446209332</v>
          </cell>
          <cell r="T11">
            <v>6238835.8662785534</v>
          </cell>
          <cell r="U11">
            <v>6950045.0180005115</v>
          </cell>
          <cell r="V11">
            <v>7582060.995082235</v>
          </cell>
          <cell r="W11">
            <v>8199732.1668835925</v>
          </cell>
          <cell r="X11">
            <v>8747175.8660559077</v>
          </cell>
          <cell r="Y11">
            <v>9282543.2431728132</v>
          </cell>
          <cell r="Z11">
            <v>9755504.3036231883</v>
          </cell>
          <cell r="AA11">
            <v>10219166.180649912</v>
          </cell>
          <cell r="AB11">
            <v>10627463.170811119</v>
          </cell>
          <cell r="AC11">
            <v>11028291.497945942</v>
          </cell>
          <cell r="AD11">
            <v>11381034.407147909</v>
          </cell>
          <cell r="AE11">
            <v>11731349.290451828</v>
          </cell>
          <cell r="AF11">
            <v>12078914.79507843</v>
          </cell>
          <cell r="AG11">
            <v>12387618.7015648</v>
          </cell>
          <cell r="AH11">
            <v>12694958.334171915</v>
          </cell>
          <cell r="AI11">
            <v>12967770.976309454</v>
          </cell>
        </row>
        <row r="12">
          <cell r="B12" t="str">
            <v/>
          </cell>
          <cell r="C12" t="str">
            <v>TOTAL SYSTEM COST</v>
          </cell>
          <cell r="D12" t="str">
            <v>GAF.OUTPUT.SYSTEM DATA.</v>
          </cell>
          <cell r="E12" t="str">
            <v>"$000"</v>
          </cell>
          <cell r="F12">
            <v>2524414.25</v>
          </cell>
          <cell r="G12">
            <v>2484596.5</v>
          </cell>
          <cell r="H12">
            <v>2797097.25</v>
          </cell>
          <cell r="I12">
            <v>2879982.5</v>
          </cell>
          <cell r="J12">
            <v>2895057.25</v>
          </cell>
          <cell r="K12">
            <v>2938724.5</v>
          </cell>
          <cell r="L12">
            <v>3117174</v>
          </cell>
          <cell r="M12">
            <v>3126738</v>
          </cell>
          <cell r="N12">
            <v>3357562</v>
          </cell>
          <cell r="O12">
            <v>3230163</v>
          </cell>
          <cell r="P12">
            <v>3019147.75</v>
          </cell>
          <cell r="Q12">
            <v>2959648.25</v>
          </cell>
          <cell r="R12">
            <v>3165494</v>
          </cell>
          <cell r="S12">
            <v>3316870.75</v>
          </cell>
          <cell r="T12">
            <v>3535060</v>
          </cell>
          <cell r="U12">
            <v>3685436.25</v>
          </cell>
          <cell r="V12">
            <v>3932619.5</v>
          </cell>
          <cell r="W12">
            <v>4010509.25</v>
          </cell>
          <cell r="X12">
            <v>4145301.25</v>
          </cell>
          <cell r="Y12">
            <v>4280517.5</v>
          </cell>
          <cell r="Z12">
            <v>4529977.5</v>
          </cell>
          <cell r="AA12">
            <v>4748797.5</v>
          </cell>
          <cell r="AB12">
            <v>5045014.5</v>
          </cell>
          <cell r="AC12">
            <v>5237984</v>
          </cell>
          <cell r="AD12">
            <v>5665494.5</v>
          </cell>
          <cell r="AE12">
            <v>6609564</v>
          </cell>
          <cell r="AF12">
            <v>6842072</v>
          </cell>
          <cell r="AG12">
            <v>7202917</v>
          </cell>
          <cell r="AH12">
            <v>7658873.5</v>
          </cell>
          <cell r="AI12">
            <v>8025761</v>
          </cell>
        </row>
        <row r="13">
          <cell r="B13" t="str">
            <v>Disc Rate</v>
          </cell>
          <cell r="C13" t="str">
            <v>PV FACTOR</v>
          </cell>
          <cell r="F13">
            <v>1</v>
          </cell>
          <cell r="G13">
            <v>0.92506938020351526</v>
          </cell>
          <cell r="H13">
            <v>0.85575335819011589</v>
          </cell>
          <cell r="I13">
            <v>0.79163122866800739</v>
          </cell>
          <cell r="J13">
            <v>0.73231381005366081</v>
          </cell>
          <cell r="K13">
            <v>0.67744108238081491</v>
          </cell>
          <cell r="L13">
            <v>0.62668000220241893</v>
          </cell>
          <cell r="M13">
            <v>0.57972248122332926</v>
          </cell>
          <cell r="N13">
            <v>0.53628351639530925</v>
          </cell>
          <cell r="O13">
            <v>0.49609946012517048</v>
          </cell>
          <cell r="P13">
            <v>0.45892642009728996</v>
          </cell>
          <cell r="Q13">
            <v>0.42453877899841808</v>
          </cell>
          <cell r="R13">
            <v>0.39272782516042376</v>
          </cell>
          <cell r="S13">
            <v>0.36330048580982777</v>
          </cell>
          <cell r="T13">
            <v>0.33607815523573337</v>
          </cell>
          <cell r="U13">
            <v>0.31089561076386063</v>
          </cell>
          <cell r="V13">
            <v>0.28760000995731788</v>
          </cell>
          <cell r="W13">
            <v>0.26604996295774092</v>
          </cell>
          <cell r="X13">
            <v>0.24611467433648557</v>
          </cell>
          <cell r="Y13">
            <v>0.22767314924744272</v>
          </cell>
          <cell r="Z13">
            <v>0.21061345906331425</v>
          </cell>
          <cell r="AA13">
            <v>0.19483206203821857</v>
          </cell>
          <cell r="AB13">
            <v>0.18023317487346768</v>
          </cell>
          <cell r="AC13">
            <v>0.16672819137231054</v>
          </cell>
          <cell r="AD13">
            <v>0.15423514465523638</v>
          </cell>
          <cell r="AE13">
            <v>0.14267820967181905</v>
          </cell>
          <cell r="AF13">
            <v>0.13198724298965686</v>
          </cell>
          <cell r="AG13">
            <v>0.12209735706721263</v>
          </cell>
          <cell r="AH13">
            <v>0.11294852642665368</v>
          </cell>
          <cell r="AI13">
            <v>0.10448522333640488</v>
          </cell>
        </row>
        <row r="14">
          <cell r="B14">
            <v>8.1000000000000003E-2</v>
          </cell>
          <cell r="C14" t="str">
            <v>PVRR VALUE</v>
          </cell>
          <cell r="F14">
            <v>2524414.25</v>
          </cell>
          <cell r="G14">
            <v>2298424.1443108232</v>
          </cell>
          <cell r="H14">
            <v>2393625.3648718381</v>
          </cell>
          <cell r="I14">
            <v>2279884.0850173598</v>
          </cell>
          <cell r="J14">
            <v>2120090.4050709736</v>
          </cell>
          <cell r="K14">
            <v>1990812.7060990192</v>
          </cell>
          <cell r="L14">
            <v>1953470.6091853231</v>
          </cell>
          <cell r="M14">
            <v>1812640.3114952701</v>
          </cell>
          <cell r="N14">
            <v>1800605.1558752672</v>
          </cell>
          <cell r="O14">
            <v>1602482.1204163011</v>
          </cell>
          <cell r="P14">
            <v>1385566.6686522877</v>
          </cell>
          <cell r="Q14">
            <v>1256485.4543198049</v>
          </cell>
          <cell r="R14">
            <v>1243177.5741783704</v>
          </cell>
          <cell r="S14">
            <v>1205020.7548434078</v>
          </cell>
          <cell r="T14">
            <v>1188056.4434476316</v>
          </cell>
          <cell r="U14">
            <v>1145785.9538750222</v>
          </cell>
          <cell r="V14">
            <v>1131021.4073583425</v>
          </cell>
          <cell r="W14">
            <v>1066995.8374041773</v>
          </cell>
          <cell r="X14">
            <v>1020219.4671703766</v>
          </cell>
          <cell r="Y14">
            <v>974558.89963379037</v>
          </cell>
          <cell r="Z14">
            <v>954074.23075398465</v>
          </cell>
          <cell r="AA14">
            <v>925218.00912693725</v>
          </cell>
          <cell r="AB14">
            <v>909278.98061768012</v>
          </cell>
          <cell r="AC14">
            <v>873319.59875710064</v>
          </cell>
          <cell r="AD14">
            <v>873818.36375094613</v>
          </cell>
          <cell r="AE14">
            <v>943040.75823130703</v>
          </cell>
          <cell r="AF14">
            <v>903066.21961672755</v>
          </cell>
          <cell r="AG14">
            <v>879457.12887449597</v>
          </cell>
          <cell r="AH14">
            <v>865058.47591314756</v>
          </cell>
          <cell r="AI14">
            <v>838573.43052960816</v>
          </cell>
        </row>
        <row r="15">
          <cell r="B15">
            <v>2007</v>
          </cell>
          <cell r="C15" t="str">
            <v>CPVRR VALUE</v>
          </cell>
          <cell r="F15">
            <v>2524414.25</v>
          </cell>
          <cell r="G15">
            <v>4822838.3943108227</v>
          </cell>
          <cell r="H15">
            <v>7216463.7591826608</v>
          </cell>
          <cell r="I15">
            <v>9496347.8442000207</v>
          </cell>
          <cell r="J15">
            <v>11616438.249270994</v>
          </cell>
          <cell r="K15">
            <v>13607250.955370013</v>
          </cell>
          <cell r="L15">
            <v>15560721.564555336</v>
          </cell>
          <cell r="M15">
            <v>17373361.876050606</v>
          </cell>
          <cell r="N15">
            <v>19173967.031925872</v>
          </cell>
          <cell r="O15">
            <v>20776449.152342174</v>
          </cell>
          <cell r="P15">
            <v>22162015.820994463</v>
          </cell>
          <cell r="Q15">
            <v>23418501.275314268</v>
          </cell>
          <cell r="R15">
            <v>24661678.849492639</v>
          </cell>
          <cell r="S15">
            <v>25866699.604336046</v>
          </cell>
          <cell r="T15">
            <v>27054756.047783677</v>
          </cell>
          <cell r="U15">
            <v>28200542.0016587</v>
          </cell>
          <cell r="V15">
            <v>29331563.409017041</v>
          </cell>
          <cell r="W15">
            <v>30398559.246421218</v>
          </cell>
          <cell r="X15">
            <v>31418778.713591594</v>
          </cell>
          <cell r="Y15">
            <v>32393337.613225386</v>
          </cell>
          <cell r="Z15">
            <v>33347411.84397937</v>
          </cell>
          <cell r="AA15">
            <v>34272629.853106305</v>
          </cell>
          <cell r="AB15">
            <v>35181908.833723985</v>
          </cell>
          <cell r="AC15">
            <v>36055228.432481088</v>
          </cell>
          <cell r="AD15">
            <v>36929046.796232037</v>
          </cell>
          <cell r="AE15">
            <v>37872087.554463342</v>
          </cell>
          <cell r="AF15">
            <v>38775153.774080068</v>
          </cell>
          <cell r="AG15">
            <v>39654610.902954563</v>
          </cell>
          <cell r="AH15">
            <v>40519669.378867708</v>
          </cell>
          <cell r="AI15">
            <v>41358242.809397317</v>
          </cell>
        </row>
        <row r="16">
          <cell r="B16" t="str">
            <v/>
          </cell>
          <cell r="C16" t="str">
            <v>TOTAL EMISSIONS COST</v>
          </cell>
          <cell r="D16" t="str">
            <v>GAF.OUTPUT.SYSTEM DATA.</v>
          </cell>
          <cell r="E16" t="str">
            <v>"$000"</v>
          </cell>
          <cell r="F16">
            <v>71444.7578125</v>
          </cell>
          <cell r="G16">
            <v>68944.046875</v>
          </cell>
          <cell r="H16">
            <v>193118.734375</v>
          </cell>
          <cell r="I16">
            <v>133540.546875</v>
          </cell>
          <cell r="J16">
            <v>153482.75</v>
          </cell>
          <cell r="K16">
            <v>130614.2109375</v>
          </cell>
          <cell r="L16">
            <v>126739.671875</v>
          </cell>
          <cell r="M16">
            <v>127762.90625</v>
          </cell>
          <cell r="N16">
            <v>138625.375</v>
          </cell>
          <cell r="O16">
            <v>130049.859375</v>
          </cell>
          <cell r="P16">
            <v>107998.109375</v>
          </cell>
          <cell r="Q16">
            <v>93448.234375</v>
          </cell>
          <cell r="R16">
            <v>90081.25</v>
          </cell>
          <cell r="S16">
            <v>94230.390625</v>
          </cell>
          <cell r="T16">
            <v>98118.421875</v>
          </cell>
          <cell r="U16">
            <v>100329.6015625</v>
          </cell>
          <cell r="V16">
            <v>102559.59375</v>
          </cell>
          <cell r="W16">
            <v>104665.640625</v>
          </cell>
          <cell r="X16">
            <v>109999.3671875</v>
          </cell>
          <cell r="Y16">
            <v>107558.0859375</v>
          </cell>
          <cell r="Z16">
            <v>111513.9609375</v>
          </cell>
          <cell r="AA16">
            <v>114170.5859375</v>
          </cell>
          <cell r="AB16">
            <v>117816.6171875</v>
          </cell>
          <cell r="AC16">
            <v>117014.078125</v>
          </cell>
          <cell r="AD16">
            <v>124886.84375</v>
          </cell>
          <cell r="AE16">
            <v>134167.234375</v>
          </cell>
          <cell r="AF16">
            <v>133598.84375</v>
          </cell>
          <cell r="AG16">
            <v>139177.65625</v>
          </cell>
          <cell r="AH16">
            <v>138065.328125</v>
          </cell>
          <cell r="AI16">
            <v>142879.515625</v>
          </cell>
        </row>
        <row r="17">
          <cell r="B17" t="str">
            <v>Disc Rate</v>
          </cell>
          <cell r="C17" t="str">
            <v>PV FACTOR</v>
          </cell>
          <cell r="F17">
            <v>1</v>
          </cell>
          <cell r="G17">
            <v>0.92506938020351526</v>
          </cell>
          <cell r="H17">
            <v>0.85575335819011589</v>
          </cell>
          <cell r="I17">
            <v>0.79163122866800739</v>
          </cell>
          <cell r="J17">
            <v>0.73231381005366081</v>
          </cell>
          <cell r="K17">
            <v>0.67744108238081491</v>
          </cell>
          <cell r="L17">
            <v>0.62668000220241893</v>
          </cell>
          <cell r="M17">
            <v>0.57972248122332926</v>
          </cell>
          <cell r="N17">
            <v>0.53628351639530925</v>
          </cell>
          <cell r="O17">
            <v>0.49609946012517048</v>
          </cell>
          <cell r="P17">
            <v>0.45892642009728996</v>
          </cell>
          <cell r="Q17">
            <v>0.42453877899841808</v>
          </cell>
          <cell r="R17">
            <v>0.39272782516042376</v>
          </cell>
          <cell r="S17">
            <v>0.36330048580982777</v>
          </cell>
          <cell r="T17">
            <v>0.33607815523573337</v>
          </cell>
          <cell r="U17">
            <v>0.31089561076386063</v>
          </cell>
          <cell r="V17">
            <v>0.28760000995731788</v>
          </cell>
          <cell r="W17">
            <v>0.26604996295774092</v>
          </cell>
          <cell r="X17">
            <v>0.24611467433648557</v>
          </cell>
          <cell r="Y17">
            <v>0.22767314924744272</v>
          </cell>
          <cell r="Z17">
            <v>0.21061345906331425</v>
          </cell>
          <cell r="AA17">
            <v>0.19483206203821857</v>
          </cell>
          <cell r="AB17">
            <v>0.18023317487346768</v>
          </cell>
          <cell r="AC17">
            <v>0.16672819137231054</v>
          </cell>
          <cell r="AD17">
            <v>0.15423514465523638</v>
          </cell>
          <cell r="AE17">
            <v>0.14267820967181905</v>
          </cell>
          <cell r="AF17">
            <v>0.13198724298965686</v>
          </cell>
          <cell r="AG17">
            <v>0.12209735706721263</v>
          </cell>
          <cell r="AH17">
            <v>0.11294852642665368</v>
          </cell>
          <cell r="AI17">
            <v>0.10448522333640488</v>
          </cell>
        </row>
        <row r="18">
          <cell r="B18">
            <v>8.1000000000000003E-2</v>
          </cell>
          <cell r="C18" t="str">
            <v>PVRR VALUE</v>
          </cell>
          <cell r="F18">
            <v>71444.7578125</v>
          </cell>
          <cell r="G18">
            <v>63778.026711378356</v>
          </cell>
          <cell r="H18">
            <v>165262.00547083121</v>
          </cell>
          <cell r="I18">
            <v>105714.86719965389</v>
          </cell>
          <cell r="J18">
            <v>112397.53743001352</v>
          </cell>
          <cell r="K18">
            <v>88483.43243181608</v>
          </cell>
          <cell r="L18">
            <v>79425.217849758847</v>
          </cell>
          <cell r="M18">
            <v>74067.029019553607</v>
          </cell>
          <cell r="N18">
            <v>74342.503566618398</v>
          </cell>
          <cell r="O18">
            <v>64517.665025291841</v>
          </cell>
          <cell r="P18">
            <v>49563.185712744322</v>
          </cell>
          <cell r="Q18">
            <v>39672.399321120502</v>
          </cell>
          <cell r="R18">
            <v>35377.413400232421</v>
          </cell>
          <cell r="S18">
            <v>34233.946692112338</v>
          </cell>
          <cell r="T18">
            <v>32975.458218391424</v>
          </cell>
          <cell r="U18">
            <v>31192.032755468223</v>
          </cell>
          <cell r="V18">
            <v>29496.140183718479</v>
          </cell>
          <cell r="W18">
            <v>27846.289811229472</v>
          </cell>
          <cell r="X18">
            <v>27072.45843257106</v>
          </cell>
          <cell r="Y18">
            <v>24488.088152417709</v>
          </cell>
          <cell r="Z18">
            <v>23486.341046898178</v>
          </cell>
          <cell r="AA18">
            <v>22244.090682314763</v>
          </cell>
          <cell r="AB18">
            <v>21234.462968555086</v>
          </cell>
          <cell r="AC18">
            <v>19509.545610879497</v>
          </cell>
          <cell r="AD18">
            <v>19261.940411317155</v>
          </cell>
          <cell r="AE18">
            <v>19142.740797244336</v>
          </cell>
          <cell r="AF18">
            <v>17633.34305316845</v>
          </cell>
          <cell r="AG18">
            <v>16993.223990934028</v>
          </cell>
          <cell r="AH18">
            <v>15594.275362331175</v>
          </cell>
          <cell r="AI18">
            <v>14928.798100275475</v>
          </cell>
        </row>
        <row r="19">
          <cell r="B19">
            <v>2007</v>
          </cell>
          <cell r="C19" t="str">
            <v>CPVRR VALUE</v>
          </cell>
          <cell r="F19">
            <v>71444.7578125</v>
          </cell>
          <cell r="G19">
            <v>135222.78452387836</v>
          </cell>
          <cell r="H19">
            <v>300484.78999470954</v>
          </cell>
          <cell r="I19">
            <v>406199.65719436342</v>
          </cell>
          <cell r="J19">
            <v>518597.19462437695</v>
          </cell>
          <cell r="K19">
            <v>607080.62705619307</v>
          </cell>
          <cell r="L19">
            <v>686505.84490595188</v>
          </cell>
          <cell r="M19">
            <v>760572.87392550544</v>
          </cell>
          <cell r="N19">
            <v>834915.37749212387</v>
          </cell>
          <cell r="O19">
            <v>899433.04251741571</v>
          </cell>
          <cell r="P19">
            <v>948996.22823016008</v>
          </cell>
          <cell r="Q19">
            <v>988668.62755128054</v>
          </cell>
          <cell r="R19">
            <v>1024046.040951513</v>
          </cell>
          <cell r="S19">
            <v>1058279.9876436254</v>
          </cell>
          <cell r="T19">
            <v>1091255.4458620169</v>
          </cell>
          <cell r="U19">
            <v>1122447.4786174851</v>
          </cell>
          <cell r="V19">
            <v>1151943.6188012036</v>
          </cell>
          <cell r="W19">
            <v>1179789.9086124331</v>
          </cell>
          <cell r="X19">
            <v>1206862.3670450042</v>
          </cell>
          <cell r="Y19">
            <v>1231350.4551974218</v>
          </cell>
          <cell r="Z19">
            <v>1254836.79624432</v>
          </cell>
          <cell r="AA19">
            <v>1277080.8869266347</v>
          </cell>
          <cell r="AB19">
            <v>1298315.3498951897</v>
          </cell>
          <cell r="AC19">
            <v>1317824.8955060693</v>
          </cell>
          <cell r="AD19">
            <v>1337086.8359173865</v>
          </cell>
          <cell r="AE19">
            <v>1356229.5767146307</v>
          </cell>
          <cell r="AF19">
            <v>1373862.9197677991</v>
          </cell>
          <cell r="AG19">
            <v>1390856.1437587331</v>
          </cell>
          <cell r="AH19">
            <v>1406450.4191210642</v>
          </cell>
          <cell r="AI19">
            <v>1421379.2172213397</v>
          </cell>
        </row>
        <row r="20">
          <cell r="B20" t="str">
            <v/>
          </cell>
          <cell r="C20" t="str">
            <v>TOTAL FUEL COST</v>
          </cell>
          <cell r="D20" t="str">
            <v>GAF.OUTPUT.SYSTEM DATA.</v>
          </cell>
          <cell r="E20" t="str">
            <v>"$000"</v>
          </cell>
          <cell r="F20">
            <v>1554614.875</v>
          </cell>
          <cell r="G20">
            <v>1537111.5</v>
          </cell>
          <cell r="H20">
            <v>1769457.75</v>
          </cell>
          <cell r="I20">
            <v>1897883.875</v>
          </cell>
          <cell r="J20">
            <v>1860602.25</v>
          </cell>
          <cell r="K20">
            <v>1847362.375</v>
          </cell>
          <cell r="L20">
            <v>1977930.25</v>
          </cell>
          <cell r="M20">
            <v>2108387.75</v>
          </cell>
          <cell r="N20">
            <v>2279062</v>
          </cell>
          <cell r="O20">
            <v>2209246</v>
          </cell>
          <cell r="P20">
            <v>1928585.5</v>
          </cell>
          <cell r="Q20">
            <v>1830423.75</v>
          </cell>
          <cell r="R20">
            <v>2000096.25</v>
          </cell>
          <cell r="S20">
            <v>2106981</v>
          </cell>
          <cell r="T20">
            <v>2280397.5</v>
          </cell>
          <cell r="U20">
            <v>2343753.75</v>
          </cell>
          <cell r="V20">
            <v>2545085.75</v>
          </cell>
          <cell r="W20">
            <v>2678561</v>
          </cell>
          <cell r="X20">
            <v>2898256.25</v>
          </cell>
          <cell r="Y20">
            <v>3068583.5</v>
          </cell>
          <cell r="Z20">
            <v>3276985.5</v>
          </cell>
          <cell r="AA20">
            <v>3420318.25</v>
          </cell>
          <cell r="AB20">
            <v>3674486.75</v>
          </cell>
          <cell r="AC20">
            <v>3808756.75</v>
          </cell>
          <cell r="AD20">
            <v>4169094.75</v>
          </cell>
          <cell r="AE20">
            <v>5075862.5</v>
          </cell>
          <cell r="AF20">
            <v>5245705.5</v>
          </cell>
          <cell r="AG20">
            <v>5550108</v>
          </cell>
          <cell r="AH20">
            <v>5982176</v>
          </cell>
          <cell r="AI20">
            <v>6297938.5</v>
          </cell>
        </row>
        <row r="21">
          <cell r="B21" t="str">
            <v>Disc Rate</v>
          </cell>
          <cell r="C21" t="str">
            <v>PV FACTOR</v>
          </cell>
          <cell r="F21">
            <v>1</v>
          </cell>
          <cell r="G21">
            <v>0.92506938020351526</v>
          </cell>
          <cell r="H21">
            <v>0.85575335819011589</v>
          </cell>
          <cell r="I21">
            <v>0.79163122866800739</v>
          </cell>
          <cell r="J21">
            <v>0.73231381005366081</v>
          </cell>
          <cell r="K21">
            <v>0.67744108238081491</v>
          </cell>
          <cell r="L21">
            <v>0.62668000220241893</v>
          </cell>
          <cell r="M21">
            <v>0.57972248122332926</v>
          </cell>
          <cell r="N21">
            <v>0.53628351639530925</v>
          </cell>
          <cell r="O21">
            <v>0.49609946012517048</v>
          </cell>
          <cell r="P21">
            <v>0.45892642009728996</v>
          </cell>
          <cell r="Q21">
            <v>0.42453877899841808</v>
          </cell>
          <cell r="R21">
            <v>0.39272782516042376</v>
          </cell>
          <cell r="S21">
            <v>0.36330048580982777</v>
          </cell>
          <cell r="T21">
            <v>0.33607815523573337</v>
          </cell>
          <cell r="U21">
            <v>0.31089561076386063</v>
          </cell>
          <cell r="V21">
            <v>0.28760000995731788</v>
          </cell>
          <cell r="W21">
            <v>0.26604996295774092</v>
          </cell>
          <cell r="X21">
            <v>0.24611467433648557</v>
          </cell>
          <cell r="Y21">
            <v>0.22767314924744272</v>
          </cell>
          <cell r="Z21">
            <v>0.21061345906331425</v>
          </cell>
          <cell r="AA21">
            <v>0.19483206203821857</v>
          </cell>
          <cell r="AB21">
            <v>0.18023317487346768</v>
          </cell>
          <cell r="AC21">
            <v>0.16672819137231054</v>
          </cell>
          <cell r="AD21">
            <v>0.15423514465523638</v>
          </cell>
          <cell r="AE21">
            <v>0.14267820967181905</v>
          </cell>
          <cell r="AF21">
            <v>0.13198724298965686</v>
          </cell>
          <cell r="AG21">
            <v>0.12209735706721263</v>
          </cell>
          <cell r="AH21">
            <v>0.11294852642665368</v>
          </cell>
          <cell r="AI21">
            <v>0.10448522333640488</v>
          </cell>
        </row>
        <row r="22">
          <cell r="B22">
            <v>8.1000000000000003E-2</v>
          </cell>
          <cell r="C22" t="str">
            <v>PVRR VALUE</v>
          </cell>
          <cell r="F22">
            <v>1554614.875</v>
          </cell>
          <cell r="G22">
            <v>1421934.7826086956</v>
          </cell>
          <cell r="H22">
            <v>1514219.4117380264</v>
          </cell>
          <cell r="I22">
            <v>1502424.1438354489</v>
          </cell>
          <cell r="J22">
            <v>1362544.7226919138</v>
          </cell>
          <cell r="K22">
            <v>1251479.1668695929</v>
          </cell>
          <cell r="L22">
            <v>1239529.3334262311</v>
          </cell>
          <cell r="M22">
            <v>1222279.7778108725</v>
          </cell>
          <cell r="N22">
            <v>1222223.3834429262</v>
          </cell>
          <cell r="O22">
            <v>1096005.7478836924</v>
          </cell>
          <cell r="P22">
            <v>885078.83936654194</v>
          </cell>
          <cell r="Q22">
            <v>777085.86387470562</v>
          </cell>
          <cell r="R22">
            <v>785493.45037401922</v>
          </cell>
          <cell r="S22">
            <v>765467.22089207673</v>
          </cell>
          <cell r="T22">
            <v>766391.78500417829</v>
          </cell>
          <cell r="U22">
            <v>728662.75358633872</v>
          </cell>
          <cell r="V22">
            <v>731966.68704222783</v>
          </cell>
          <cell r="W22">
            <v>712631.05483004951</v>
          </cell>
          <cell r="X22">
            <v>713303.39311243384</v>
          </cell>
          <cell r="Y22">
            <v>698634.06917374011</v>
          </cell>
          <cell r="Z22">
            <v>690177.25145532435</v>
          </cell>
          <cell r="AA22">
            <v>666387.65747445112</v>
          </cell>
          <cell r="AB22">
            <v>662264.41298298992</v>
          </cell>
          <cell r="AC22">
            <v>635027.12430457957</v>
          </cell>
          <cell r="AD22">
            <v>643020.93184763659</v>
          </cell>
          <cell r="AE22">
            <v>724214.97404032364</v>
          </cell>
          <cell r="AF22">
            <v>692366.20648067945</v>
          </cell>
          <cell r="AG22">
            <v>677653.51823759335</v>
          </cell>
          <cell r="AH22">
            <v>675677.96402489336</v>
          </cell>
          <cell r="AI22">
            <v>658041.51073144272</v>
          </cell>
        </row>
        <row r="23">
          <cell r="B23">
            <v>2007</v>
          </cell>
          <cell r="C23" t="str">
            <v>CPVRR VALUE</v>
          </cell>
          <cell r="F23">
            <v>1554614.875</v>
          </cell>
          <cell r="G23">
            <v>2976549.6576086953</v>
          </cell>
          <cell r="H23">
            <v>4490769.0693467222</v>
          </cell>
          <cell r="I23">
            <v>5993193.2131821709</v>
          </cell>
          <cell r="J23">
            <v>7355737.9358740849</v>
          </cell>
          <cell r="K23">
            <v>8607217.1027436778</v>
          </cell>
          <cell r="L23">
            <v>9846746.4361699093</v>
          </cell>
          <cell r="M23">
            <v>11069026.213980783</v>
          </cell>
          <cell r="N23">
            <v>12291249.59742371</v>
          </cell>
          <cell r="O23">
            <v>13387255.345307402</v>
          </cell>
          <cell r="P23">
            <v>14272334.184673944</v>
          </cell>
          <cell r="Q23">
            <v>15049420.04854865</v>
          </cell>
          <cell r="R23">
            <v>15834913.498922668</v>
          </cell>
          <cell r="S23">
            <v>16600380.719814746</v>
          </cell>
          <cell r="T23">
            <v>17366772.504818924</v>
          </cell>
          <cell r="U23">
            <v>18095435.258405261</v>
          </cell>
          <cell r="V23">
            <v>18827401.94544749</v>
          </cell>
          <cell r="W23">
            <v>19540033.000277538</v>
          </cell>
          <cell r="X23">
            <v>20253336.39338997</v>
          </cell>
          <cell r="Y23">
            <v>20951970.462563708</v>
          </cell>
          <cell r="Z23">
            <v>21642147.714019034</v>
          </cell>
          <cell r="AA23">
            <v>22308535.371493485</v>
          </cell>
          <cell r="AB23">
            <v>22970799.784476474</v>
          </cell>
          <cell r="AC23">
            <v>23605826.908781052</v>
          </cell>
          <cell r="AD23">
            <v>24248847.840628687</v>
          </cell>
          <cell r="AE23">
            <v>24973062.814669009</v>
          </cell>
          <cell r="AF23">
            <v>25665429.021149687</v>
          </cell>
          <cell r="AG23">
            <v>26343082.539387282</v>
          </cell>
          <cell r="AH23">
            <v>27018760.503412176</v>
          </cell>
          <cell r="AI23">
            <v>27676802.01414362</v>
          </cell>
        </row>
        <row r="24">
          <cell r="C24" t="str">
            <v>Cumulative Nominal Fuel Cost</v>
          </cell>
          <cell r="F24">
            <v>1554614.875</v>
          </cell>
          <cell r="G24">
            <v>3091726.375</v>
          </cell>
          <cell r="H24">
            <v>4861184.125</v>
          </cell>
          <cell r="I24">
            <v>6759068</v>
          </cell>
          <cell r="J24">
            <v>8619670.25</v>
          </cell>
          <cell r="K24">
            <v>10467032.625</v>
          </cell>
          <cell r="L24">
            <v>12444962.875</v>
          </cell>
          <cell r="M24">
            <v>14553350.625</v>
          </cell>
          <cell r="N24">
            <v>16832412.625</v>
          </cell>
          <cell r="O24">
            <v>19041658.625</v>
          </cell>
          <cell r="P24">
            <v>20970244.125</v>
          </cell>
          <cell r="Q24">
            <v>22800667.875</v>
          </cell>
          <cell r="R24">
            <v>24800764.125</v>
          </cell>
          <cell r="S24">
            <v>26907745.125</v>
          </cell>
          <cell r="T24">
            <v>29188142.625</v>
          </cell>
          <cell r="U24">
            <v>31531896.375</v>
          </cell>
          <cell r="V24">
            <v>34076982.125</v>
          </cell>
          <cell r="W24">
            <v>36755543.125</v>
          </cell>
          <cell r="X24">
            <v>39653799.375</v>
          </cell>
          <cell r="Y24">
            <v>42722382.875</v>
          </cell>
          <cell r="Z24">
            <v>45999368.375</v>
          </cell>
          <cell r="AA24">
            <v>49419686.625</v>
          </cell>
          <cell r="AB24">
            <v>53094173.375</v>
          </cell>
          <cell r="AC24">
            <v>56902930.125</v>
          </cell>
          <cell r="AD24">
            <v>61072024.875</v>
          </cell>
          <cell r="AE24">
            <v>66147887.375</v>
          </cell>
          <cell r="AF24">
            <v>71393592.875</v>
          </cell>
          <cell r="AG24">
            <v>76943700.875</v>
          </cell>
          <cell r="AH24">
            <v>82925876.875</v>
          </cell>
          <cell r="AI24">
            <v>89223815.375</v>
          </cell>
        </row>
        <row r="25">
          <cell r="B25" t="str">
            <v/>
          </cell>
          <cell r="C25" t="str">
            <v>THERMAL FIXED O AND M COST</v>
          </cell>
          <cell r="D25" t="str">
            <v>GAF.OUTPUT.SYSTEM DATA.</v>
          </cell>
          <cell r="E25" t="str">
            <v>"$000"</v>
          </cell>
          <cell r="F25">
            <v>37329.265625</v>
          </cell>
          <cell r="G25">
            <v>27918</v>
          </cell>
          <cell r="H25">
            <v>27917.998046875</v>
          </cell>
          <cell r="I25">
            <v>27917.998046875</v>
          </cell>
          <cell r="J25">
            <v>27917.998046875</v>
          </cell>
          <cell r="K25">
            <v>42560.93359375</v>
          </cell>
          <cell r="L25">
            <v>110733.4296875</v>
          </cell>
          <cell r="M25">
            <v>143368.03125</v>
          </cell>
          <cell r="N25">
            <v>143494.578125</v>
          </cell>
          <cell r="O25">
            <v>196155.890625</v>
          </cell>
          <cell r="P25">
            <v>276011.5</v>
          </cell>
          <cell r="Q25">
            <v>307726.78125</v>
          </cell>
          <cell r="R25">
            <v>310712.65625</v>
          </cell>
          <cell r="S25">
            <v>313765.8125</v>
          </cell>
          <cell r="T25">
            <v>316887.59375</v>
          </cell>
          <cell r="U25">
            <v>320079.59375</v>
          </cell>
          <cell r="V25">
            <v>323343.53125</v>
          </cell>
          <cell r="W25">
            <v>364209.59375</v>
          </cell>
          <cell r="X25">
            <v>367753.6875</v>
          </cell>
          <cell r="Y25">
            <v>404207.1875</v>
          </cell>
          <cell r="Z25">
            <v>409640.1875</v>
          </cell>
          <cell r="AA25">
            <v>453144.1875</v>
          </cell>
          <cell r="AB25">
            <v>459673.78125</v>
          </cell>
          <cell r="AC25">
            <v>498985.46875</v>
          </cell>
          <cell r="AD25">
            <v>505981.90625</v>
          </cell>
          <cell r="AE25">
            <v>551889.75</v>
          </cell>
          <cell r="AF25">
            <v>592167.9375</v>
          </cell>
          <cell r="AG25">
            <v>600117.1875</v>
          </cell>
          <cell r="AH25">
            <v>647511.75</v>
          </cell>
          <cell r="AI25">
            <v>656235.75</v>
          </cell>
        </row>
        <row r="26">
          <cell r="B26" t="str">
            <v/>
          </cell>
          <cell r="C26" t="str">
            <v>THERMAL VARIABLE O AND M COST</v>
          </cell>
          <cell r="D26" t="str">
            <v>GAF.OUTPUT.SYSTEM DATA.</v>
          </cell>
          <cell r="E26" t="str">
            <v>"$000"</v>
          </cell>
          <cell r="F26">
            <v>184670.859375</v>
          </cell>
          <cell r="G26">
            <v>166957.1875</v>
          </cell>
          <cell r="H26">
            <v>171580.59375</v>
          </cell>
          <cell r="I26">
            <v>176619.015625</v>
          </cell>
          <cell r="J26">
            <v>190157.265625</v>
          </cell>
          <cell r="K26">
            <v>196682.859375</v>
          </cell>
          <cell r="L26">
            <v>208639</v>
          </cell>
          <cell r="M26">
            <v>213076.890625</v>
          </cell>
          <cell r="N26">
            <v>230118.671875</v>
          </cell>
          <cell r="O26">
            <v>235862.125</v>
          </cell>
          <cell r="P26">
            <v>230608.015625</v>
          </cell>
          <cell r="Q26">
            <v>233398.953125</v>
          </cell>
          <cell r="R26">
            <v>249376.03125</v>
          </cell>
          <cell r="S26">
            <v>260267.671875</v>
          </cell>
          <cell r="T26">
            <v>279070.875</v>
          </cell>
          <cell r="U26">
            <v>287044.34375</v>
          </cell>
          <cell r="V26">
            <v>303842.375</v>
          </cell>
          <cell r="W26">
            <v>320950.125</v>
          </cell>
          <cell r="X26">
            <v>344045.21875</v>
          </cell>
          <cell r="Y26">
            <v>358944.71875</v>
          </cell>
          <cell r="Z26">
            <v>382872.09375</v>
          </cell>
          <cell r="AA26">
            <v>404163.96875</v>
          </cell>
          <cell r="AB26">
            <v>428196.90625</v>
          </cell>
          <cell r="AC26">
            <v>440209.15625</v>
          </cell>
          <cell r="AD26">
            <v>484074.0625</v>
          </cell>
          <cell r="AE26">
            <v>584485.8125</v>
          </cell>
          <cell r="AF26">
            <v>602571.4375</v>
          </cell>
          <cell r="AG26">
            <v>639097.375</v>
          </cell>
          <cell r="AH26">
            <v>685588.1875</v>
          </cell>
          <cell r="AI26">
            <v>717689.625</v>
          </cell>
        </row>
        <row r="27">
          <cell r="B27" t="str">
            <v/>
          </cell>
          <cell r="C27" t="str">
            <v>EMERGENCY COST</v>
          </cell>
          <cell r="D27" t="str">
            <v>GAF.OUTPUT.SYSTEM DATA.</v>
          </cell>
          <cell r="E27" t="str">
            <v>"$000"</v>
          </cell>
          <cell r="F27">
            <v>1070.49267578125</v>
          </cell>
          <cell r="G27">
            <v>110.38285827636719</v>
          </cell>
          <cell r="H27">
            <v>60.954418182373047</v>
          </cell>
          <cell r="I27">
            <v>98.039093017578125</v>
          </cell>
          <cell r="J27">
            <v>195.12283325195312</v>
          </cell>
          <cell r="K27">
            <v>62.810134887695313</v>
          </cell>
          <cell r="L27">
            <v>9.6958122253417969</v>
          </cell>
          <cell r="M27">
            <v>4.2866778373718262</v>
          </cell>
          <cell r="N27">
            <v>15.873818397521973</v>
          </cell>
          <cell r="O27">
            <v>28.00798225402832</v>
          </cell>
          <cell r="P27">
            <v>2.4067802429199219</v>
          </cell>
          <cell r="Q27">
            <v>0.18380053341388702</v>
          </cell>
          <cell r="R27">
            <v>0.78244161605834961</v>
          </cell>
          <cell r="S27">
            <v>2.9771337509155273</v>
          </cell>
          <cell r="T27">
            <v>10.870909690856934</v>
          </cell>
          <cell r="U27">
            <v>19.732719421386719</v>
          </cell>
          <cell r="V27">
            <v>52.613338470458984</v>
          </cell>
          <cell r="W27">
            <v>21.347713470458984</v>
          </cell>
          <cell r="X27">
            <v>67.891357421875</v>
          </cell>
          <cell r="Y27">
            <v>23.492883682250977</v>
          </cell>
          <cell r="Z27">
            <v>73.277862548828125</v>
          </cell>
          <cell r="AA27">
            <v>17.956756591796875</v>
          </cell>
          <cell r="AB27">
            <v>49.919425964355469</v>
          </cell>
          <cell r="AC27">
            <v>15.624014854431152</v>
          </cell>
          <cell r="AD27">
            <v>46.2618408203125</v>
          </cell>
          <cell r="AE27">
            <v>1152.060546875</v>
          </cell>
          <cell r="AF27">
            <v>304.6258544921875</v>
          </cell>
          <cell r="AG27">
            <v>653.3289794921875</v>
          </cell>
          <cell r="AH27">
            <v>639.803466796875</v>
          </cell>
          <cell r="AI27">
            <v>1317.93359375</v>
          </cell>
        </row>
        <row r="28">
          <cell r="B28" t="str">
            <v/>
          </cell>
          <cell r="C28" t="str">
            <v>TRANSACTION PURCHASE COST</v>
          </cell>
          <cell r="D28" t="str">
            <v>GAF.OUTPUT.SYSTEM DATA.</v>
          </cell>
          <cell r="E28" t="str">
            <v>"$000"</v>
          </cell>
          <cell r="F28">
            <v>504910.84375</v>
          </cell>
          <cell r="G28">
            <v>509048.21875</v>
          </cell>
          <cell r="H28">
            <v>451787.5</v>
          </cell>
          <cell r="I28">
            <v>458773.4375</v>
          </cell>
          <cell r="J28">
            <v>521132.71875</v>
          </cell>
          <cell r="K28">
            <v>584614.8125</v>
          </cell>
          <cell r="L28">
            <v>561914.75</v>
          </cell>
          <cell r="M28">
            <v>426826.0625</v>
          </cell>
          <cell r="N28">
            <v>441883.46875</v>
          </cell>
          <cell r="O28">
            <v>458820.8125</v>
          </cell>
          <cell r="P28">
            <v>475942.25</v>
          </cell>
          <cell r="Q28">
            <v>494650.15625</v>
          </cell>
          <cell r="R28">
            <v>515227.21875</v>
          </cell>
          <cell r="S28">
            <v>541622.5625</v>
          </cell>
          <cell r="T28">
            <v>560574.6875</v>
          </cell>
          <cell r="U28">
            <v>634209.25</v>
          </cell>
          <cell r="V28">
            <v>657735.3125</v>
          </cell>
          <cell r="W28">
            <v>542101.9375</v>
          </cell>
          <cell r="X28">
            <v>425178.71875</v>
          </cell>
          <cell r="Y28">
            <v>341200.34375</v>
          </cell>
          <cell r="Z28">
            <v>348892.5625</v>
          </cell>
          <cell r="AA28">
            <v>356983.46875</v>
          </cell>
          <cell r="AB28">
            <v>364790.90625</v>
          </cell>
          <cell r="AC28">
            <v>373003.09375</v>
          </cell>
          <cell r="AD28">
            <v>381410.8125</v>
          </cell>
          <cell r="AE28">
            <v>262007.609375</v>
          </cell>
          <cell r="AF28">
            <v>267723.21875</v>
          </cell>
          <cell r="AG28">
            <v>273763.9375</v>
          </cell>
          <cell r="AH28">
            <v>204892.125</v>
          </cell>
          <cell r="AI28">
            <v>209700.140625</v>
          </cell>
        </row>
        <row r="29">
          <cell r="B29" t="str">
            <v/>
          </cell>
          <cell r="C29" t="str">
            <v>UNIT PURCH COST</v>
          </cell>
          <cell r="D29" t="str">
            <v>GAF.OUTPUT.SYSTEM DATA.</v>
          </cell>
          <cell r="E29" t="str">
            <v>"$000"</v>
          </cell>
          <cell r="F29">
            <v>170373.515625</v>
          </cell>
          <cell r="G29">
            <v>174507.484375</v>
          </cell>
          <cell r="H29">
            <v>183173.609375</v>
          </cell>
          <cell r="I29">
            <v>185149.5625</v>
          </cell>
          <cell r="J29">
            <v>141569.21875</v>
          </cell>
          <cell r="K29">
            <v>136826.65625</v>
          </cell>
          <cell r="L29">
            <v>131207.1875</v>
          </cell>
          <cell r="M29">
            <v>107312.1875</v>
          </cell>
          <cell r="N29">
            <v>124362.015625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</row>
        <row r="30">
          <cell r="B30" t="str">
            <v>Disc Rate</v>
          </cell>
          <cell r="C30" t="str">
            <v>PV FACTOR</v>
          </cell>
          <cell r="F30">
            <v>1</v>
          </cell>
          <cell r="G30">
            <v>0.92506938020351526</v>
          </cell>
          <cell r="H30">
            <v>0.85575335819011589</v>
          </cell>
          <cell r="I30">
            <v>0.79163122866800739</v>
          </cell>
          <cell r="J30">
            <v>0.73231381005366081</v>
          </cell>
          <cell r="K30">
            <v>0.67744108238081491</v>
          </cell>
          <cell r="L30">
            <v>0.62668000220241893</v>
          </cell>
          <cell r="M30">
            <v>0.57972248122332926</v>
          </cell>
          <cell r="N30">
            <v>0.53628351639530925</v>
          </cell>
          <cell r="O30">
            <v>0.49609946012517048</v>
          </cell>
          <cell r="P30">
            <v>0.45892642009728996</v>
          </cell>
          <cell r="Q30">
            <v>0.42453877899841808</v>
          </cell>
          <cell r="R30">
            <v>0.39272782516042376</v>
          </cell>
          <cell r="S30">
            <v>0.36330048580982777</v>
          </cell>
          <cell r="T30">
            <v>0.33607815523573337</v>
          </cell>
          <cell r="U30">
            <v>0.31089561076386063</v>
          </cell>
          <cell r="V30">
            <v>0.28760000995731788</v>
          </cell>
          <cell r="W30">
            <v>0.26604996295774092</v>
          </cell>
          <cell r="X30">
            <v>0.24611467433648557</v>
          </cell>
          <cell r="Y30">
            <v>0.22767314924744272</v>
          </cell>
          <cell r="Z30">
            <v>0.21061345906331425</v>
          </cell>
          <cell r="AA30">
            <v>0.19483206203821857</v>
          </cell>
          <cell r="AB30">
            <v>0.18023317487346768</v>
          </cell>
          <cell r="AC30">
            <v>0.16672819137231054</v>
          </cell>
          <cell r="AD30">
            <v>0.15423514465523638</v>
          </cell>
          <cell r="AE30">
            <v>0.14267820967181905</v>
          </cell>
          <cell r="AF30">
            <v>0.13198724298965686</v>
          </cell>
          <cell r="AG30">
            <v>0.12209735706721263</v>
          </cell>
          <cell r="AH30">
            <v>0.11294852642665368</v>
          </cell>
          <cell r="AI30">
            <v>0.10448522333640488</v>
          </cell>
        </row>
        <row r="31">
          <cell r="C31" t="str">
            <v>OPERATING COST SUBTOTAL</v>
          </cell>
          <cell r="F31">
            <v>898354.97705078125</v>
          </cell>
          <cell r="G31">
            <v>878541.27348327637</v>
          </cell>
          <cell r="H31">
            <v>834520.65559005737</v>
          </cell>
          <cell r="I31">
            <v>848558.05276489258</v>
          </cell>
          <cell r="J31">
            <v>880972.32400512695</v>
          </cell>
          <cell r="K31">
            <v>960748.0718536377</v>
          </cell>
          <cell r="L31">
            <v>1012504.0629997253</v>
          </cell>
          <cell r="M31">
            <v>890587.45855283737</v>
          </cell>
          <cell r="N31">
            <v>939874.60819339752</v>
          </cell>
          <cell r="O31">
            <v>890866.83610725403</v>
          </cell>
          <cell r="P31">
            <v>982564.17240524292</v>
          </cell>
          <cell r="Q31">
            <v>1035776.0744255334</v>
          </cell>
          <cell r="R31">
            <v>1075316.6886916161</v>
          </cell>
          <cell r="S31">
            <v>1115659.0240087509</v>
          </cell>
          <cell r="T31">
            <v>1156544.0271596909</v>
          </cell>
          <cell r="U31">
            <v>1241352.9202194214</v>
          </cell>
          <cell r="V31">
            <v>1284973.8320884705</v>
          </cell>
          <cell r="W31">
            <v>1227283.0039634705</v>
          </cell>
          <cell r="X31">
            <v>1137045.5163574219</v>
          </cell>
          <cell r="Y31">
            <v>1104375.7428836823</v>
          </cell>
          <cell r="Z31">
            <v>1141478.1216125488</v>
          </cell>
          <cell r="AA31">
            <v>1214309.5817565918</v>
          </cell>
          <cell r="AB31">
            <v>1252711.5131759644</v>
          </cell>
          <cell r="AC31">
            <v>1312213.3427648544</v>
          </cell>
          <cell r="AD31">
            <v>1371513.0430908203</v>
          </cell>
          <cell r="AE31">
            <v>1399535.232421875</v>
          </cell>
          <cell r="AF31">
            <v>1462767.2196044922</v>
          </cell>
          <cell r="AG31">
            <v>1513631.8289794922</v>
          </cell>
          <cell r="AH31">
            <v>1538631.8659667969</v>
          </cell>
          <cell r="AI31">
            <v>1584943.44921875</v>
          </cell>
        </row>
        <row r="32">
          <cell r="B32">
            <v>8.1000000000000003E-2</v>
          </cell>
          <cell r="C32" t="str">
            <v>PVRR VALUE</v>
          </cell>
          <cell r="F32">
            <v>898354.97705078125</v>
          </cell>
          <cell r="G32">
            <v>812711.63134438149</v>
          </cell>
          <cell r="H32">
            <v>714143.8535002087</v>
          </cell>
          <cell r="I32">
            <v>671745.05390640371</v>
          </cell>
          <cell r="J32">
            <v>645148.19914402266</v>
          </cell>
          <cell r="K32">
            <v>650850.21369180921</v>
          </cell>
          <cell r="L32">
            <v>634516.04843062605</v>
          </cell>
          <cell r="M32">
            <v>516293.57121862978</v>
          </cell>
          <cell r="N32">
            <v>504039.25985261874</v>
          </cell>
          <cell r="O32">
            <v>441958.55643622746</v>
          </cell>
          <cell r="P32">
            <v>450924.65815779456</v>
          </cell>
          <cell r="Q32">
            <v>439727.10995239054</v>
          </cell>
          <cell r="R32">
            <v>422306.78450856684</v>
          </cell>
          <cell r="S32">
            <v>405319.46542049752</v>
          </cell>
          <cell r="T32">
            <v>388689.18309673481</v>
          </cell>
          <cell r="U32">
            <v>385931.17430511897</v>
          </cell>
          <cell r="V32">
            <v>369558.48690353701</v>
          </cell>
          <cell r="W32">
            <v>326518.5977431463</v>
          </cell>
          <cell r="X32">
            <v>279843.58696406794</v>
          </cell>
          <cell r="Y32">
            <v>251436.70333481202</v>
          </cell>
          <cell r="Z32">
            <v>240410.65563791338</v>
          </cell>
          <cell r="AA32">
            <v>236586.43976640352</v>
          </cell>
          <cell r="AB32">
            <v>225780.17322024991</v>
          </cell>
          <cell r="AC32">
            <v>218782.95733379797</v>
          </cell>
          <cell r="AD32">
            <v>211535.51259765611</v>
          </cell>
          <cell r="AE32">
            <v>199683.18133458629</v>
          </cell>
          <cell r="AF32">
            <v>193066.61245124287</v>
          </cell>
          <cell r="AG32">
            <v>184810.44589120717</v>
          </cell>
          <cell r="AH32">
            <v>173786.20197404223</v>
          </cell>
          <cell r="AI32">
            <v>165603.17026719297</v>
          </cell>
        </row>
        <row r="33">
          <cell r="B33">
            <v>2007</v>
          </cell>
          <cell r="C33" t="str">
            <v>CPVRR VALUE OPERATING COST SUBTOTAL</v>
          </cell>
          <cell r="F33">
            <v>898354.97705078125</v>
          </cell>
          <cell r="G33">
            <v>1711066.6083951627</v>
          </cell>
          <cell r="H33">
            <v>2425210.4618953713</v>
          </cell>
          <cell r="I33">
            <v>3096955.5158017753</v>
          </cell>
          <cell r="J33">
            <v>3742103.7149457978</v>
          </cell>
          <cell r="K33">
            <v>4392953.928637607</v>
          </cell>
          <cell r="L33">
            <v>5027469.9770682333</v>
          </cell>
          <cell r="M33">
            <v>5543763.5482868627</v>
          </cell>
          <cell r="N33">
            <v>6047802.8081394816</v>
          </cell>
          <cell r="O33">
            <v>6489761.3645757092</v>
          </cell>
          <cell r="P33">
            <v>6940686.022733504</v>
          </cell>
          <cell r="Q33">
            <v>7380413.1326858941</v>
          </cell>
          <cell r="R33">
            <v>7802719.9171944614</v>
          </cell>
          <cell r="S33">
            <v>8208039.382614959</v>
          </cell>
          <cell r="T33">
            <v>8596728.5657116938</v>
          </cell>
          <cell r="U33">
            <v>8982659.7400168125</v>
          </cell>
          <cell r="V33">
            <v>9352218.2269203495</v>
          </cell>
          <cell r="W33">
            <v>9678736.8246634956</v>
          </cell>
          <cell r="X33">
            <v>9958580.4116275627</v>
          </cell>
          <cell r="Y33">
            <v>10210017.114962375</v>
          </cell>
          <cell r="Z33">
            <v>10450427.770600289</v>
          </cell>
          <cell r="AA33">
            <v>10687014.210366692</v>
          </cell>
          <cell r="AB33">
            <v>10912794.383586943</v>
          </cell>
          <cell r="AC33">
            <v>11131577.340920741</v>
          </cell>
          <cell r="AD33">
            <v>11343112.853518397</v>
          </cell>
          <cell r="AE33">
            <v>11542796.034852983</v>
          </cell>
          <cell r="AF33">
            <v>11735862.647304226</v>
          </cell>
          <cell r="AG33">
            <v>11920673.093195433</v>
          </cell>
          <cell r="AH33">
            <v>12094459.295169475</v>
          </cell>
          <cell r="AI33">
            <v>12260062.465436667</v>
          </cell>
        </row>
        <row r="34">
          <cell r="B34" t="str">
            <v/>
          </cell>
          <cell r="C34" t="str">
            <v>REVENUE REQUIREMENTS OF SYSTEM</v>
          </cell>
          <cell r="D34" t="str">
            <v>CER.OUTPUT.SYSTEM REVENUE REQUIREMENTS.</v>
          </cell>
          <cell r="E34" t="str">
            <v>"$000"</v>
          </cell>
          <cell r="F34">
            <v>2524414.5</v>
          </cell>
          <cell r="G34">
            <v>2484596.75</v>
          </cell>
          <cell r="H34">
            <v>2797097</v>
          </cell>
          <cell r="I34">
            <v>2879982.75</v>
          </cell>
          <cell r="J34">
            <v>2895057.5</v>
          </cell>
          <cell r="K34">
            <v>2938724.75</v>
          </cell>
          <cell r="L34">
            <v>3254502.75</v>
          </cell>
          <cell r="M34">
            <v>3353881</v>
          </cell>
          <cell r="N34">
            <v>3835958</v>
          </cell>
          <cell r="O34">
            <v>4772510</v>
          </cell>
          <cell r="P34">
            <v>5523561</v>
          </cell>
          <cell r="Q34">
            <v>5642878</v>
          </cell>
          <cell r="R34">
            <v>5741953</v>
          </cell>
          <cell r="S34">
            <v>5792325</v>
          </cell>
          <cell r="T34">
            <v>5914633</v>
          </cell>
          <cell r="U34">
            <v>5973050</v>
          </cell>
          <cell r="V34">
            <v>6130171</v>
          </cell>
          <cell r="W34">
            <v>6332145.5</v>
          </cell>
          <cell r="X34">
            <v>6369645</v>
          </cell>
          <cell r="Y34">
            <v>6631990</v>
          </cell>
          <cell r="Z34">
            <v>6775613</v>
          </cell>
          <cell r="AA34">
            <v>7128600.5</v>
          </cell>
          <cell r="AB34">
            <v>7310396.5</v>
          </cell>
          <cell r="AC34">
            <v>7642066</v>
          </cell>
          <cell r="AD34">
            <v>7952540.5</v>
          </cell>
          <cell r="AE34">
            <v>9064843</v>
          </cell>
          <cell r="AF34">
            <v>9475397</v>
          </cell>
          <cell r="AG34">
            <v>9731259</v>
          </cell>
          <cell r="AH34">
            <v>10379931</v>
          </cell>
          <cell r="AI34">
            <v>10636777</v>
          </cell>
        </row>
        <row r="35">
          <cell r="B35" t="str">
            <v/>
          </cell>
          <cell r="C35" t="str">
            <v>PRESENT WORTH OF REVENUE REQUIREMENTS OF SYSTEM</v>
          </cell>
          <cell r="D35" t="str">
            <v>CER.OUTPUT.SYSTEM REVENUE REQUIREMENTS.</v>
          </cell>
          <cell r="E35" t="str">
            <v>"$000"</v>
          </cell>
          <cell r="F35">
            <v>2524414.5</v>
          </cell>
          <cell r="G35">
            <v>2298569</v>
          </cell>
          <cell r="H35">
            <v>2393926.25</v>
          </cell>
          <cell r="I35">
            <v>2280314.5</v>
          </cell>
          <cell r="J35">
            <v>2120624</v>
          </cell>
          <cell r="K35">
            <v>1991439</v>
          </cell>
          <cell r="L35">
            <v>2040301.625</v>
          </cell>
          <cell r="M35">
            <v>1945176.375</v>
          </cell>
          <cell r="N35">
            <v>2058196.25</v>
          </cell>
          <cell r="O35">
            <v>2368980</v>
          </cell>
          <cell r="P35">
            <v>2536502.75</v>
          </cell>
          <cell r="Q35">
            <v>2397278.25</v>
          </cell>
          <cell r="R35">
            <v>2256727</v>
          </cell>
          <cell r="S35">
            <v>2106075.75</v>
          </cell>
          <cell r="T35">
            <v>1989529.75</v>
          </cell>
          <cell r="U35">
            <v>1858747.625</v>
          </cell>
          <cell r="V35">
            <v>1764812.125</v>
          </cell>
          <cell r="W35">
            <v>1686469</v>
          </cell>
          <cell r="X35">
            <v>1569438.625</v>
          </cell>
          <cell r="Y35">
            <v>1511731.25</v>
          </cell>
          <cell r="Z35">
            <v>1428831.25</v>
          </cell>
          <cell r="AA35">
            <v>1390715.375</v>
          </cell>
          <cell r="AB35">
            <v>1319400.125</v>
          </cell>
          <cell r="AC35">
            <v>1275992.125</v>
          </cell>
          <cell r="AD35">
            <v>1228413.875</v>
          </cell>
          <cell r="AE35">
            <v>1295390.5</v>
          </cell>
          <cell r="AF35">
            <v>1252678</v>
          </cell>
          <cell r="AG35">
            <v>1190180.125</v>
          </cell>
          <cell r="AH35">
            <v>1174464.125</v>
          </cell>
          <cell r="AI35">
            <v>1113414.75</v>
          </cell>
        </row>
        <row r="36">
          <cell r="B36" t="str">
            <v/>
          </cell>
          <cell r="C36" t="str">
            <v>ACCUMULATED PRESENT WORTH OF REVENUE REQUIREMENTS OF SYSTEM</v>
          </cell>
          <cell r="D36" t="str">
            <v>CER.OUTPUT.SYSTEM REVENUE REQUIREMENTS.</v>
          </cell>
          <cell r="E36" t="str">
            <v>"$000"</v>
          </cell>
          <cell r="F36">
            <v>2524414.5</v>
          </cell>
          <cell r="G36">
            <v>4822983.5</v>
          </cell>
          <cell r="H36">
            <v>7216910</v>
          </cell>
          <cell r="I36">
            <v>9497224</v>
          </cell>
          <cell r="J36">
            <v>11617848</v>
          </cell>
          <cell r="K36">
            <v>13609287</v>
          </cell>
          <cell r="L36">
            <v>15649589</v>
          </cell>
          <cell r="M36">
            <v>17594766</v>
          </cell>
          <cell r="N36">
            <v>19652962</v>
          </cell>
          <cell r="O36">
            <v>22021942</v>
          </cell>
          <cell r="P36">
            <v>24558444</v>
          </cell>
          <cell r="Q36">
            <v>26955722</v>
          </cell>
          <cell r="R36">
            <v>29212448</v>
          </cell>
          <cell r="S36">
            <v>31318524</v>
          </cell>
          <cell r="T36">
            <v>33308054</v>
          </cell>
          <cell r="U36">
            <v>35166800</v>
          </cell>
          <cell r="V36">
            <v>36931612</v>
          </cell>
          <cell r="W36">
            <v>38618080</v>
          </cell>
          <cell r="X36">
            <v>40187520</v>
          </cell>
          <cell r="Y36">
            <v>41699252</v>
          </cell>
          <cell r="Z36">
            <v>43128084</v>
          </cell>
          <cell r="AA36">
            <v>44518800</v>
          </cell>
          <cell r="AB36">
            <v>45838200</v>
          </cell>
          <cell r="AC36">
            <v>47114192</v>
          </cell>
          <cell r="AD36">
            <v>48342604</v>
          </cell>
          <cell r="AE36">
            <v>49637996</v>
          </cell>
          <cell r="AF36">
            <v>50890672</v>
          </cell>
          <cell r="AG36">
            <v>52080852</v>
          </cell>
          <cell r="AH36">
            <v>53255316</v>
          </cell>
          <cell r="AI36">
            <v>54368732</v>
          </cell>
        </row>
        <row r="37">
          <cell r="B37" t="str">
            <v/>
          </cell>
          <cell r="C37" t="str">
            <v>NEW UNIT CAPITAL REVENUE REQUIREMENTS OF SYSTEM</v>
          </cell>
          <cell r="D37" t="str">
            <v>CER.OUTPUT.SYSTEM REVENUE REQUIREMENTS.</v>
          </cell>
          <cell r="E37" t="str">
            <v>"$000"</v>
          </cell>
          <cell r="F37">
            <v>0</v>
          </cell>
          <cell r="G37">
            <v>2.74658203125E-4</v>
          </cell>
          <cell r="H37">
            <v>2.44140625E-4</v>
          </cell>
          <cell r="I37">
            <v>3.5858154296875E-4</v>
          </cell>
          <cell r="J37">
            <v>2.960205078125E-3</v>
          </cell>
          <cell r="K37">
            <v>-2.38037109375E-3</v>
          </cell>
          <cell r="L37">
            <v>137329.078125</v>
          </cell>
          <cell r="M37">
            <v>227143.046875</v>
          </cell>
          <cell r="N37">
            <v>478396.0625</v>
          </cell>
          <cell r="O37">
            <v>1542347</v>
          </cell>
          <cell r="P37">
            <v>2504413</v>
          </cell>
          <cell r="Q37">
            <v>2683230</v>
          </cell>
          <cell r="R37">
            <v>2576458.75</v>
          </cell>
          <cell r="S37">
            <v>2475454.5</v>
          </cell>
          <cell r="T37">
            <v>2379572.75</v>
          </cell>
          <cell r="U37">
            <v>2287613.75</v>
          </cell>
          <cell r="V37">
            <v>2197551.5</v>
          </cell>
          <cell r="W37">
            <v>2321635.75</v>
          </cell>
          <cell r="X37">
            <v>2224343.75</v>
          </cell>
          <cell r="Y37">
            <v>2351473</v>
          </cell>
          <cell r="Z37">
            <v>2245635.5</v>
          </cell>
          <cell r="AA37">
            <v>2379802.25</v>
          </cell>
          <cell r="AB37">
            <v>2265381.5</v>
          </cell>
          <cell r="AC37">
            <v>2404081.75</v>
          </cell>
          <cell r="AD37">
            <v>2287045.75</v>
          </cell>
          <cell r="AE37">
            <v>2455278.5</v>
          </cell>
          <cell r="AF37">
            <v>2633325.25</v>
          </cell>
          <cell r="AG37">
            <v>2528341.25</v>
          </cell>
          <cell r="AH37">
            <v>2721057.5</v>
          </cell>
          <cell r="AI37">
            <v>2611015.5</v>
          </cell>
        </row>
        <row r="38">
          <cell r="B38" t="str">
            <v>Disc Rate</v>
          </cell>
          <cell r="C38" t="str">
            <v>PV FACTOR</v>
          </cell>
          <cell r="F38">
            <v>1</v>
          </cell>
          <cell r="G38">
            <v>0.92506938020351526</v>
          </cell>
          <cell r="H38">
            <v>0.85575335819011589</v>
          </cell>
          <cell r="I38">
            <v>0.79163122866800739</v>
          </cell>
          <cell r="J38">
            <v>0.73231381005366081</v>
          </cell>
          <cell r="K38">
            <v>0.67744108238081491</v>
          </cell>
          <cell r="L38">
            <v>0.62668000220241893</v>
          </cell>
          <cell r="M38">
            <v>0.57972248122332926</v>
          </cell>
          <cell r="N38">
            <v>0.53628351639530925</v>
          </cell>
          <cell r="O38">
            <v>0.49609946012517048</v>
          </cell>
          <cell r="P38">
            <v>0.45892642009728996</v>
          </cell>
          <cell r="Q38">
            <v>0.42453877899841808</v>
          </cell>
          <cell r="R38">
            <v>0.39272782516042376</v>
          </cell>
          <cell r="S38">
            <v>0.36330048580982777</v>
          </cell>
          <cell r="T38">
            <v>0.33607815523573337</v>
          </cell>
          <cell r="U38">
            <v>0.31089561076386063</v>
          </cell>
          <cell r="V38">
            <v>0.28760000995731788</v>
          </cell>
          <cell r="W38">
            <v>0.26604996295774092</v>
          </cell>
          <cell r="X38">
            <v>0.24611467433648557</v>
          </cell>
          <cell r="Y38">
            <v>0.22767314924744272</v>
          </cell>
          <cell r="Z38">
            <v>0.21061345906331425</v>
          </cell>
          <cell r="AA38">
            <v>0.19483206203821857</v>
          </cell>
          <cell r="AB38">
            <v>0.18023317487346768</v>
          </cell>
          <cell r="AC38">
            <v>0.16672819137231054</v>
          </cell>
          <cell r="AD38">
            <v>0.15423514465523638</v>
          </cell>
          <cell r="AE38">
            <v>0.14267820967181905</v>
          </cell>
          <cell r="AF38">
            <v>0.13198724298965686</v>
          </cell>
          <cell r="AG38">
            <v>0.12209735706721263</v>
          </cell>
          <cell r="AH38">
            <v>0.11294852642665368</v>
          </cell>
          <cell r="AI38">
            <v>0.10448522333640488</v>
          </cell>
        </row>
        <row r="39">
          <cell r="B39">
            <v>8.1000000000000003E-2</v>
          </cell>
          <cell r="C39" t="str">
            <v>PVRR VALUE</v>
          </cell>
          <cell r="F39">
            <v>0</v>
          </cell>
          <cell r="G39">
            <v>2.5407789373265495E-4</v>
          </cell>
          <cell r="H39">
            <v>2.0892415971438376E-4</v>
          </cell>
          <cell r="I39">
            <v>2.8386434743802143E-4</v>
          </cell>
          <cell r="J39">
            <v>2.1677990593019134E-3</v>
          </cell>
          <cell r="K39">
            <v>-1.6125611702180042E-3</v>
          </cell>
          <cell r="L39">
            <v>86061.386981831165</v>
          </cell>
          <cell r="M39">
            <v>131679.93072700198</v>
          </cell>
          <cell r="N39">
            <v>256555.92262717013</v>
          </cell>
          <cell r="O39">
            <v>765157.5140256763</v>
          </cell>
          <cell r="P39">
            <v>1149341.2925351143</v>
          </cell>
          <cell r="Q39">
            <v>1139135.1879719254</v>
          </cell>
          <cell r="R39">
            <v>1011847.041503044</v>
          </cell>
          <cell r="S39">
            <v>899333.82245012431</v>
          </cell>
          <cell r="T39">
            <v>799722.42006922094</v>
          </cell>
          <cell r="U39">
            <v>711209.07399805554</v>
          </cell>
          <cell r="V39">
            <v>632015.83328171889</v>
          </cell>
          <cell r="W39">
            <v>617671.10528886702</v>
          </cell>
          <cell r="X39">
            <v>547443.63764364703</v>
          </cell>
          <cell r="Y39">
            <v>535367.26328033186</v>
          </cell>
          <cell r="Z39">
            <v>472961.0604503752</v>
          </cell>
          <cell r="AA39">
            <v>463661.77961069212</v>
          </cell>
          <cell r="AB39">
            <v>408296.90004461852</v>
          </cell>
          <cell r="AC39">
            <v>400828.20208867925</v>
          </cell>
          <cell r="AD39">
            <v>352742.83208439359</v>
          </cell>
          <cell r="AE39">
            <v>350314.74062570935</v>
          </cell>
          <cell r="AF39">
            <v>347565.33964254888</v>
          </cell>
          <cell r="AG39">
            <v>308703.78438901273</v>
          </cell>
          <cell r="AH39">
            <v>307339.43494719418</v>
          </cell>
          <cell r="AI39">
            <v>272812.53765231487</v>
          </cell>
        </row>
        <row r="40">
          <cell r="B40">
            <v>2007</v>
          </cell>
          <cell r="C40" t="str">
            <v>CPVRR VALUE</v>
          </cell>
          <cell r="F40">
            <v>0</v>
          </cell>
          <cell r="G40">
            <v>2.5407789373265495E-4</v>
          </cell>
          <cell r="H40">
            <v>4.6300205344703869E-4</v>
          </cell>
          <cell r="I40">
            <v>7.4686640088506007E-4</v>
          </cell>
          <cell r="J40">
            <v>2.9146654601869735E-3</v>
          </cell>
          <cell r="K40">
            <v>1.3021042899689693E-3</v>
          </cell>
          <cell r="L40">
            <v>86061.388283935448</v>
          </cell>
          <cell r="M40">
            <v>217741.31901093741</v>
          </cell>
          <cell r="N40">
            <v>474297.24163810757</v>
          </cell>
          <cell r="O40">
            <v>1239454.7556637838</v>
          </cell>
          <cell r="P40">
            <v>2388796.0481988983</v>
          </cell>
          <cell r="Q40">
            <v>3527931.2361708237</v>
          </cell>
          <cell r="R40">
            <v>4539778.2776738675</v>
          </cell>
          <cell r="S40">
            <v>5439112.1001239922</v>
          </cell>
          <cell r="T40">
            <v>6238834.5201932136</v>
          </cell>
          <cell r="U40">
            <v>6950043.594191269</v>
          </cell>
          <cell r="V40">
            <v>7582059.4274729881</v>
          </cell>
          <cell r="W40">
            <v>8199730.5327618551</v>
          </cell>
          <cell r="X40">
            <v>8747174.1704055015</v>
          </cell>
          <cell r="Y40">
            <v>9282541.4336858336</v>
          </cell>
          <cell r="Z40">
            <v>9755502.4941362087</v>
          </cell>
          <cell r="AA40">
            <v>10219164.2737469</v>
          </cell>
          <cell r="AB40">
            <v>10627461.173791518</v>
          </cell>
          <cell r="AC40">
            <v>11028289.375880199</v>
          </cell>
          <cell r="AD40">
            <v>11381032.207964592</v>
          </cell>
          <cell r="AE40">
            <v>11731346.948590301</v>
          </cell>
          <cell r="AF40">
            <v>12078912.28823285</v>
          </cell>
          <cell r="AG40">
            <v>12387616.072621863</v>
          </cell>
          <cell r="AH40">
            <v>12694955.507569058</v>
          </cell>
          <cell r="AI40">
            <v>12967768.045221373</v>
          </cell>
        </row>
        <row r="41">
          <cell r="B41" t="str">
            <v/>
          </cell>
          <cell r="C41" t="str">
            <v>NEW UNIT FUEL AND O AND M REVENUE REQUIREMENTS OF SYSTEM</v>
          </cell>
          <cell r="D41" t="str">
            <v>CER.OUTPUT.SYSTEM REVENUE REQUIREMENTS.</v>
          </cell>
          <cell r="E41" t="str">
            <v>"$000"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245306.234375</v>
          </cell>
          <cell r="M41">
            <v>454763.46875</v>
          </cell>
          <cell r="N41">
            <v>459194.3125</v>
          </cell>
          <cell r="O41">
            <v>546372.1875</v>
          </cell>
          <cell r="P41">
            <v>694960.75</v>
          </cell>
          <cell r="Q41">
            <v>737629.625</v>
          </cell>
          <cell r="R41">
            <v>767141.3125</v>
          </cell>
          <cell r="S41">
            <v>795373.4375</v>
          </cell>
          <cell r="T41">
            <v>804419.9375</v>
          </cell>
          <cell r="U41">
            <v>809268.625</v>
          </cell>
          <cell r="V41">
            <v>883837.375</v>
          </cell>
          <cell r="W41">
            <v>1005750.0625</v>
          </cell>
          <cell r="X41">
            <v>1065757.375</v>
          </cell>
          <cell r="Y41">
            <v>1215637.875</v>
          </cell>
          <cell r="Z41">
            <v>1288355.625</v>
          </cell>
          <cell r="AA41">
            <v>1405731.375</v>
          </cell>
          <cell r="AB41">
            <v>1494035.625</v>
          </cell>
          <cell r="AC41">
            <v>1716814.875</v>
          </cell>
          <cell r="AD41">
            <v>1835944.5</v>
          </cell>
          <cell r="AE41">
            <v>2367393.75</v>
          </cell>
          <cell r="AF41">
            <v>2646205.25</v>
          </cell>
          <cell r="AG41">
            <v>2783710.5</v>
          </cell>
          <cell r="AH41">
            <v>3142991</v>
          </cell>
          <cell r="AI41">
            <v>3304489.75</v>
          </cell>
        </row>
        <row r="42">
          <cell r="B42" t="str">
            <v>Disc Rate</v>
          </cell>
          <cell r="C42" t="str">
            <v>PV FACTOR</v>
          </cell>
          <cell r="F42">
            <v>1</v>
          </cell>
          <cell r="G42">
            <v>0.92506938020351526</v>
          </cell>
          <cell r="H42">
            <v>0.85575335819011589</v>
          </cell>
          <cell r="I42">
            <v>0.79163122866800739</v>
          </cell>
          <cell r="J42">
            <v>0.73231381005366081</v>
          </cell>
          <cell r="K42">
            <v>0.67744108238081491</v>
          </cell>
          <cell r="L42">
            <v>0.62668000220241893</v>
          </cell>
          <cell r="M42">
            <v>0.57972248122332926</v>
          </cell>
          <cell r="N42">
            <v>0.53628351639530925</v>
          </cell>
          <cell r="O42">
            <v>0.49609946012517048</v>
          </cell>
          <cell r="P42">
            <v>0.45892642009728996</v>
          </cell>
          <cell r="Q42">
            <v>0.42453877899841808</v>
          </cell>
          <cell r="R42">
            <v>0.39272782516042376</v>
          </cell>
          <cell r="S42">
            <v>0.36330048580982777</v>
          </cell>
          <cell r="T42">
            <v>0.33607815523573337</v>
          </cell>
          <cell r="U42">
            <v>0.31089561076386063</v>
          </cell>
          <cell r="V42">
            <v>0.28760000995731788</v>
          </cell>
          <cell r="W42">
            <v>0.26604996295774092</v>
          </cell>
          <cell r="X42">
            <v>0.24611467433648557</v>
          </cell>
          <cell r="Y42">
            <v>0.22767314924744272</v>
          </cell>
          <cell r="Z42">
            <v>0.21061345906331425</v>
          </cell>
          <cell r="AA42">
            <v>0.19483206203821857</v>
          </cell>
          <cell r="AB42">
            <v>0.18023317487346768</v>
          </cell>
          <cell r="AC42">
            <v>0.16672819137231054</v>
          </cell>
          <cell r="AD42">
            <v>0.15423514465523638</v>
          </cell>
          <cell r="AE42">
            <v>0.14267820967181905</v>
          </cell>
          <cell r="AF42">
            <v>0.13198724298965686</v>
          </cell>
          <cell r="AG42">
            <v>0.12209735706721263</v>
          </cell>
          <cell r="AH42">
            <v>0.11294852642665368</v>
          </cell>
          <cell r="AI42">
            <v>0.10448522333640488</v>
          </cell>
        </row>
        <row r="43">
          <cell r="B43">
            <v>8.1000000000000003E-2</v>
          </cell>
          <cell r="C43" t="str">
            <v>PVRR VALUE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153728.51149839209</v>
          </cell>
          <cell r="M43">
            <v>263636.60647347796</v>
          </cell>
          <cell r="N43">
            <v>246258.34061622652</v>
          </cell>
          <cell r="O43">
            <v>271054.94724615844</v>
          </cell>
          <cell r="P43">
            <v>318935.84910562768</v>
          </cell>
          <cell r="Q43">
            <v>313152.380350561</v>
          </cell>
          <cell r="R43">
            <v>301277.73924883798</v>
          </cell>
          <cell r="S43">
            <v>288959.55624398269</v>
          </cell>
          <cell r="T43">
            <v>270347.9686298439</v>
          </cell>
          <cell r="U43">
            <v>251598.06344140469</v>
          </cell>
          <cell r="V43">
            <v>254191.63785064968</v>
          </cell>
          <cell r="W43">
            <v>267579.76687287062</v>
          </cell>
          <cell r="X43">
            <v>262298.52926983271</v>
          </cell>
          <cell r="Y43">
            <v>276768.10334571911</v>
          </cell>
          <cell r="Z43">
            <v>271345.03468492813</v>
          </cell>
          <cell r="AA43">
            <v>273881.54246307031</v>
          </cell>
          <cell r="AB43">
            <v>269274.78406781558</v>
          </cell>
          <cell r="AC43">
            <v>286241.4390298294</v>
          </cell>
          <cell r="AD43">
            <v>283167.16553648561</v>
          </cell>
          <cell r="AE43">
            <v>337775.50183825399</v>
          </cell>
          <cell r="AF43">
            <v>349265.33533225569</v>
          </cell>
          <cell r="AG43">
            <v>339883.694890249</v>
          </cell>
          <cell r="AH43">
            <v>354996.20202223468</v>
          </cell>
          <cell r="AI43">
            <v>345270.34954161075</v>
          </cell>
        </row>
        <row r="44">
          <cell r="B44">
            <v>2007</v>
          </cell>
          <cell r="C44" t="str">
            <v>CPVRR VALUE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153728.51149839209</v>
          </cell>
          <cell r="M44">
            <v>417365.11797187006</v>
          </cell>
          <cell r="N44">
            <v>663623.45858809655</v>
          </cell>
          <cell r="O44">
            <v>934678.40583425504</v>
          </cell>
          <cell r="P44">
            <v>1253614.2549398828</v>
          </cell>
          <cell r="Q44">
            <v>1566766.6352904439</v>
          </cell>
          <cell r="R44">
            <v>1868044.3745392819</v>
          </cell>
          <cell r="S44">
            <v>2157003.9307832648</v>
          </cell>
          <cell r="T44">
            <v>2427351.8994131088</v>
          </cell>
          <cell r="U44">
            <v>2678949.9628545134</v>
          </cell>
          <cell r="V44">
            <v>2933141.6007051631</v>
          </cell>
          <cell r="W44">
            <v>3200721.3675780338</v>
          </cell>
          <cell r="X44">
            <v>3463019.8968478665</v>
          </cell>
          <cell r="Y44">
            <v>3739788.0001935856</v>
          </cell>
          <cell r="Z44">
            <v>4011133.0348785138</v>
          </cell>
          <cell r="AA44">
            <v>4285014.5773415845</v>
          </cell>
          <cell r="AB44">
            <v>4554289.3614093997</v>
          </cell>
          <cell r="AC44">
            <v>4840530.8004392292</v>
          </cell>
          <cell r="AD44">
            <v>5123697.9659757148</v>
          </cell>
          <cell r="AE44">
            <v>5461473.4678139687</v>
          </cell>
          <cell r="AF44">
            <v>5810738.8031462245</v>
          </cell>
          <cell r="AG44">
            <v>6150622.4980364731</v>
          </cell>
          <cell r="AH44">
            <v>6505618.700058708</v>
          </cell>
          <cell r="AI44">
            <v>6850889.049600319</v>
          </cell>
        </row>
        <row r="45">
          <cell r="B45" t="str">
            <v/>
          </cell>
          <cell r="C45" t="str">
            <v>NEW UNIT PRODUCTION COSTS</v>
          </cell>
          <cell r="D45" t="str">
            <v>CER.OUTPUT.SYSTEM REVENUE REQUIREMENTS.</v>
          </cell>
          <cell r="E45" t="str">
            <v>"$000"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245306.234375</v>
          </cell>
          <cell r="M45">
            <v>454763.46875</v>
          </cell>
          <cell r="N45">
            <v>459194.3125</v>
          </cell>
          <cell r="O45">
            <v>546372.1875</v>
          </cell>
          <cell r="P45">
            <v>694960.75</v>
          </cell>
          <cell r="Q45">
            <v>737629.625</v>
          </cell>
          <cell r="R45">
            <v>767141.3125</v>
          </cell>
          <cell r="S45">
            <v>795373.4375</v>
          </cell>
          <cell r="T45">
            <v>804419.9375</v>
          </cell>
          <cell r="U45">
            <v>809268.625</v>
          </cell>
          <cell r="V45">
            <v>883837.375</v>
          </cell>
          <cell r="W45">
            <v>1005750.0625</v>
          </cell>
          <cell r="X45">
            <v>1065757.375</v>
          </cell>
          <cell r="Y45">
            <v>1215637.875</v>
          </cell>
          <cell r="Z45">
            <v>1288355.625</v>
          </cell>
          <cell r="AA45">
            <v>1405731.375</v>
          </cell>
          <cell r="AB45">
            <v>1494035.625</v>
          </cell>
          <cell r="AC45">
            <v>1716814.875</v>
          </cell>
          <cell r="AD45">
            <v>1835944.5</v>
          </cell>
          <cell r="AE45">
            <v>2367393.75</v>
          </cell>
          <cell r="AF45">
            <v>2646205.25</v>
          </cell>
          <cell r="AG45">
            <v>2783710.5</v>
          </cell>
          <cell r="AH45">
            <v>3142991</v>
          </cell>
          <cell r="AI45">
            <v>3304489.75</v>
          </cell>
        </row>
        <row r="46">
          <cell r="B46" t="str">
            <v>Disc Rate</v>
          </cell>
          <cell r="C46" t="str">
            <v>PV FACTOR</v>
          </cell>
          <cell r="F46">
            <v>1</v>
          </cell>
          <cell r="G46">
            <v>0.92506938020351526</v>
          </cell>
          <cell r="H46">
            <v>0.85575335819011589</v>
          </cell>
          <cell r="I46">
            <v>0.79163122866800739</v>
          </cell>
          <cell r="J46">
            <v>0.73231381005366081</v>
          </cell>
          <cell r="K46">
            <v>0.67744108238081491</v>
          </cell>
          <cell r="L46">
            <v>0.62668000220241893</v>
          </cell>
          <cell r="M46">
            <v>0.57972248122332926</v>
          </cell>
          <cell r="N46">
            <v>0.53628351639530925</v>
          </cell>
          <cell r="O46">
            <v>0.49609946012517048</v>
          </cell>
          <cell r="P46">
            <v>0.45892642009728996</v>
          </cell>
          <cell r="Q46">
            <v>0.42453877899841808</v>
          </cell>
          <cell r="R46">
            <v>0.39272782516042376</v>
          </cell>
          <cell r="S46">
            <v>0.36330048580982777</v>
          </cell>
          <cell r="T46">
            <v>0.33607815523573337</v>
          </cell>
          <cell r="U46">
            <v>0.31089561076386063</v>
          </cell>
          <cell r="V46">
            <v>0.28760000995731788</v>
          </cell>
          <cell r="W46">
            <v>0.26604996295774092</v>
          </cell>
          <cell r="X46">
            <v>0.24611467433648557</v>
          </cell>
          <cell r="Y46">
            <v>0.22767314924744272</v>
          </cell>
          <cell r="Z46">
            <v>0.21061345906331425</v>
          </cell>
          <cell r="AA46">
            <v>0.19483206203821857</v>
          </cell>
          <cell r="AB46">
            <v>0.18023317487346768</v>
          </cell>
          <cell r="AC46">
            <v>0.16672819137231054</v>
          </cell>
          <cell r="AD46">
            <v>0.15423514465523638</v>
          </cell>
          <cell r="AE46">
            <v>0.14267820967181905</v>
          </cell>
          <cell r="AF46">
            <v>0.13198724298965686</v>
          </cell>
          <cell r="AG46">
            <v>0.12209735706721263</v>
          </cell>
          <cell r="AH46">
            <v>0.11294852642665368</v>
          </cell>
          <cell r="AI46">
            <v>0.10448522333640488</v>
          </cell>
        </row>
        <row r="47">
          <cell r="B47">
            <v>8.1000000000000003E-2</v>
          </cell>
          <cell r="C47" t="str">
            <v>PVRR VALUE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153728.51149839209</v>
          </cell>
          <cell r="M47">
            <v>263636.60647347796</v>
          </cell>
          <cell r="N47">
            <v>246258.34061622652</v>
          </cell>
          <cell r="O47">
            <v>271054.94724615844</v>
          </cell>
          <cell r="P47">
            <v>318935.84910562768</v>
          </cell>
          <cell r="Q47">
            <v>313152.380350561</v>
          </cell>
          <cell r="R47">
            <v>301277.73924883798</v>
          </cell>
          <cell r="S47">
            <v>288959.55624398269</v>
          </cell>
          <cell r="T47">
            <v>270347.9686298439</v>
          </cell>
          <cell r="U47">
            <v>251598.06344140469</v>
          </cell>
          <cell r="V47">
            <v>254191.63785064968</v>
          </cell>
          <cell r="W47">
            <v>267579.76687287062</v>
          </cell>
          <cell r="X47">
            <v>262298.52926983271</v>
          </cell>
          <cell r="Y47">
            <v>276768.10334571911</v>
          </cell>
          <cell r="Z47">
            <v>271345.03468492813</v>
          </cell>
          <cell r="AA47">
            <v>273881.54246307031</v>
          </cell>
          <cell r="AB47">
            <v>269274.78406781558</v>
          </cell>
          <cell r="AC47">
            <v>286241.4390298294</v>
          </cell>
          <cell r="AD47">
            <v>283167.16553648561</v>
          </cell>
          <cell r="AE47">
            <v>337775.50183825399</v>
          </cell>
          <cell r="AF47">
            <v>349265.33533225569</v>
          </cell>
          <cell r="AG47">
            <v>339883.694890249</v>
          </cell>
          <cell r="AH47">
            <v>354996.20202223468</v>
          </cell>
          <cell r="AI47">
            <v>345270.34954161075</v>
          </cell>
        </row>
        <row r="48">
          <cell r="B48">
            <v>2007</v>
          </cell>
          <cell r="C48" t="str">
            <v>CPVRR VALUE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153728.51149839209</v>
          </cell>
          <cell r="M48">
            <v>417365.11797187006</v>
          </cell>
          <cell r="N48">
            <v>663623.45858809655</v>
          </cell>
          <cell r="O48">
            <v>934678.40583425504</v>
          </cell>
          <cell r="P48">
            <v>1253614.2549398828</v>
          </cell>
          <cell r="Q48">
            <v>1566766.6352904439</v>
          </cell>
          <cell r="R48">
            <v>1868044.3745392819</v>
          </cell>
          <cell r="S48">
            <v>2157003.9307832648</v>
          </cell>
          <cell r="T48">
            <v>2427351.8994131088</v>
          </cell>
          <cell r="U48">
            <v>2678949.9628545134</v>
          </cell>
          <cell r="V48">
            <v>2933141.6007051631</v>
          </cell>
          <cell r="W48">
            <v>3200721.3675780338</v>
          </cell>
          <cell r="X48">
            <v>3463019.8968478665</v>
          </cell>
          <cell r="Y48">
            <v>3739788.0001935856</v>
          </cell>
          <cell r="Z48">
            <v>4011133.0348785138</v>
          </cell>
          <cell r="AA48">
            <v>4285014.5773415845</v>
          </cell>
          <cell r="AB48">
            <v>4554289.3614093997</v>
          </cell>
          <cell r="AC48">
            <v>4840530.8004392292</v>
          </cell>
          <cell r="AD48">
            <v>5123697.9659757148</v>
          </cell>
          <cell r="AE48">
            <v>5461473.4678139687</v>
          </cell>
          <cell r="AF48">
            <v>5810738.8031462245</v>
          </cell>
          <cell r="AG48">
            <v>6150622.4980364731</v>
          </cell>
          <cell r="AH48">
            <v>6505618.700058708</v>
          </cell>
          <cell r="AI48">
            <v>6850889.049600319</v>
          </cell>
        </row>
        <row r="49">
          <cell r="B49" t="str">
            <v/>
          </cell>
          <cell r="C49" t="str">
            <v>EXISTING UNIT PRODUCTION COSTS</v>
          </cell>
          <cell r="D49" t="str">
            <v>CER.OUTPUT.SYSTEM REVENUE REQUIREMENTS.</v>
          </cell>
          <cell r="E49" t="str">
            <v>"$000"</v>
          </cell>
          <cell r="F49">
            <v>1848059.75</v>
          </cell>
          <cell r="G49">
            <v>1800930.75</v>
          </cell>
          <cell r="H49">
            <v>2162075</v>
          </cell>
          <cell r="I49">
            <v>2235961.5</v>
          </cell>
          <cell r="J49">
            <v>2232160.25</v>
          </cell>
          <cell r="K49">
            <v>2217220.5</v>
          </cell>
          <cell r="L49">
            <v>2178736</v>
          </cell>
          <cell r="M49">
            <v>2137832</v>
          </cell>
          <cell r="N49">
            <v>2332106.25</v>
          </cell>
          <cell r="O49">
            <v>2224941.75</v>
          </cell>
          <cell r="P49">
            <v>1848242.375</v>
          </cell>
          <cell r="Q49">
            <v>1727368.125</v>
          </cell>
          <cell r="R49">
            <v>1883124.875</v>
          </cell>
          <cell r="S49">
            <v>1979871.5</v>
          </cell>
          <cell r="T49">
            <v>2170054.5</v>
          </cell>
          <cell r="U49">
            <v>2241938.75</v>
          </cell>
          <cell r="V49">
            <v>2390994</v>
          </cell>
          <cell r="W49">
            <v>2462636.25</v>
          </cell>
          <cell r="X49">
            <v>2654297.25</v>
          </cell>
          <cell r="Y49">
            <v>2723655.5</v>
          </cell>
          <cell r="Z49">
            <v>2892656</v>
          </cell>
          <cell r="AA49">
            <v>2986065.5</v>
          </cell>
          <cell r="AB49">
            <v>3186138.5</v>
          </cell>
          <cell r="AC49">
            <v>3148150.5</v>
          </cell>
          <cell r="AD49">
            <v>3448093</v>
          </cell>
          <cell r="AE49">
            <v>3979011.5</v>
          </cell>
          <cell r="AF49">
            <v>3927838.5</v>
          </cell>
          <cell r="AG49">
            <v>4144789.75</v>
          </cell>
          <cell r="AH49">
            <v>4310350.5</v>
          </cell>
          <cell r="AI49">
            <v>4510253.5</v>
          </cell>
        </row>
        <row r="50">
          <cell r="B50" t="str">
            <v>Disc Rate</v>
          </cell>
          <cell r="C50" t="str">
            <v>PV FACTOR</v>
          </cell>
          <cell r="F50">
            <v>1</v>
          </cell>
          <cell r="G50">
            <v>0.92506938020351526</v>
          </cell>
          <cell r="H50">
            <v>0.85575335819011589</v>
          </cell>
          <cell r="I50">
            <v>0.79163122866800739</v>
          </cell>
          <cell r="J50">
            <v>0.73231381005366081</v>
          </cell>
          <cell r="K50">
            <v>0.67744108238081491</v>
          </cell>
          <cell r="L50">
            <v>0.62668000220241893</v>
          </cell>
          <cell r="M50">
            <v>0.57972248122332926</v>
          </cell>
          <cell r="N50">
            <v>0.53628351639530925</v>
          </cell>
          <cell r="O50">
            <v>0.49609946012517048</v>
          </cell>
          <cell r="P50">
            <v>0.45892642009728996</v>
          </cell>
          <cell r="Q50">
            <v>0.42453877899841808</v>
          </cell>
          <cell r="R50">
            <v>0.39272782516042376</v>
          </cell>
          <cell r="S50">
            <v>0.36330048580982777</v>
          </cell>
          <cell r="T50">
            <v>0.33607815523573337</v>
          </cell>
          <cell r="U50">
            <v>0.31089561076386063</v>
          </cell>
          <cell r="V50">
            <v>0.28760000995731788</v>
          </cell>
          <cell r="W50">
            <v>0.26604996295774092</v>
          </cell>
          <cell r="X50">
            <v>0.24611467433648557</v>
          </cell>
          <cell r="Y50">
            <v>0.22767314924744272</v>
          </cell>
          <cell r="Z50">
            <v>0.21061345906331425</v>
          </cell>
          <cell r="AA50">
            <v>0.19483206203821857</v>
          </cell>
          <cell r="AB50">
            <v>0.18023317487346768</v>
          </cell>
          <cell r="AC50">
            <v>0.16672819137231054</v>
          </cell>
          <cell r="AD50">
            <v>0.15423514465523638</v>
          </cell>
          <cell r="AE50">
            <v>0.14267820967181905</v>
          </cell>
          <cell r="AF50">
            <v>0.13198724298965686</v>
          </cell>
          <cell r="AG50">
            <v>0.12209735706721263</v>
          </cell>
          <cell r="AH50">
            <v>0.11294852642665368</v>
          </cell>
          <cell r="AI50">
            <v>0.10448522333640488</v>
          </cell>
        </row>
        <row r="51">
          <cell r="B51">
            <v>8.1000000000000003E-2</v>
          </cell>
          <cell r="C51" t="str">
            <v>PVRR VALUE</v>
          </cell>
          <cell r="F51">
            <v>1848059.75</v>
          </cell>
          <cell r="G51">
            <v>1665985.8926919519</v>
          </cell>
          <cell r="H51">
            <v>1850202.9419088948</v>
          </cell>
          <cell r="I51">
            <v>1770056.9494993608</v>
          </cell>
          <cell r="J51">
            <v>1634641.7773278321</v>
          </cell>
          <cell r="K51">
            <v>1502036.2553969317</v>
          </cell>
          <cell r="L51">
            <v>1365370.2812784894</v>
          </cell>
          <cell r="M51">
            <v>1239349.2714786325</v>
          </cell>
          <cell r="N51">
            <v>1250670.1403574781</v>
          </cell>
          <cell r="O51">
            <v>1103792.400984952</v>
          </cell>
          <cell r="P51">
            <v>848207.25663086295</v>
          </cell>
          <cell r="Q51">
            <v>733334.75466828677</v>
          </cell>
          <cell r="R51">
            <v>739555.53666424484</v>
          </cell>
          <cell r="S51">
            <v>719288.27779103245</v>
          </cell>
          <cell r="T51">
            <v>729307.91312100179</v>
          </cell>
          <cell r="U51">
            <v>697008.91697641625</v>
          </cell>
          <cell r="V51">
            <v>687649.89820788731</v>
          </cell>
          <cell r="W51">
            <v>655184.28309089004</v>
          </cell>
          <cell r="X51">
            <v>653261.50327597919</v>
          </cell>
          <cell r="Y51">
            <v>620103.22515011823</v>
          </cell>
          <cell r="Z51">
            <v>609232.28604025033</v>
          </cell>
          <cell r="AA51">
            <v>581781.2987461841</v>
          </cell>
          <cell r="AB51">
            <v>574247.85744158796</v>
          </cell>
          <cell r="AC51">
            <v>524885.43903283507</v>
          </cell>
          <cell r="AD51">
            <v>531817.12263970799</v>
          </cell>
          <cell r="AE51">
            <v>567718.23708357918</v>
          </cell>
          <cell r="AF51">
            <v>518424.57452362933</v>
          </cell>
          <cell r="AG51">
            <v>506067.87407427299</v>
          </cell>
          <cell r="AH51">
            <v>486847.73735738988</v>
          </cell>
          <cell r="AI51">
            <v>471254.84425130178</v>
          </cell>
        </row>
        <row r="52">
          <cell r="B52">
            <v>2007</v>
          </cell>
          <cell r="C52" t="str">
            <v>CPVRR VALUE</v>
          </cell>
          <cell r="F52">
            <v>1848059.75</v>
          </cell>
          <cell r="G52">
            <v>3514045.6426919522</v>
          </cell>
          <cell r="H52">
            <v>5364248.5846008472</v>
          </cell>
          <cell r="I52">
            <v>7134305.5341002084</v>
          </cell>
          <cell r="J52">
            <v>8768947.3114280403</v>
          </cell>
          <cell r="K52">
            <v>10270983.566824973</v>
          </cell>
          <cell r="L52">
            <v>11636353.848103462</v>
          </cell>
          <cell r="M52">
            <v>12875703.119582094</v>
          </cell>
          <cell r="N52">
            <v>14126373.259939572</v>
          </cell>
          <cell r="O52">
            <v>15230165.660924524</v>
          </cell>
          <cell r="P52">
            <v>16078372.917555386</v>
          </cell>
          <cell r="Q52">
            <v>16811707.672223672</v>
          </cell>
          <cell r="R52">
            <v>17551263.208887916</v>
          </cell>
          <cell r="S52">
            <v>18270551.486678947</v>
          </cell>
          <cell r="T52">
            <v>18999859.39979995</v>
          </cell>
          <cell r="U52">
            <v>19696868.316776365</v>
          </cell>
          <cell r="V52">
            <v>20384518.214984253</v>
          </cell>
          <cell r="W52">
            <v>21039702.498075143</v>
          </cell>
          <cell r="X52">
            <v>21692964.001351122</v>
          </cell>
          <cell r="Y52">
            <v>22313067.226501241</v>
          </cell>
          <cell r="Z52">
            <v>22922299.512541492</v>
          </cell>
          <cell r="AA52">
            <v>23504080.811287675</v>
          </cell>
          <cell r="AB52">
            <v>24078328.668729264</v>
          </cell>
          <cell r="AC52">
            <v>24603214.107762098</v>
          </cell>
          <cell r="AD52">
            <v>25135031.230401807</v>
          </cell>
          <cell r="AE52">
            <v>25702749.467485387</v>
          </cell>
          <cell r="AF52">
            <v>26221174.042009015</v>
          </cell>
          <cell r="AG52">
            <v>26727241.916083287</v>
          </cell>
          <cell r="AH52">
            <v>27214089.653440677</v>
          </cell>
          <cell r="AI52">
            <v>27685344.497691978</v>
          </cell>
        </row>
        <row r="53">
          <cell r="B53" t="str">
            <v/>
          </cell>
          <cell r="C53" t="str">
            <v>BASE REVENUE DOLLARS</v>
          </cell>
          <cell r="D53" t="str">
            <v>PRV.INPUT.PARAMETERS.</v>
          </cell>
          <cell r="E53" t="str">
            <v>"$000"</v>
          </cell>
          <cell r="F53">
            <v>1521586.25</v>
          </cell>
          <cell r="G53">
            <v>1565358.875</v>
          </cell>
          <cell r="H53">
            <v>1602455.125</v>
          </cell>
          <cell r="I53">
            <v>1675037</v>
          </cell>
          <cell r="J53">
            <v>1718644.875</v>
          </cell>
          <cell r="K53">
            <v>1765907.625</v>
          </cell>
          <cell r="L53">
            <v>1814470.125</v>
          </cell>
          <cell r="M53">
            <v>1864368</v>
          </cell>
          <cell r="N53">
            <v>1915638.125</v>
          </cell>
          <cell r="O53">
            <v>1968318.25</v>
          </cell>
          <cell r="P53">
            <v>2022447</v>
          </cell>
          <cell r="Q53">
            <v>2078064.25</v>
          </cell>
          <cell r="R53">
            <v>2135211</v>
          </cell>
          <cell r="S53">
            <v>2193929.25</v>
          </cell>
          <cell r="T53">
            <v>2254262.25</v>
          </cell>
          <cell r="U53">
            <v>2316254.5</v>
          </cell>
          <cell r="V53">
            <v>2379951.5</v>
          </cell>
          <cell r="W53">
            <v>2445400.25</v>
          </cell>
          <cell r="X53">
            <v>2512648.75</v>
          </cell>
          <cell r="Y53">
            <v>2581746.5</v>
          </cell>
          <cell r="Z53">
            <v>2652744.5</v>
          </cell>
          <cell r="AA53">
            <v>2725695</v>
          </cell>
          <cell r="AB53">
            <v>2800651.75</v>
          </cell>
          <cell r="AC53">
            <v>2877669.75</v>
          </cell>
          <cell r="AD53">
            <v>2956805.5</v>
          </cell>
          <cell r="AE53">
            <v>3038117.75</v>
          </cell>
          <cell r="AF53">
            <v>3121666</v>
          </cell>
          <cell r="AG53">
            <v>3207511.75</v>
          </cell>
          <cell r="AH53">
            <v>3295718.25</v>
          </cell>
          <cell r="AI53">
            <v>3386350.5</v>
          </cell>
        </row>
        <row r="54">
          <cell r="B54" t="str">
            <v>Disc Rate</v>
          </cell>
          <cell r="C54" t="str">
            <v>PV FACTOR</v>
          </cell>
          <cell r="F54">
            <v>1</v>
          </cell>
          <cell r="G54">
            <v>0.92506938020351526</v>
          </cell>
          <cell r="H54">
            <v>0.85575335819011589</v>
          </cell>
          <cell r="I54">
            <v>0.79163122866800739</v>
          </cell>
          <cell r="J54">
            <v>0.73231381005366081</v>
          </cell>
          <cell r="K54">
            <v>0.67744108238081491</v>
          </cell>
          <cell r="L54">
            <v>0.62668000220241893</v>
          </cell>
          <cell r="M54">
            <v>0.57972248122332926</v>
          </cell>
          <cell r="N54">
            <v>0.53628351639530925</v>
          </cell>
          <cell r="O54">
            <v>0.49609946012517048</v>
          </cell>
          <cell r="P54">
            <v>0.45892642009728996</v>
          </cell>
          <cell r="Q54">
            <v>0.42453877899841808</v>
          </cell>
          <cell r="R54">
            <v>0.39272782516042376</v>
          </cell>
          <cell r="S54">
            <v>0.36330048580982777</v>
          </cell>
          <cell r="T54">
            <v>0.33607815523573337</v>
          </cell>
          <cell r="U54">
            <v>0.31089561076386063</v>
          </cell>
          <cell r="V54">
            <v>0.28760000995731788</v>
          </cell>
          <cell r="W54">
            <v>0.26604996295774092</v>
          </cell>
          <cell r="X54">
            <v>0.24611467433648557</v>
          </cell>
          <cell r="Y54">
            <v>0.22767314924744272</v>
          </cell>
          <cell r="Z54">
            <v>0.21061345906331425</v>
          </cell>
          <cell r="AA54">
            <v>0.19483206203821857</v>
          </cell>
          <cell r="AB54">
            <v>0.18023317487346768</v>
          </cell>
          <cell r="AC54">
            <v>0.16672819137231054</v>
          </cell>
          <cell r="AD54">
            <v>0.15423514465523638</v>
          </cell>
          <cell r="AE54">
            <v>0.14267820967181905</v>
          </cell>
          <cell r="AF54">
            <v>0.13198724298965686</v>
          </cell>
          <cell r="AG54">
            <v>0.12209735706721263</v>
          </cell>
          <cell r="AH54">
            <v>0.11294852642665368</v>
          </cell>
          <cell r="AI54">
            <v>0.10448522333640488</v>
          </cell>
        </row>
        <row r="55">
          <cell r="B55">
            <v>8.1000000000000003E-2</v>
          </cell>
          <cell r="C55" t="str">
            <v>PVRR VALUE</v>
          </cell>
          <cell r="F55">
            <v>1521586.25</v>
          </cell>
          <cell r="G55">
            <v>1448065.5642923219</v>
          </cell>
          <cell r="H55">
            <v>1371306.3545677119</v>
          </cell>
          <cell r="I55">
            <v>1326011.598374373</v>
          </cell>
          <cell r="J55">
            <v>1258587.3765404476</v>
          </cell>
          <cell r="K55">
            <v>1196298.3728645341</v>
          </cell>
          <cell r="L55">
            <v>1137092.1419312235</v>
          </cell>
          <cell r="M55">
            <v>1080816.0428733758</v>
          </cell>
          <cell r="N55">
            <v>1027325.149815917</v>
          </cell>
          <cell r="O55">
            <v>976481.62117952039</v>
          </cell>
          <cell r="P55">
            <v>928154.36154650373</v>
          </cell>
          <cell r="Q55">
            <v>882218.85937526345</v>
          </cell>
          <cell r="R55">
            <v>838556.7722886136</v>
          </cell>
          <cell r="S55">
            <v>797055.56235739111</v>
          </cell>
          <cell r="T55">
            <v>757608.29839755362</v>
          </cell>
          <cell r="U55">
            <v>720113.35746204061</v>
          </cell>
          <cell r="V55">
            <v>684474.07509793364</v>
          </cell>
          <cell r="W55">
            <v>650598.6459293504</v>
          </cell>
          <cell r="X55">
            <v>618399.7288282275</v>
          </cell>
          <cell r="Y55">
            <v>587794.35621356289</v>
          </cell>
          <cell r="Z55">
            <v>558703.69515618205</v>
          </cell>
          <cell r="AA55">
            <v>531052.77733726217</v>
          </cell>
          <cell r="AB55">
            <v>504770.35661743331</v>
          </cell>
          <cell r="AC55">
            <v>479788.67278430902</v>
          </cell>
          <cell r="AD55">
            <v>456043.32400989853</v>
          </cell>
          <cell r="AE55">
            <v>433473.20134217513</v>
          </cell>
          <cell r="AF55">
            <v>412020.08887455019</v>
          </cell>
          <cell r="AG55">
            <v>391628.70743703004</v>
          </cell>
          <cell r="AH55">
            <v>372246.51985492982</v>
          </cell>
          <cell r="AI55">
            <v>353823.5882878463</v>
          </cell>
        </row>
        <row r="56">
          <cell r="B56">
            <v>2007</v>
          </cell>
          <cell r="C56" t="str">
            <v>CPVRR VALUE</v>
          </cell>
          <cell r="F56">
            <v>1521586.25</v>
          </cell>
          <cell r="G56">
            <v>2969651.8142923219</v>
          </cell>
          <cell r="H56">
            <v>4340958.1688600341</v>
          </cell>
          <cell r="I56">
            <v>5666969.7672344074</v>
          </cell>
          <cell r="J56">
            <v>6925557.143774855</v>
          </cell>
          <cell r="K56">
            <v>8121855.5166393891</v>
          </cell>
          <cell r="L56">
            <v>9258947.6585706118</v>
          </cell>
          <cell r="M56">
            <v>10339763.701443987</v>
          </cell>
          <cell r="N56">
            <v>11367088.851259904</v>
          </cell>
          <cell r="O56">
            <v>12343570.472439425</v>
          </cell>
          <cell r="P56">
            <v>13271724.833985928</v>
          </cell>
          <cell r="Q56">
            <v>14153943.693361191</v>
          </cell>
          <cell r="R56">
            <v>14992500.465649804</v>
          </cell>
          <cell r="S56">
            <v>15789556.028007194</v>
          </cell>
          <cell r="T56">
            <v>16547164.326404748</v>
          </cell>
          <cell r="U56">
            <v>17267277.683866788</v>
          </cell>
          <cell r="V56">
            <v>17951751.758964721</v>
          </cell>
          <cell r="W56">
            <v>18602350.404894073</v>
          </cell>
          <cell r="X56">
            <v>19220750.133722302</v>
          </cell>
          <cell r="Y56">
            <v>19808544.489935864</v>
          </cell>
          <cell r="Z56">
            <v>20367248.185092047</v>
          </cell>
          <cell r="AA56">
            <v>20898300.962429307</v>
          </cell>
          <cell r="AB56">
            <v>21403071.319046739</v>
          </cell>
          <cell r="AC56">
            <v>21882859.991831049</v>
          </cell>
          <cell r="AD56">
            <v>22338903.315840948</v>
          </cell>
          <cell r="AE56">
            <v>22772376.517183125</v>
          </cell>
          <cell r="AF56">
            <v>23184396.606057674</v>
          </cell>
          <cell r="AG56">
            <v>23576025.313494705</v>
          </cell>
          <cell r="AH56">
            <v>23948271.833349634</v>
          </cell>
          <cell r="AI56">
            <v>24302095.421637479</v>
          </cell>
        </row>
        <row r="57">
          <cell r="B57" t="str">
            <v>COAL</v>
          </cell>
          <cell r="C57" t="str">
            <v>TOTAL CONSUMED</v>
          </cell>
          <cell r="D57" t="str">
            <v>GAF.OUTPUT.FUEL CLASS.</v>
          </cell>
          <cell r="E57" t="str">
            <v>"000MBTU"</v>
          </cell>
          <cell r="F57">
            <v>165196.859375</v>
          </cell>
          <cell r="G57">
            <v>159247.359375</v>
          </cell>
          <cell r="H57">
            <v>154058.0625</v>
          </cell>
          <cell r="I57">
            <v>156353.78125</v>
          </cell>
          <cell r="J57">
            <v>171341.703125</v>
          </cell>
          <cell r="K57">
            <v>171919.703125</v>
          </cell>
          <cell r="L57">
            <v>170266.140625</v>
          </cell>
          <cell r="M57">
            <v>171241.515625</v>
          </cell>
          <cell r="N57">
            <v>173736.65625</v>
          </cell>
          <cell r="O57">
            <v>166057.453125</v>
          </cell>
          <cell r="P57">
            <v>147861.65625</v>
          </cell>
          <cell r="Q57">
            <v>142087.296875</v>
          </cell>
          <cell r="R57">
            <v>146406.890625</v>
          </cell>
          <cell r="S57">
            <v>147237.796875</v>
          </cell>
          <cell r="T57">
            <v>150282.21875</v>
          </cell>
          <cell r="U57">
            <v>152795.953125</v>
          </cell>
          <cell r="V57">
            <v>152645.8125</v>
          </cell>
          <cell r="W57">
            <v>155758.609375</v>
          </cell>
          <cell r="X57">
            <v>159414.71875</v>
          </cell>
          <cell r="Y57">
            <v>154956.328125</v>
          </cell>
          <cell r="Z57">
            <v>157357.46875</v>
          </cell>
          <cell r="AA57">
            <v>160099.03125</v>
          </cell>
          <cell r="AB57">
            <v>161291.46875</v>
          </cell>
          <cell r="AC57">
            <v>160540.703125</v>
          </cell>
          <cell r="AD57">
            <v>165627.765625</v>
          </cell>
          <cell r="AE57">
            <v>168009.453125</v>
          </cell>
          <cell r="AF57">
            <v>169550.984375</v>
          </cell>
          <cell r="AG57">
            <v>171164.46875</v>
          </cell>
          <cell r="AH57">
            <v>165433.703125</v>
          </cell>
          <cell r="AI57">
            <v>167481.078125</v>
          </cell>
        </row>
        <row r="58">
          <cell r="B58" t="str">
            <v>COAL</v>
          </cell>
          <cell r="C58" t="str">
            <v>TOTAL COST</v>
          </cell>
          <cell r="D58" t="str">
            <v>GAF.OUTPUT.FUEL CLASS.</v>
          </cell>
          <cell r="E58" t="str">
            <v>"$000"</v>
          </cell>
          <cell r="F58">
            <v>465873.125</v>
          </cell>
          <cell r="G58">
            <v>465265.0625</v>
          </cell>
          <cell r="H58">
            <v>464820.90625</v>
          </cell>
          <cell r="I58">
            <v>486888.53125</v>
          </cell>
          <cell r="J58">
            <v>497794.375</v>
          </cell>
          <cell r="K58">
            <v>512547.96875</v>
          </cell>
          <cell r="L58">
            <v>524224.3125</v>
          </cell>
          <cell r="M58">
            <v>545138</v>
          </cell>
          <cell r="N58">
            <v>564914.5625</v>
          </cell>
          <cell r="O58">
            <v>554536.625</v>
          </cell>
          <cell r="P58">
            <v>508333.125</v>
          </cell>
          <cell r="Q58">
            <v>499307.78125</v>
          </cell>
          <cell r="R58">
            <v>527628.875</v>
          </cell>
          <cell r="S58">
            <v>546062.0625</v>
          </cell>
          <cell r="T58">
            <v>567314.8125</v>
          </cell>
          <cell r="U58">
            <v>599037.0625</v>
          </cell>
          <cell r="V58">
            <v>616553.4375</v>
          </cell>
          <cell r="W58">
            <v>643499.0625</v>
          </cell>
          <cell r="X58">
            <v>678806.0625</v>
          </cell>
          <cell r="Y58">
            <v>678374.625</v>
          </cell>
          <cell r="Z58">
            <v>704350.75</v>
          </cell>
          <cell r="AA58">
            <v>732280.5625</v>
          </cell>
          <cell r="AB58">
            <v>760263.125</v>
          </cell>
          <cell r="AC58">
            <v>770113.625</v>
          </cell>
          <cell r="AD58">
            <v>818743.1875</v>
          </cell>
          <cell r="AE58">
            <v>856253.1875</v>
          </cell>
          <cell r="AF58">
            <v>882101.3125</v>
          </cell>
          <cell r="AG58">
            <v>914070</v>
          </cell>
          <cell r="AH58">
            <v>910021.0625</v>
          </cell>
          <cell r="AI58">
            <v>941435.75</v>
          </cell>
        </row>
        <row r="59">
          <cell r="B59" t="str">
            <v>Disc Rate</v>
          </cell>
          <cell r="C59" t="str">
            <v>PV FACTOR</v>
          </cell>
          <cell r="F59">
            <v>1</v>
          </cell>
          <cell r="G59">
            <v>0.92506938020351526</v>
          </cell>
          <cell r="H59">
            <v>0.85575335819011589</v>
          </cell>
          <cell r="I59">
            <v>0.79163122866800739</v>
          </cell>
          <cell r="J59">
            <v>0.73231381005366081</v>
          </cell>
          <cell r="K59">
            <v>0.67744108238081491</v>
          </cell>
          <cell r="L59">
            <v>0.62668000220241893</v>
          </cell>
          <cell r="M59">
            <v>0.57972248122332926</v>
          </cell>
          <cell r="N59">
            <v>0.53628351639530925</v>
          </cell>
          <cell r="O59">
            <v>0.49609946012517048</v>
          </cell>
          <cell r="P59">
            <v>0.45892642009728996</v>
          </cell>
          <cell r="Q59">
            <v>0.42453877899841808</v>
          </cell>
          <cell r="R59">
            <v>0.39272782516042376</v>
          </cell>
          <cell r="S59">
            <v>0.36330048580982777</v>
          </cell>
          <cell r="T59">
            <v>0.33607815523573337</v>
          </cell>
          <cell r="U59">
            <v>0.31089561076386063</v>
          </cell>
          <cell r="V59">
            <v>0.28760000995731788</v>
          </cell>
          <cell r="W59">
            <v>0.26604996295774092</v>
          </cell>
          <cell r="X59">
            <v>0.24611467433648557</v>
          </cell>
          <cell r="Y59">
            <v>0.22767314924744272</v>
          </cell>
          <cell r="Z59">
            <v>0.21061345906331425</v>
          </cell>
          <cell r="AA59">
            <v>0.19483206203821857</v>
          </cell>
          <cell r="AB59">
            <v>0.18023317487346768</v>
          </cell>
          <cell r="AC59">
            <v>0.16672819137231054</v>
          </cell>
          <cell r="AD59">
            <v>0.15423514465523638</v>
          </cell>
          <cell r="AE59">
            <v>0.14267820967181905</v>
          </cell>
          <cell r="AF59">
            <v>0.13198724298965686</v>
          </cell>
          <cell r="AG59">
            <v>0.12209735706721263</v>
          </cell>
          <cell r="AH59">
            <v>0.11294852642665368</v>
          </cell>
          <cell r="AI59">
            <v>0.10448522333640488</v>
          </cell>
        </row>
        <row r="60">
          <cell r="B60">
            <v>8.1000000000000003E-2</v>
          </cell>
          <cell r="C60" t="str">
            <v>PVRR VALUE</v>
          </cell>
          <cell r="F60">
            <v>465873.125</v>
          </cell>
          <cell r="G60">
            <v>430402.46299722476</v>
          </cell>
          <cell r="H60">
            <v>397772.0514804105</v>
          </cell>
          <cell r="I60">
            <v>385436.16621779901</v>
          </cell>
          <cell r="J60">
            <v>364541.69537953078</v>
          </cell>
          <cell r="K60">
            <v>347221.05072208808</v>
          </cell>
          <cell r="L60">
            <v>328520.89331206155</v>
          </cell>
          <cell r="M60">
            <v>316028.75396912324</v>
          </cell>
          <cell r="N60">
            <v>302954.36804041773</v>
          </cell>
          <cell r="O60">
            <v>275105.32028213411</v>
          </cell>
          <cell r="P60">
            <v>233287.50127311822</v>
          </cell>
          <cell r="Q60">
            <v>211975.51579628422</v>
          </cell>
          <cell r="R60">
            <v>207214.54057059108</v>
          </cell>
          <cell r="S60">
            <v>198384.61258856652</v>
          </cell>
          <cell r="T60">
            <v>190662.11562290596</v>
          </cell>
          <cell r="U60">
            <v>186237.99341612644</v>
          </cell>
          <cell r="V60">
            <v>177320.77476421857</v>
          </cell>
          <cell r="W60">
            <v>171202.90174146602</v>
          </cell>
          <cell r="X60">
            <v>167064.13300981958</v>
          </cell>
          <cell r="Y60">
            <v>154447.68724330299</v>
          </cell>
          <cell r="Z60">
            <v>148345.74785133969</v>
          </cell>
          <cell r="AA60">
            <v>142671.73198238158</v>
          </cell>
          <cell r="AB60">
            <v>137024.63675797402</v>
          </cell>
          <cell r="AC60">
            <v>128399.6518474238</v>
          </cell>
          <cell r="AD60">
            <v>126278.97395955182</v>
          </cell>
          <cell r="AE60">
            <v>122168.67181828839</v>
          </cell>
          <cell r="AF60">
            <v>116426.12027443275</v>
          </cell>
          <cell r="AG60">
            <v>111605.53117442704</v>
          </cell>
          <cell r="AH60">
            <v>102785.53802659271</v>
          </cell>
          <cell r="AI60">
            <v>98366.124595625835</v>
          </cell>
        </row>
        <row r="61">
          <cell r="B61">
            <v>2007</v>
          </cell>
          <cell r="C61" t="str">
            <v>CPVRR VALUE</v>
          </cell>
          <cell r="F61">
            <v>465873.125</v>
          </cell>
          <cell r="G61">
            <v>896275.58799722476</v>
          </cell>
          <cell r="H61">
            <v>1294047.6394776353</v>
          </cell>
          <cell r="I61">
            <v>1679483.8056954343</v>
          </cell>
          <cell r="J61">
            <v>2044025.5010749651</v>
          </cell>
          <cell r="K61">
            <v>2391246.5517970533</v>
          </cell>
          <cell r="L61">
            <v>2719767.445109115</v>
          </cell>
          <cell r="M61">
            <v>3035796.1990782381</v>
          </cell>
          <cell r="N61">
            <v>3338750.5671186559</v>
          </cell>
          <cell r="O61">
            <v>3613855.8874007901</v>
          </cell>
          <cell r="P61">
            <v>3847143.3886739085</v>
          </cell>
          <cell r="Q61">
            <v>4059118.9044701927</v>
          </cell>
          <cell r="R61">
            <v>4266333.4450407838</v>
          </cell>
          <cell r="S61">
            <v>4464718.0576293506</v>
          </cell>
          <cell r="T61">
            <v>4655380.1732522566</v>
          </cell>
          <cell r="U61">
            <v>4841618.1666683834</v>
          </cell>
          <cell r="V61">
            <v>5018938.9414326018</v>
          </cell>
          <cell r="W61">
            <v>5190141.8431740683</v>
          </cell>
          <cell r="X61">
            <v>5357205.9761838876</v>
          </cell>
          <cell r="Y61">
            <v>5511653.6634271909</v>
          </cell>
          <cell r="Z61">
            <v>5659999.411278531</v>
          </cell>
          <cell r="AA61">
            <v>5802671.143260913</v>
          </cell>
          <cell r="AB61">
            <v>5939695.7800188866</v>
          </cell>
          <cell r="AC61">
            <v>6068095.4318663105</v>
          </cell>
          <cell r="AD61">
            <v>6194374.4058258627</v>
          </cell>
          <cell r="AE61">
            <v>6316543.0776441507</v>
          </cell>
          <cell r="AF61">
            <v>6432969.1979185836</v>
          </cell>
          <cell r="AG61">
            <v>6544574.7290930105</v>
          </cell>
          <cell r="AH61">
            <v>6647360.2671196032</v>
          </cell>
          <cell r="AI61">
            <v>6745726.3917152295</v>
          </cell>
        </row>
        <row r="62">
          <cell r="B62" t="str">
            <v>OIL6</v>
          </cell>
          <cell r="C62" t="str">
            <v>TOTAL CONSUMED</v>
          </cell>
          <cell r="D62" t="str">
            <v>GAF.OUTPUT.FUEL CLASS.</v>
          </cell>
          <cell r="E62" t="str">
            <v>"000MBTU"</v>
          </cell>
          <cell r="F62">
            <v>44506.13671875</v>
          </cell>
          <cell r="G62">
            <v>35575.69921875</v>
          </cell>
          <cell r="H62">
            <v>27047.572265625</v>
          </cell>
          <cell r="I62">
            <v>21017.958984375</v>
          </cell>
          <cell r="J62">
            <v>23569.2421875</v>
          </cell>
          <cell r="K62">
            <v>22703.865234375</v>
          </cell>
          <cell r="L62">
            <v>21016.380859375</v>
          </cell>
          <cell r="M62">
            <v>15097.26171875</v>
          </cell>
          <cell r="N62">
            <v>17107.291015625</v>
          </cell>
          <cell r="O62">
            <v>18040.3203125</v>
          </cell>
          <cell r="P62">
            <v>13728.3876953125</v>
          </cell>
          <cell r="Q62">
            <v>12192.29296875</v>
          </cell>
          <cell r="R62">
            <v>14095.7685546875</v>
          </cell>
          <cell r="S62">
            <v>14199.890625</v>
          </cell>
          <cell r="T62">
            <v>16403.5703125</v>
          </cell>
          <cell r="U62">
            <v>17009.83203125</v>
          </cell>
          <cell r="V62">
            <v>18159.404296875</v>
          </cell>
          <cell r="W62">
            <v>15372.2666015625</v>
          </cell>
          <cell r="X62">
            <v>19006.841796875</v>
          </cell>
          <cell r="Y62">
            <v>17229.748046875</v>
          </cell>
          <cell r="Z62">
            <v>18928.251953125</v>
          </cell>
          <cell r="AA62">
            <v>18916.640625</v>
          </cell>
          <cell r="AB62">
            <v>19302.8203125</v>
          </cell>
          <cell r="AC62">
            <v>15601.1953125</v>
          </cell>
          <cell r="AD62">
            <v>21184.61328125</v>
          </cell>
          <cell r="AE62">
            <v>27131.158203125</v>
          </cell>
          <cell r="AF62">
            <v>20737.115234375</v>
          </cell>
          <cell r="AG62">
            <v>25091.521484375</v>
          </cell>
          <cell r="AH62">
            <v>25181.310546875</v>
          </cell>
          <cell r="AI62">
            <v>26745.5859375</v>
          </cell>
        </row>
        <row r="63">
          <cell r="B63" t="str">
            <v>OIL6</v>
          </cell>
          <cell r="C63" t="str">
            <v>TOTAL COST</v>
          </cell>
          <cell r="D63" t="str">
            <v>GAF.OUTPUT.FUEL CLASS.</v>
          </cell>
          <cell r="E63" t="str">
            <v>"$000"</v>
          </cell>
          <cell r="F63">
            <v>426917.6875</v>
          </cell>
          <cell r="G63">
            <v>352229.84375</v>
          </cell>
          <cell r="H63">
            <v>266165.25</v>
          </cell>
          <cell r="I63">
            <v>208428.9375</v>
          </cell>
          <cell r="J63">
            <v>219680.0625</v>
          </cell>
          <cell r="K63">
            <v>215665.578125</v>
          </cell>
          <cell r="L63">
            <v>203670.09375</v>
          </cell>
          <cell r="M63">
            <v>147454.1875</v>
          </cell>
          <cell r="N63">
            <v>168914.3125</v>
          </cell>
          <cell r="O63">
            <v>182411.234375</v>
          </cell>
          <cell r="P63">
            <v>141786.171875</v>
          </cell>
          <cell r="Q63">
            <v>127914.109375</v>
          </cell>
          <cell r="R63">
            <v>150707.75</v>
          </cell>
          <cell r="S63">
            <v>154152.296875</v>
          </cell>
          <cell r="T63">
            <v>179482.3125</v>
          </cell>
          <cell r="U63">
            <v>187621.78125</v>
          </cell>
          <cell r="V63">
            <v>201629.40625</v>
          </cell>
          <cell r="W63">
            <v>171409.09375</v>
          </cell>
          <cell r="X63">
            <v>214097.546875</v>
          </cell>
          <cell r="Y63">
            <v>196194.578125</v>
          </cell>
          <cell r="Z63">
            <v>220414.25</v>
          </cell>
          <cell r="AA63">
            <v>225894.65625</v>
          </cell>
          <cell r="AB63">
            <v>235143.90625</v>
          </cell>
          <cell r="AC63">
            <v>193686.6875</v>
          </cell>
          <cell r="AD63">
            <v>270577.875</v>
          </cell>
          <cell r="AE63">
            <v>354061.4375</v>
          </cell>
          <cell r="AF63">
            <v>275710.5</v>
          </cell>
          <cell r="AG63">
            <v>342102</v>
          </cell>
          <cell r="AH63">
            <v>351125.375</v>
          </cell>
          <cell r="AI63">
            <v>381409.6875</v>
          </cell>
        </row>
        <row r="64">
          <cell r="B64" t="str">
            <v xml:space="preserve">GAS </v>
          </cell>
          <cell r="C64" t="str">
            <v>TOTAL CONSUMED</v>
          </cell>
          <cell r="D64" t="str">
            <v>GAF.OUTPUT.FUEL CLASS.</v>
          </cell>
          <cell r="E64" t="str">
            <v>"000MBTU"</v>
          </cell>
          <cell r="F64">
            <v>66200.0546875</v>
          </cell>
          <cell r="G64">
            <v>80778.578125</v>
          </cell>
          <cell r="H64">
            <v>114757.8359375</v>
          </cell>
          <cell r="I64">
            <v>134566.53125</v>
          </cell>
          <cell r="J64">
            <v>147983.453125</v>
          </cell>
          <cell r="K64">
            <v>143244.578125</v>
          </cell>
          <cell r="L64">
            <v>161322.796875</v>
          </cell>
          <cell r="M64">
            <v>175031.875</v>
          </cell>
          <cell r="N64">
            <v>186248.71875</v>
          </cell>
          <cell r="O64">
            <v>158575.640625</v>
          </cell>
          <cell r="P64">
            <v>126358.4921875</v>
          </cell>
          <cell r="Q64">
            <v>111788.453125</v>
          </cell>
          <cell r="R64">
            <v>121795.2265625</v>
          </cell>
          <cell r="S64">
            <v>126923.8828125</v>
          </cell>
          <cell r="T64">
            <v>137819.078125</v>
          </cell>
          <cell r="U64">
            <v>136428.078125</v>
          </cell>
          <cell r="V64">
            <v>149961.25</v>
          </cell>
          <cell r="W64">
            <v>159140.25</v>
          </cell>
          <cell r="X64">
            <v>170752.765625</v>
          </cell>
          <cell r="Y64">
            <v>185648.4375</v>
          </cell>
          <cell r="Z64">
            <v>195844.703125</v>
          </cell>
          <cell r="AA64">
            <v>200145.890625</v>
          </cell>
          <cell r="AB64">
            <v>214658.5625</v>
          </cell>
          <cell r="AC64">
            <v>224715.34375</v>
          </cell>
          <cell r="AD64">
            <v>237962.359375</v>
          </cell>
          <cell r="AE64">
            <v>298301.3125</v>
          </cell>
          <cell r="AF64">
            <v>312854.78125</v>
          </cell>
          <cell r="AG64">
            <v>320456.90625</v>
          </cell>
          <cell r="AH64">
            <v>338775.78125</v>
          </cell>
          <cell r="AI64">
            <v>352246.40625</v>
          </cell>
        </row>
        <row r="65">
          <cell r="B65" t="str">
            <v xml:space="preserve">GAS </v>
          </cell>
          <cell r="C65" t="str">
            <v>TOTAL COST</v>
          </cell>
          <cell r="D65" t="str">
            <v>GAF.OUTPUT.FUEL CLASS.</v>
          </cell>
          <cell r="E65" t="str">
            <v>"$000"</v>
          </cell>
          <cell r="F65">
            <v>490200.125</v>
          </cell>
          <cell r="G65">
            <v>664950.75</v>
          </cell>
          <cell r="H65">
            <v>992832.125</v>
          </cell>
          <cell r="I65">
            <v>1182346.75</v>
          </cell>
          <cell r="J65">
            <v>1161068.75</v>
          </cell>
          <cell r="K65">
            <v>1106529.375</v>
          </cell>
          <cell r="L65">
            <v>1244440.5</v>
          </cell>
          <cell r="M65">
            <v>1392065.75</v>
          </cell>
          <cell r="N65">
            <v>1529794.25</v>
          </cell>
          <cell r="O65">
            <v>1338972.75</v>
          </cell>
          <cell r="P65">
            <v>1090829.75</v>
          </cell>
          <cell r="Q65">
            <v>985191.375</v>
          </cell>
          <cell r="R65">
            <v>1110616.625</v>
          </cell>
          <cell r="S65">
            <v>1189808</v>
          </cell>
          <cell r="T65">
            <v>1316516</v>
          </cell>
          <cell r="U65">
            <v>1331676.875</v>
          </cell>
          <cell r="V65">
            <v>1497188</v>
          </cell>
          <cell r="W65">
            <v>1625364.625</v>
          </cell>
          <cell r="X65">
            <v>1763041.375</v>
          </cell>
          <cell r="Y65">
            <v>1947824.75</v>
          </cell>
          <cell r="Z65">
            <v>2099599</v>
          </cell>
          <cell r="AA65">
            <v>2197408.25</v>
          </cell>
          <cell r="AB65">
            <v>2410188.25</v>
          </cell>
          <cell r="AC65">
            <v>2577242.5</v>
          </cell>
          <cell r="AD65">
            <v>2798202.25</v>
          </cell>
          <cell r="AE65">
            <v>3574472.5</v>
          </cell>
          <cell r="AF65">
            <v>3842107.5</v>
          </cell>
          <cell r="AG65">
            <v>4025532.75</v>
          </cell>
          <cell r="AH65">
            <v>4347554.5</v>
          </cell>
          <cell r="AI65">
            <v>4622065.5</v>
          </cell>
        </row>
        <row r="66">
          <cell r="B66" t="str">
            <v>Disc Rate</v>
          </cell>
          <cell r="C66" t="str">
            <v>PV FACTOR</v>
          </cell>
          <cell r="F66">
            <v>1</v>
          </cell>
          <cell r="G66">
            <v>0.92506938020351526</v>
          </cell>
          <cell r="H66">
            <v>0.85575335819011589</v>
          </cell>
          <cell r="I66">
            <v>0.79163122866800739</v>
          </cell>
          <cell r="J66">
            <v>0.73231381005366081</v>
          </cell>
          <cell r="K66">
            <v>0.67744108238081491</v>
          </cell>
          <cell r="L66">
            <v>0.62668000220241893</v>
          </cell>
          <cell r="M66">
            <v>0.57972248122332926</v>
          </cell>
          <cell r="N66">
            <v>0.53628351639530925</v>
          </cell>
          <cell r="O66">
            <v>0.49609946012517048</v>
          </cell>
          <cell r="P66">
            <v>0.45892642009728996</v>
          </cell>
          <cell r="Q66">
            <v>0.42453877899841808</v>
          </cell>
          <cell r="R66">
            <v>0.39272782516042376</v>
          </cell>
          <cell r="S66">
            <v>0.36330048580982777</v>
          </cell>
          <cell r="T66">
            <v>0.33607815523573337</v>
          </cell>
          <cell r="U66">
            <v>0.31089561076386063</v>
          </cell>
          <cell r="V66">
            <v>0.28760000995731788</v>
          </cell>
          <cell r="W66">
            <v>0.26604996295774092</v>
          </cell>
          <cell r="X66">
            <v>0.24611467433648557</v>
          </cell>
          <cell r="Y66">
            <v>0.22767314924744272</v>
          </cell>
          <cell r="Z66">
            <v>0.21061345906331425</v>
          </cell>
          <cell r="AA66">
            <v>0.19483206203821857</v>
          </cell>
          <cell r="AB66">
            <v>0.18023317487346768</v>
          </cell>
          <cell r="AC66">
            <v>0.16672819137231054</v>
          </cell>
          <cell r="AD66">
            <v>0.15423514465523638</v>
          </cell>
          <cell r="AE66">
            <v>0.14267820967181905</v>
          </cell>
          <cell r="AF66">
            <v>0.13198724298965686</v>
          </cell>
          <cell r="AG66">
            <v>0.12209735706721263</v>
          </cell>
          <cell r="AH66">
            <v>0.11294852642665368</v>
          </cell>
          <cell r="AI66">
            <v>0.10448522333640488</v>
          </cell>
        </row>
        <row r="67">
          <cell r="B67">
            <v>8.1000000000000003E-2</v>
          </cell>
          <cell r="C67" t="str">
            <v>PVRR VALUE</v>
          </cell>
          <cell r="F67">
            <v>490200.125</v>
          </cell>
          <cell r="G67">
            <v>615125.57816836261</v>
          </cell>
          <cell r="H67">
            <v>849619.42508777895</v>
          </cell>
          <cell r="I67">
            <v>935982.61041412537</v>
          </cell>
          <cell r="J67">
            <v>850266.68004674139</v>
          </cell>
          <cell r="K67">
            <v>749608.45748616662</v>
          </cell>
          <cell r="L67">
            <v>779865.9752807793</v>
          </cell>
          <cell r="M67">
            <v>807011.81061601476</v>
          </cell>
          <cell r="N67">
            <v>820403.43975132483</v>
          </cell>
          <cell r="O67">
            <v>664263.65839731484</v>
          </cell>
          <cell r="P67">
            <v>500610.5921031218</v>
          </cell>
          <cell r="Q67">
            <v>418251.94342227263</v>
          </cell>
          <cell r="R67">
            <v>436170.05172325991</v>
          </cell>
          <cell r="S67">
            <v>432257.82442041958</v>
          </cell>
          <cell r="T67">
            <v>442452.26861832675</v>
          </cell>
          <cell r="U67">
            <v>414012.49539323431</v>
          </cell>
          <cell r="V67">
            <v>430591.28370797687</v>
          </cell>
          <cell r="W67">
            <v>432428.19827407243</v>
          </cell>
          <cell r="X67">
            <v>433910.35384987475</v>
          </cell>
          <cell r="Y67">
            <v>443467.39501461282</v>
          </cell>
          <cell r="Z67">
            <v>442203.80803587555</v>
          </cell>
          <cell r="AA67">
            <v>428125.58048729331</v>
          </cell>
          <cell r="AB67">
            <v>434395.88034022704</v>
          </cell>
          <cell r="AC67">
            <v>429698.98075285205</v>
          </cell>
          <cell r="AD67">
            <v>431581.12880335795</v>
          </cell>
          <cell r="AE67">
            <v>509999.3368211512</v>
          </cell>
          <cell r="AF67">
            <v>507109.17619488307</v>
          </cell>
          <cell r="AG67">
            <v>491506.9095625084</v>
          </cell>
          <cell r="AH67">
            <v>491049.87433456711</v>
          </cell>
          <cell r="AI67">
            <v>482937.54604299186</v>
          </cell>
        </row>
        <row r="68">
          <cell r="B68">
            <v>2007</v>
          </cell>
          <cell r="C68" t="str">
            <v>CPVRR VALUE</v>
          </cell>
          <cell r="F68">
            <v>490200.125</v>
          </cell>
          <cell r="G68">
            <v>1105325.7031683626</v>
          </cell>
          <cell r="H68">
            <v>1954945.1282561417</v>
          </cell>
          <cell r="I68">
            <v>2890927.7386702672</v>
          </cell>
          <cell r="J68">
            <v>3741194.4187170085</v>
          </cell>
          <cell r="K68">
            <v>4490802.8762031756</v>
          </cell>
          <cell r="L68">
            <v>5270668.851483955</v>
          </cell>
          <cell r="M68">
            <v>6077680.6620999696</v>
          </cell>
          <cell r="N68">
            <v>6898084.1018512947</v>
          </cell>
          <cell r="O68">
            <v>7562347.7602486098</v>
          </cell>
          <cell r="P68">
            <v>8062958.3523517316</v>
          </cell>
          <cell r="Q68">
            <v>8481210.2957740035</v>
          </cell>
          <cell r="R68">
            <v>8917380.3474972639</v>
          </cell>
          <cell r="S68">
            <v>9349638.1719176844</v>
          </cell>
          <cell r="T68">
            <v>9792090.440536011</v>
          </cell>
          <cell r="U68">
            <v>10206102.935929246</v>
          </cell>
          <cell r="V68">
            <v>10636694.219637223</v>
          </cell>
          <cell r="W68">
            <v>11069122.417911295</v>
          </cell>
          <cell r="X68">
            <v>11503032.77176117</v>
          </cell>
          <cell r="Y68">
            <v>11946500.166775782</v>
          </cell>
          <cell r="Z68">
            <v>12388703.974811656</v>
          </cell>
          <cell r="AA68">
            <v>12816829.555298951</v>
          </cell>
          <cell r="AB68">
            <v>13251225.435639178</v>
          </cell>
          <cell r="AC68">
            <v>13680924.41639203</v>
          </cell>
          <cell r="AD68">
            <v>14112505.545195388</v>
          </cell>
          <cell r="AE68">
            <v>14622504.88201654</v>
          </cell>
          <cell r="AF68">
            <v>15129614.058211423</v>
          </cell>
          <cell r="AG68">
            <v>15621120.967773931</v>
          </cell>
          <cell r="AH68">
            <v>16112170.842108497</v>
          </cell>
          <cell r="AI68">
            <v>16595108.388151489</v>
          </cell>
        </row>
        <row r="69">
          <cell r="B69" t="str">
            <v>NUCL</v>
          </cell>
          <cell r="C69" t="str">
            <v>TOTAL CONSUMED</v>
          </cell>
          <cell r="D69" t="str">
            <v>GAF.OUTPUT.FUEL CLASS.</v>
          </cell>
          <cell r="E69" t="str">
            <v>"000MBTU"</v>
          </cell>
          <cell r="F69">
            <v>59096.109375</v>
          </cell>
          <cell r="G69">
            <v>69657.1328125</v>
          </cell>
          <cell r="H69">
            <v>53223.12890625</v>
          </cell>
          <cell r="I69">
            <v>71661.625</v>
          </cell>
          <cell r="J69">
            <v>62917.63671875</v>
          </cell>
          <cell r="K69">
            <v>82906.5546875</v>
          </cell>
          <cell r="L69">
            <v>77453.8984375</v>
          </cell>
          <cell r="M69">
            <v>82678.453125</v>
          </cell>
          <cell r="N69">
            <v>77002.515625</v>
          </cell>
          <cell r="O69">
            <v>131216.28125</v>
          </cell>
          <cell r="P69">
            <v>210312.34375</v>
          </cell>
          <cell r="Q69">
            <v>251540.4375</v>
          </cell>
          <cell r="R69">
            <v>246137.578125</v>
          </cell>
          <cell r="S69">
            <v>252552</v>
          </cell>
          <cell r="T69">
            <v>246106.734375</v>
          </cell>
          <cell r="U69">
            <v>252567.0625</v>
          </cell>
          <cell r="V69">
            <v>246077.390625</v>
          </cell>
          <cell r="W69">
            <v>253973.4375</v>
          </cell>
          <cell r="X69">
            <v>247606.953125</v>
          </cell>
          <cell r="Y69">
            <v>252957.25</v>
          </cell>
          <cell r="Z69">
            <v>248071.375</v>
          </cell>
          <cell r="AA69">
            <v>254441.125</v>
          </cell>
          <cell r="AB69">
            <v>247215.4375</v>
          </cell>
          <cell r="AC69">
            <v>252133.515625</v>
          </cell>
          <cell r="AD69">
            <v>238960.65625</v>
          </cell>
          <cell r="AE69">
            <v>171292.71875</v>
          </cell>
          <cell r="AF69">
            <v>170812.40625</v>
          </cell>
          <cell r="AG69">
            <v>171374.125</v>
          </cell>
          <cell r="AH69">
            <v>170810.984375</v>
          </cell>
          <cell r="AI69">
            <v>170076.234375</v>
          </cell>
        </row>
        <row r="70">
          <cell r="B70" t="str">
            <v>NUCL</v>
          </cell>
          <cell r="C70" t="str">
            <v>TOTAL COST</v>
          </cell>
          <cell r="D70" t="str">
            <v>GAF.OUTPUT.FUEL CLASS.</v>
          </cell>
          <cell r="E70" t="str">
            <v>"$000"</v>
          </cell>
          <cell r="F70">
            <v>20210.87109375</v>
          </cell>
          <cell r="G70">
            <v>23822.7421875</v>
          </cell>
          <cell r="H70">
            <v>18202.310546875</v>
          </cell>
          <cell r="I70">
            <v>42137.03515625</v>
          </cell>
          <cell r="J70">
            <v>36995.5703125</v>
          </cell>
          <cell r="K70">
            <v>66739.7734375</v>
          </cell>
          <cell r="L70">
            <v>62350.3984375</v>
          </cell>
          <cell r="M70">
            <v>70772.75</v>
          </cell>
          <cell r="N70">
            <v>65914.140625</v>
          </cell>
          <cell r="O70">
            <v>111577.4765625</v>
          </cell>
          <cell r="P70">
            <v>180361.390625</v>
          </cell>
          <cell r="Q70">
            <v>212223.25</v>
          </cell>
          <cell r="R70">
            <v>202027.84375</v>
          </cell>
          <cell r="S70">
            <v>206076.6875</v>
          </cell>
          <cell r="T70">
            <v>198408.328125</v>
          </cell>
          <cell r="U70">
            <v>207565.0625</v>
          </cell>
          <cell r="V70">
            <v>204392.09375</v>
          </cell>
          <cell r="W70">
            <v>217166.09375</v>
          </cell>
          <cell r="X70">
            <v>213955.6875</v>
          </cell>
          <cell r="Y70">
            <v>225051.71875</v>
          </cell>
          <cell r="Z70">
            <v>224440.3125</v>
          </cell>
          <cell r="AA70">
            <v>235513.125</v>
          </cell>
          <cell r="AB70">
            <v>232813.34375</v>
          </cell>
          <cell r="AC70">
            <v>242870.875</v>
          </cell>
          <cell r="AD70">
            <v>232929.296875</v>
          </cell>
          <cell r="AE70">
            <v>163257.953125</v>
          </cell>
          <cell r="AF70">
            <v>166050.828125</v>
          </cell>
          <cell r="AG70">
            <v>169927.5</v>
          </cell>
          <cell r="AH70">
            <v>172763.421875</v>
          </cell>
          <cell r="AI70">
            <v>175457.390625</v>
          </cell>
        </row>
        <row r="71">
          <cell r="B71" t="str">
            <v>Disc Rate</v>
          </cell>
          <cell r="C71" t="str">
            <v>PV FACTOR</v>
          </cell>
          <cell r="F71">
            <v>1</v>
          </cell>
          <cell r="G71">
            <v>0.92506938020351526</v>
          </cell>
          <cell r="H71">
            <v>0.85575335819011589</v>
          </cell>
          <cell r="I71">
            <v>0.79163122866800739</v>
          </cell>
          <cell r="J71">
            <v>0.73231381005366081</v>
          </cell>
          <cell r="K71">
            <v>0.67744108238081491</v>
          </cell>
          <cell r="L71">
            <v>0.62668000220241893</v>
          </cell>
          <cell r="M71">
            <v>0.57972248122332926</v>
          </cell>
          <cell r="N71">
            <v>0.53628351639530925</v>
          </cell>
          <cell r="O71">
            <v>0.49609946012517048</v>
          </cell>
          <cell r="P71">
            <v>0.45892642009728996</v>
          </cell>
          <cell r="Q71">
            <v>0.42453877899841808</v>
          </cell>
          <cell r="R71">
            <v>0.39272782516042376</v>
          </cell>
          <cell r="S71">
            <v>0.36330048580982777</v>
          </cell>
          <cell r="T71">
            <v>0.33607815523573337</v>
          </cell>
          <cell r="U71">
            <v>0.31089561076386063</v>
          </cell>
          <cell r="V71">
            <v>0.28760000995731788</v>
          </cell>
          <cell r="W71">
            <v>0.26604996295774092</v>
          </cell>
          <cell r="X71">
            <v>0.24611467433648557</v>
          </cell>
          <cell r="Y71">
            <v>0.22767314924744272</v>
          </cell>
          <cell r="Z71">
            <v>0.21061345906331425</v>
          </cell>
          <cell r="AA71">
            <v>0.19483206203821857</v>
          </cell>
          <cell r="AB71">
            <v>0.18023317487346768</v>
          </cell>
          <cell r="AC71">
            <v>0.16672819137231054</v>
          </cell>
          <cell r="AD71">
            <v>0.15423514465523638</v>
          </cell>
          <cell r="AE71">
            <v>0.14267820967181905</v>
          </cell>
          <cell r="AF71">
            <v>0.13198724298965686</v>
          </cell>
          <cell r="AG71">
            <v>0.12209735706721263</v>
          </cell>
          <cell r="AH71">
            <v>0.11294852642665368</v>
          </cell>
          <cell r="AI71">
            <v>0.10448522333640488</v>
          </cell>
        </row>
        <row r="72">
          <cell r="B72">
            <v>8.1000000000000003E-2</v>
          </cell>
          <cell r="C72" t="str">
            <v>PVRR VALUE</v>
          </cell>
          <cell r="F72">
            <v>20210.87109375</v>
          </cell>
          <cell r="G72">
            <v>22037.68935013876</v>
          </cell>
          <cell r="H72">
            <v>15576.688377307646</v>
          </cell>
          <cell r="I72">
            <v>33356.992913169212</v>
          </cell>
          <cell r="J72">
            <v>27092.367050654979</v>
          </cell>
          <cell r="K72">
            <v>45212.264355350359</v>
          </cell>
          <cell r="L72">
            <v>39073.747830134198</v>
          </cell>
          <cell r="M72">
            <v>41028.554232998373</v>
          </cell>
          <cell r="N72">
            <v>35348.667114549906</v>
          </cell>
          <cell r="O72">
            <v>55353.525884785115</v>
          </cell>
          <cell r="P72">
            <v>82772.607323300166</v>
          </cell>
          <cell r="Q72">
            <v>90096.99943007603</v>
          </cell>
          <cell r="R72">
            <v>79341.955697787416</v>
          </cell>
          <cell r="S72">
            <v>74867.760682830063</v>
          </cell>
          <cell r="T72">
            <v>66680.704899656077</v>
          </cell>
          <cell r="U72">
            <v>64531.066879176404</v>
          </cell>
          <cell r="V72">
            <v>58783.16819769705</v>
          </cell>
          <cell r="W72">
            <v>57777.031197864788</v>
          </cell>
          <cell r="X72">
            <v>52657.634351501372</v>
          </cell>
          <cell r="Y72">
            <v>51238.233551362253</v>
          </cell>
          <cell r="Z72">
            <v>47270.150568876204</v>
          </cell>
          <cell r="AA72">
            <v>45885.507780814725</v>
          </cell>
          <cell r="AB72">
            <v>41960.688096970494</v>
          </cell>
          <cell r="AC72">
            <v>40493.421725760512</v>
          </cell>
          <cell r="AD72">
            <v>35925.883797958122</v>
          </cell>
          <cell r="AE72">
            <v>23293.352466560755</v>
          </cell>
          <cell r="AF72">
            <v>21916.591000368124</v>
          </cell>
          <cell r="AG72">
            <v>20747.698643038773</v>
          </cell>
          <cell r="AH72">
            <v>19513.373921207556</v>
          </cell>
          <cell r="AI72">
            <v>18332.704645475955</v>
          </cell>
        </row>
        <row r="73">
          <cell r="B73">
            <v>2007</v>
          </cell>
          <cell r="C73" t="str">
            <v>CPVRR VALUE</v>
          </cell>
          <cell r="F73">
            <v>20210.87109375</v>
          </cell>
          <cell r="G73">
            <v>42248.56044388876</v>
          </cell>
          <cell r="H73">
            <v>57825.248821196408</v>
          </cell>
          <cell r="I73">
            <v>91182.241734365613</v>
          </cell>
          <cell r="J73">
            <v>118274.60878502059</v>
          </cell>
          <cell r="K73">
            <v>163486.87314037094</v>
          </cell>
          <cell r="L73">
            <v>202560.62097050514</v>
          </cell>
          <cell r="M73">
            <v>243589.17520350352</v>
          </cell>
          <cell r="N73">
            <v>278937.84231805342</v>
          </cell>
          <cell r="O73">
            <v>334291.36820283852</v>
          </cell>
          <cell r="P73">
            <v>417063.97552613867</v>
          </cell>
          <cell r="Q73">
            <v>507160.97495621472</v>
          </cell>
          <cell r="R73">
            <v>586502.93065400212</v>
          </cell>
          <cell r="S73">
            <v>661370.69133683224</v>
          </cell>
          <cell r="T73">
            <v>728051.39623648836</v>
          </cell>
          <cell r="U73">
            <v>792582.46311566478</v>
          </cell>
          <cell r="V73">
            <v>851365.63131336181</v>
          </cell>
          <cell r="W73">
            <v>909142.6625112266</v>
          </cell>
          <cell r="X73">
            <v>961800.29686272796</v>
          </cell>
          <cell r="Y73">
            <v>1013038.5304140903</v>
          </cell>
          <cell r="Z73">
            <v>1060308.6809829664</v>
          </cell>
          <cell r="AA73">
            <v>1106194.1887637812</v>
          </cell>
          <cell r="AB73">
            <v>1148154.8768607518</v>
          </cell>
          <cell r="AC73">
            <v>1188648.2985865122</v>
          </cell>
          <cell r="AD73">
            <v>1224574.1823844702</v>
          </cell>
          <cell r="AE73">
            <v>1247867.5348510309</v>
          </cell>
          <cell r="AF73">
            <v>1269784.125851399</v>
          </cell>
          <cell r="AG73">
            <v>1290531.8244944378</v>
          </cell>
          <cell r="AH73">
            <v>1310045.1984156454</v>
          </cell>
          <cell r="AI73">
            <v>1328377.9030611212</v>
          </cell>
        </row>
        <row r="74">
          <cell r="B74" t="str">
            <v>TRAN</v>
          </cell>
          <cell r="C74" t="str">
            <v>TOTAL CONSUMED</v>
          </cell>
          <cell r="D74" t="str">
            <v>GAF.OUTPUT.FUEL CLASS.</v>
          </cell>
          <cell r="E74" t="str">
            <v>"000MBTU"</v>
          </cell>
          <cell r="F74">
            <v>40684.16796875</v>
          </cell>
          <cell r="G74">
            <v>40677.48828125</v>
          </cell>
          <cell r="H74">
            <v>41063.2109375</v>
          </cell>
          <cell r="I74">
            <v>19995.349609375</v>
          </cell>
          <cell r="J74">
            <v>708.4298095703125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</row>
        <row r="75">
          <cell r="B75" t="str">
            <v>TRAN</v>
          </cell>
          <cell r="C75" t="str">
            <v>TOTAL COST</v>
          </cell>
          <cell r="D75" t="str">
            <v>GAF.OUTPUT.FUEL CLASS.</v>
          </cell>
          <cell r="E75" t="str">
            <v>"$000"</v>
          </cell>
          <cell r="F75">
            <v>103901.453125</v>
          </cell>
          <cell r="G75">
            <v>104785.90625</v>
          </cell>
          <cell r="H75">
            <v>110249.796875</v>
          </cell>
          <cell r="I75">
            <v>63855.65625</v>
          </cell>
          <cell r="J75">
            <v>4259.78857421875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</row>
        <row r="76">
          <cell r="B76" t="str">
            <v>OTHR</v>
          </cell>
          <cell r="C76" t="str">
            <v>TOTAL CONSUMED</v>
          </cell>
          <cell r="D76" t="str">
            <v>GAF.OUTPUT.FUEL CLASS.</v>
          </cell>
          <cell r="E76" t="str">
            <v>"000MBTU"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</row>
        <row r="77">
          <cell r="B77" t="str">
            <v>OTHR</v>
          </cell>
          <cell r="C77" t="str">
            <v>TOTAL COST</v>
          </cell>
          <cell r="D77" t="str">
            <v>GAF.OUTPUT.FUEL CLASS.</v>
          </cell>
          <cell r="E77" t="str">
            <v>"$000"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</row>
        <row r="78">
          <cell r="B78" t="str">
            <v>COKE</v>
          </cell>
          <cell r="C78" t="str">
            <v>TOTAL CONSUMED</v>
          </cell>
          <cell r="D78" t="str">
            <v>GAF.OUTPUT.FUEL CLASS.</v>
          </cell>
          <cell r="E78" t="str">
            <v>"000MBTU"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</row>
        <row r="79">
          <cell r="B79" t="str">
            <v>COKE</v>
          </cell>
          <cell r="C79" t="str">
            <v>TOTAL COST</v>
          </cell>
          <cell r="D79" t="str">
            <v>GAF.OUTPUT.FUEL CLASS.</v>
          </cell>
          <cell r="E79" t="str">
            <v>"$000"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B80" t="str">
            <v>DIST</v>
          </cell>
          <cell r="C80" t="str">
            <v>TOTAL CONSUMED</v>
          </cell>
          <cell r="D80" t="str">
            <v>GAF.OUTPUT.FUEL CLASS.</v>
          </cell>
          <cell r="E80" t="str">
            <v>"000MBTU"</v>
          </cell>
          <cell r="F80">
            <v>8759.6240234375</v>
          </cell>
          <cell r="G80">
            <v>1756.691650390625</v>
          </cell>
          <cell r="H80">
            <v>1617.51318359375</v>
          </cell>
          <cell r="I80">
            <v>1949.8155517578125</v>
          </cell>
          <cell r="J80">
            <v>2394.9375</v>
          </cell>
          <cell r="K80">
            <v>2439.970458984375</v>
          </cell>
          <cell r="L80">
            <v>1798.5433349609375</v>
          </cell>
          <cell r="M80">
            <v>922.114990234375</v>
          </cell>
          <cell r="N80">
            <v>1737.46337890625</v>
          </cell>
          <cell r="O80">
            <v>1427.2200927734375</v>
          </cell>
          <cell r="P80">
            <v>469.93701171875</v>
          </cell>
          <cell r="Q80">
            <v>374.1776123046875</v>
          </cell>
          <cell r="R80">
            <v>574.2430419921875</v>
          </cell>
          <cell r="S80">
            <v>676.80078125</v>
          </cell>
          <cell r="T80">
            <v>1139.71728515625</v>
          </cell>
          <cell r="U80">
            <v>1081.3397216796875</v>
          </cell>
          <cell r="V80">
            <v>1510.4013671875</v>
          </cell>
          <cell r="W80">
            <v>1250.0255126953125</v>
          </cell>
          <cell r="X80">
            <v>1655.894287109375</v>
          </cell>
          <cell r="Y80">
            <v>1218.5665283203125</v>
          </cell>
          <cell r="Z80">
            <v>1597.5477294921875</v>
          </cell>
          <cell r="AA80">
            <v>1590.424072265625</v>
          </cell>
          <cell r="AB80">
            <v>1924.9649658203125</v>
          </cell>
          <cell r="AC80">
            <v>1302.751220703125</v>
          </cell>
          <cell r="AD80">
            <v>2464.04443359375</v>
          </cell>
          <cell r="AE80">
            <v>6324.490234375</v>
          </cell>
          <cell r="AF80">
            <v>3880.08935546875</v>
          </cell>
          <cell r="AG80">
            <v>4677.65380859375</v>
          </cell>
          <cell r="AH80">
            <v>9184.076171875</v>
          </cell>
          <cell r="AI80">
            <v>8031.173828125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P"/>
      <sheetName val="INPUT - Current Year Capital"/>
      <sheetName val="INPUT -Projected Year Capital"/>
      <sheetName val="INPUT - Projected Year O&amp;M"/>
      <sheetName val="INPUT - Current Yr Actual O&amp;M"/>
      <sheetName val="INPUT- Current Yr Estimated O&amp;M"/>
      <sheetName val="INPUT - Factors"/>
      <sheetName val="INPUT - Monthly MWH Sales"/>
    </sheetNames>
    <sheetDataSet>
      <sheetData sheetId="0" refreshError="1"/>
      <sheetData sheetId="1" refreshError="1"/>
      <sheetData sheetId="2"/>
      <sheetData sheetId="3" refreshError="1"/>
      <sheetData sheetId="4">
        <row r="6">
          <cell r="B6" t="str">
            <v>Advertising</v>
          </cell>
          <cell r="C6">
            <v>158936</v>
          </cell>
          <cell r="D6">
            <v>158936</v>
          </cell>
          <cell r="E6">
            <v>158936</v>
          </cell>
          <cell r="F6">
            <v>158936</v>
          </cell>
          <cell r="G6">
            <v>158936</v>
          </cell>
          <cell r="H6">
            <v>158936</v>
          </cell>
          <cell r="I6">
            <v>158936</v>
          </cell>
          <cell r="J6">
            <v>158936</v>
          </cell>
          <cell r="K6">
            <v>158936</v>
          </cell>
          <cell r="L6">
            <v>158936</v>
          </cell>
          <cell r="M6">
            <v>158936</v>
          </cell>
          <cell r="N6">
            <v>158936</v>
          </cell>
          <cell r="O6">
            <v>1907232</v>
          </cell>
        </row>
        <row r="7">
          <cell r="B7" t="str">
            <v>Incentives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Materials &amp; Supplies</v>
          </cell>
          <cell r="C8">
            <v>37157.75</v>
          </cell>
          <cell r="D8">
            <v>37157.75</v>
          </cell>
          <cell r="E8">
            <v>37157.75</v>
          </cell>
          <cell r="F8">
            <v>37157.75</v>
          </cell>
          <cell r="G8">
            <v>37157.75</v>
          </cell>
          <cell r="H8">
            <v>37157.75</v>
          </cell>
          <cell r="I8">
            <v>37157.75</v>
          </cell>
          <cell r="J8">
            <v>37157.75</v>
          </cell>
          <cell r="K8">
            <v>37157.75</v>
          </cell>
          <cell r="L8">
            <v>37157.75</v>
          </cell>
          <cell r="M8">
            <v>37157.75</v>
          </cell>
          <cell r="N8">
            <v>37157.75</v>
          </cell>
          <cell r="O8">
            <v>445893</v>
          </cell>
        </row>
        <row r="9">
          <cell r="B9" t="str">
            <v>Other</v>
          </cell>
          <cell r="C9">
            <v>1925.4166666666667</v>
          </cell>
          <cell r="D9">
            <v>1925.4166666666667</v>
          </cell>
          <cell r="E9">
            <v>1773.4166666666667</v>
          </cell>
          <cell r="F9">
            <v>1925.4166666666667</v>
          </cell>
          <cell r="G9">
            <v>1925.4166666666667</v>
          </cell>
          <cell r="H9">
            <v>1773.4166666666667</v>
          </cell>
          <cell r="I9">
            <v>1925.4166666666667</v>
          </cell>
          <cell r="J9">
            <v>1925.4166666666667</v>
          </cell>
          <cell r="K9">
            <v>1773.4166666666667</v>
          </cell>
          <cell r="L9">
            <v>1925.4166666666667</v>
          </cell>
          <cell r="M9">
            <v>1929.4166666666667</v>
          </cell>
          <cell r="N9">
            <v>1777.4166666666667</v>
          </cell>
          <cell r="O9">
            <v>22505.000000000004</v>
          </cell>
        </row>
        <row r="10">
          <cell r="B10" t="str">
            <v>Outside Services</v>
          </cell>
          <cell r="C10">
            <v>2122</v>
          </cell>
          <cell r="D10">
            <v>2122</v>
          </cell>
          <cell r="E10">
            <v>2122</v>
          </cell>
          <cell r="F10">
            <v>2122</v>
          </cell>
          <cell r="G10">
            <v>2122</v>
          </cell>
          <cell r="H10">
            <v>2122</v>
          </cell>
          <cell r="I10">
            <v>2122</v>
          </cell>
          <cell r="J10">
            <v>2122</v>
          </cell>
          <cell r="K10">
            <v>2122</v>
          </cell>
          <cell r="L10">
            <v>2122</v>
          </cell>
          <cell r="M10">
            <v>2122</v>
          </cell>
          <cell r="N10">
            <v>2122</v>
          </cell>
          <cell r="O10">
            <v>25464</v>
          </cell>
        </row>
        <row r="11">
          <cell r="B11" t="str">
            <v>Payroll &amp; Benefits</v>
          </cell>
          <cell r="C11">
            <v>315261.16666666669</v>
          </cell>
          <cell r="D11">
            <v>315261.16666666669</v>
          </cell>
          <cell r="E11">
            <v>322790.16666666669</v>
          </cell>
          <cell r="F11">
            <v>343572.16666666669</v>
          </cell>
          <cell r="G11">
            <v>322792.16666666669</v>
          </cell>
          <cell r="H11">
            <v>323560.16666666669</v>
          </cell>
          <cell r="I11">
            <v>323561.16666666669</v>
          </cell>
          <cell r="J11">
            <v>324314.16666666669</v>
          </cell>
          <cell r="K11">
            <v>345094.16666666669</v>
          </cell>
          <cell r="L11">
            <v>324314.16666666669</v>
          </cell>
          <cell r="M11">
            <v>323039.16666666669</v>
          </cell>
          <cell r="N11">
            <v>324278.16666666669</v>
          </cell>
          <cell r="O11">
            <v>3907837.9999999995</v>
          </cell>
        </row>
        <row r="12">
          <cell r="C12">
            <v>515402.33333333337</v>
          </cell>
          <cell r="D12">
            <v>515402.33333333337</v>
          </cell>
          <cell r="E12">
            <v>522779.33333333337</v>
          </cell>
          <cell r="F12">
            <v>543713.33333333337</v>
          </cell>
          <cell r="G12">
            <v>522933.33333333337</v>
          </cell>
          <cell r="H12">
            <v>523549.33333333337</v>
          </cell>
          <cell r="I12">
            <v>523702.33333333337</v>
          </cell>
          <cell r="J12">
            <v>524455.33333333337</v>
          </cell>
          <cell r="K12">
            <v>545083.33333333337</v>
          </cell>
          <cell r="L12">
            <v>524455.33333333337</v>
          </cell>
          <cell r="M12">
            <v>523184.33333333337</v>
          </cell>
          <cell r="N12">
            <v>524271.33333333337</v>
          </cell>
          <cell r="O12">
            <v>6308932</v>
          </cell>
        </row>
        <row r="14">
          <cell r="B14" t="str">
            <v>Advertising</v>
          </cell>
          <cell r="C14">
            <v>4416.666666666667</v>
          </cell>
          <cell r="D14">
            <v>4416.666666666667</v>
          </cell>
          <cell r="E14">
            <v>4416.666666666667</v>
          </cell>
          <cell r="F14">
            <v>4416.666666666667</v>
          </cell>
          <cell r="G14">
            <v>4416.666666666667</v>
          </cell>
          <cell r="H14">
            <v>4416.666666666667</v>
          </cell>
          <cell r="I14">
            <v>4416.666666666667</v>
          </cell>
          <cell r="J14">
            <v>4416.666666666667</v>
          </cell>
          <cell r="K14">
            <v>4416.666666666667</v>
          </cell>
          <cell r="L14">
            <v>4416.666666666667</v>
          </cell>
          <cell r="M14">
            <v>4416.666666666667</v>
          </cell>
          <cell r="N14">
            <v>4416.666666666667</v>
          </cell>
          <cell r="O14">
            <v>52999.999999999993</v>
          </cell>
        </row>
        <row r="15">
          <cell r="B15" t="str">
            <v>Incentives</v>
          </cell>
          <cell r="C15">
            <v>91593</v>
          </cell>
          <cell r="D15">
            <v>91593</v>
          </cell>
          <cell r="E15">
            <v>152655</v>
          </cell>
          <cell r="F15">
            <v>152655</v>
          </cell>
          <cell r="G15">
            <v>244248</v>
          </cell>
          <cell r="H15">
            <v>244248</v>
          </cell>
          <cell r="I15">
            <v>366372</v>
          </cell>
          <cell r="J15">
            <v>366372</v>
          </cell>
          <cell r="K15">
            <v>366372</v>
          </cell>
          <cell r="L15">
            <v>366372</v>
          </cell>
          <cell r="M15">
            <v>366372</v>
          </cell>
          <cell r="N15">
            <v>244248</v>
          </cell>
          <cell r="O15">
            <v>3053100</v>
          </cell>
        </row>
        <row r="16">
          <cell r="B16" t="str">
            <v>Materials &amp; Supplies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Other</v>
          </cell>
          <cell r="C17">
            <v>1411.0833333333333</v>
          </cell>
          <cell r="D17">
            <v>1411.0833333333333</v>
          </cell>
          <cell r="E17">
            <v>1411.0833333333333</v>
          </cell>
          <cell r="F17">
            <v>1411.0833333333333</v>
          </cell>
          <cell r="G17">
            <v>1411.0833333333333</v>
          </cell>
          <cell r="H17">
            <v>1411.0833333333333</v>
          </cell>
          <cell r="I17">
            <v>1411.0833333333333</v>
          </cell>
          <cell r="J17">
            <v>1411.0833333333333</v>
          </cell>
          <cell r="K17">
            <v>1411.0833333333333</v>
          </cell>
          <cell r="L17">
            <v>1411.0833333333333</v>
          </cell>
          <cell r="M17">
            <v>1411.0833333333333</v>
          </cell>
          <cell r="N17">
            <v>1411.0833333333333</v>
          </cell>
          <cell r="O17">
            <v>16933.000000000004</v>
          </cell>
        </row>
        <row r="18">
          <cell r="B18" t="str">
            <v>Outside Services</v>
          </cell>
          <cell r="C18">
            <v>1835</v>
          </cell>
          <cell r="D18">
            <v>1835</v>
          </cell>
          <cell r="E18">
            <v>1833.3333333333335</v>
          </cell>
          <cell r="F18">
            <v>1833.3333333333335</v>
          </cell>
          <cell r="G18">
            <v>1833.3333333333335</v>
          </cell>
          <cell r="H18">
            <v>1833.3333333333335</v>
          </cell>
          <cell r="I18">
            <v>1833.3333333333335</v>
          </cell>
          <cell r="J18">
            <v>1833.3333333333335</v>
          </cell>
          <cell r="K18">
            <v>1833.3333333333335</v>
          </cell>
          <cell r="L18">
            <v>1833.3333333333335</v>
          </cell>
          <cell r="M18">
            <v>1833.3333333333335</v>
          </cell>
          <cell r="N18">
            <v>1830.3333333333335</v>
          </cell>
          <cell r="O18">
            <v>22000.333333333332</v>
          </cell>
        </row>
        <row r="19">
          <cell r="B19" t="str">
            <v>Payroll &amp; Benefits</v>
          </cell>
          <cell r="C19">
            <v>76891.5</v>
          </cell>
          <cell r="D19">
            <v>76891.5</v>
          </cell>
          <cell r="E19">
            <v>78703.5</v>
          </cell>
          <cell r="F19">
            <v>81333.5</v>
          </cell>
          <cell r="G19">
            <v>78703.5</v>
          </cell>
          <cell r="H19">
            <v>78703.5</v>
          </cell>
          <cell r="I19">
            <v>78703.5</v>
          </cell>
          <cell r="J19">
            <v>78703.5</v>
          </cell>
          <cell r="K19">
            <v>81333.5</v>
          </cell>
          <cell r="L19">
            <v>78703.5</v>
          </cell>
          <cell r="M19">
            <v>78703.5</v>
          </cell>
          <cell r="N19">
            <v>78703.5</v>
          </cell>
          <cell r="O19">
            <v>946078</v>
          </cell>
        </row>
        <row r="20">
          <cell r="C20">
            <v>176147.25</v>
          </cell>
          <cell r="D20">
            <v>176147.25</v>
          </cell>
          <cell r="E20">
            <v>239019.58333333334</v>
          </cell>
          <cell r="F20">
            <v>241649.58333333334</v>
          </cell>
          <cell r="G20">
            <v>330612.58333333337</v>
          </cell>
          <cell r="H20">
            <v>330612.58333333337</v>
          </cell>
          <cell r="I20">
            <v>452736.58333333331</v>
          </cell>
          <cell r="J20">
            <v>452736.58333333331</v>
          </cell>
          <cell r="K20">
            <v>455366.58333333331</v>
          </cell>
          <cell r="L20">
            <v>452736.58333333331</v>
          </cell>
          <cell r="M20">
            <v>452736.58333333331</v>
          </cell>
          <cell r="N20">
            <v>330609.58333333337</v>
          </cell>
          <cell r="O20">
            <v>4091111.333333334</v>
          </cell>
        </row>
        <row r="22">
          <cell r="B22" t="str">
            <v>Advertising</v>
          </cell>
          <cell r="C22">
            <v>100000</v>
          </cell>
          <cell r="D22">
            <v>100000</v>
          </cell>
          <cell r="E22">
            <v>100000</v>
          </cell>
          <cell r="F22">
            <v>100000</v>
          </cell>
          <cell r="G22">
            <v>100000</v>
          </cell>
          <cell r="H22">
            <v>100000</v>
          </cell>
          <cell r="I22">
            <v>100000</v>
          </cell>
          <cell r="J22">
            <v>100000</v>
          </cell>
          <cell r="K22">
            <v>100000</v>
          </cell>
          <cell r="L22">
            <v>100000</v>
          </cell>
          <cell r="M22">
            <v>100000</v>
          </cell>
          <cell r="N22">
            <v>100000</v>
          </cell>
          <cell r="O22">
            <v>1200000</v>
          </cell>
        </row>
        <row r="23">
          <cell r="B23" t="str">
            <v>Incentives</v>
          </cell>
          <cell r="C23">
            <v>64091</v>
          </cell>
          <cell r="D23">
            <v>64091</v>
          </cell>
          <cell r="E23">
            <v>106819</v>
          </cell>
          <cell r="F23">
            <v>106819</v>
          </cell>
          <cell r="G23">
            <v>170910</v>
          </cell>
          <cell r="H23">
            <v>170910</v>
          </cell>
          <cell r="I23">
            <v>256365</v>
          </cell>
          <cell r="J23">
            <v>256365</v>
          </cell>
          <cell r="K23">
            <v>256365</v>
          </cell>
          <cell r="L23">
            <v>256365</v>
          </cell>
          <cell r="M23">
            <v>256365</v>
          </cell>
          <cell r="N23">
            <v>170910</v>
          </cell>
          <cell r="O23">
            <v>2136375</v>
          </cell>
        </row>
        <row r="24">
          <cell r="B24" t="str">
            <v>Materials &amp; Supplies</v>
          </cell>
          <cell r="C24">
            <v>250</v>
          </cell>
          <cell r="D24">
            <v>250</v>
          </cell>
          <cell r="E24">
            <v>250</v>
          </cell>
          <cell r="F24">
            <v>250</v>
          </cell>
          <cell r="G24">
            <v>250</v>
          </cell>
          <cell r="H24">
            <v>250</v>
          </cell>
          <cell r="I24">
            <v>250</v>
          </cell>
          <cell r="J24">
            <v>250</v>
          </cell>
          <cell r="K24">
            <v>250</v>
          </cell>
          <cell r="L24">
            <v>250</v>
          </cell>
          <cell r="M24">
            <v>250</v>
          </cell>
          <cell r="N24">
            <v>250</v>
          </cell>
          <cell r="O24">
            <v>3000</v>
          </cell>
        </row>
        <row r="25">
          <cell r="B25" t="str">
            <v>Other</v>
          </cell>
          <cell r="C25">
            <v>2648.8333333333335</v>
          </cell>
          <cell r="D25">
            <v>2648.8333333333335</v>
          </cell>
          <cell r="E25">
            <v>2648.8333333333335</v>
          </cell>
          <cell r="F25">
            <v>2648.8333333333335</v>
          </cell>
          <cell r="G25">
            <v>2648.8333333333335</v>
          </cell>
          <cell r="H25">
            <v>2648.8333333333335</v>
          </cell>
          <cell r="I25">
            <v>2648.8333333333335</v>
          </cell>
          <cell r="J25">
            <v>2648.8333333333335</v>
          </cell>
          <cell r="K25">
            <v>2648.8333333333335</v>
          </cell>
          <cell r="L25">
            <v>2648.8333333333335</v>
          </cell>
          <cell r="M25">
            <v>2648.8333333333335</v>
          </cell>
          <cell r="N25">
            <v>2648.8333333333335</v>
          </cell>
          <cell r="O25">
            <v>31785.999999999996</v>
          </cell>
        </row>
        <row r="26">
          <cell r="B26" t="str">
            <v>Outside Services</v>
          </cell>
          <cell r="C26">
            <v>1083.3333333333335</v>
          </cell>
          <cell r="D26">
            <v>1083.3333333333335</v>
          </cell>
          <cell r="E26">
            <v>1083.3333333333335</v>
          </cell>
          <cell r="F26">
            <v>1083.3333333333335</v>
          </cell>
          <cell r="G26">
            <v>1083.3333333333335</v>
          </cell>
          <cell r="H26">
            <v>1083.3333333333335</v>
          </cell>
          <cell r="I26">
            <v>1083.3333333333335</v>
          </cell>
          <cell r="J26">
            <v>1083.3333333333335</v>
          </cell>
          <cell r="K26">
            <v>1083.3333333333335</v>
          </cell>
          <cell r="L26">
            <v>1083.3333333333335</v>
          </cell>
          <cell r="M26">
            <v>1083.3333333333335</v>
          </cell>
          <cell r="N26">
            <v>1083.3333333333335</v>
          </cell>
          <cell r="O26">
            <v>13000.000000000005</v>
          </cell>
        </row>
        <row r="27">
          <cell r="B27" t="str">
            <v>Payroll &amp; Benefits</v>
          </cell>
          <cell r="C27">
            <v>105434.66666666666</v>
          </cell>
          <cell r="D27">
            <v>105434.66666666666</v>
          </cell>
          <cell r="E27">
            <v>107914.66666666666</v>
          </cell>
          <cell r="F27">
            <v>113663.66666666666</v>
          </cell>
          <cell r="G27">
            <v>107914.66666666666</v>
          </cell>
          <cell r="H27">
            <v>107914.66666666666</v>
          </cell>
          <cell r="I27">
            <v>107914.66666666666</v>
          </cell>
          <cell r="J27">
            <v>107914.66666666666</v>
          </cell>
          <cell r="K27">
            <v>113663.66666666666</v>
          </cell>
          <cell r="L27">
            <v>107914.66666666666</v>
          </cell>
          <cell r="M27">
            <v>107914.66666666666</v>
          </cell>
          <cell r="N27">
            <v>107914.66666666666</v>
          </cell>
          <cell r="O27">
            <v>1301514</v>
          </cell>
        </row>
        <row r="28">
          <cell r="C28">
            <v>273507.83333333337</v>
          </cell>
          <cell r="D28">
            <v>273507.83333333337</v>
          </cell>
          <cell r="E28">
            <v>318715.83333333337</v>
          </cell>
          <cell r="F28">
            <v>324464.83333333337</v>
          </cell>
          <cell r="G28">
            <v>382806.83333333326</v>
          </cell>
          <cell r="H28">
            <v>382806.83333333326</v>
          </cell>
          <cell r="I28">
            <v>468261.83333333326</v>
          </cell>
          <cell r="J28">
            <v>468261.83333333326</v>
          </cell>
          <cell r="K28">
            <v>474010.83333333326</v>
          </cell>
          <cell r="L28">
            <v>468261.83333333326</v>
          </cell>
          <cell r="M28">
            <v>468261.83333333326</v>
          </cell>
          <cell r="N28">
            <v>382806.83333333326</v>
          </cell>
          <cell r="O28">
            <v>4685674.9999999981</v>
          </cell>
        </row>
        <row r="30">
          <cell r="B30" t="str">
            <v>Advertising</v>
          </cell>
          <cell r="C30">
            <v>13099</v>
          </cell>
          <cell r="D30">
            <v>13099</v>
          </cell>
          <cell r="E30">
            <v>13099</v>
          </cell>
          <cell r="F30">
            <v>13099</v>
          </cell>
          <cell r="G30">
            <v>13099</v>
          </cell>
          <cell r="H30">
            <v>13099</v>
          </cell>
          <cell r="I30">
            <v>13099</v>
          </cell>
          <cell r="J30">
            <v>13099</v>
          </cell>
          <cell r="K30">
            <v>13099</v>
          </cell>
          <cell r="L30">
            <v>13099</v>
          </cell>
          <cell r="M30">
            <v>13099</v>
          </cell>
          <cell r="N30">
            <v>13099</v>
          </cell>
          <cell r="O30">
            <v>157188</v>
          </cell>
        </row>
        <row r="31">
          <cell r="B31" t="str">
            <v>Incentives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Materials &amp; Supplies</v>
          </cell>
          <cell r="C32">
            <v>6647.5</v>
          </cell>
          <cell r="D32">
            <v>6647.5</v>
          </cell>
          <cell r="E32">
            <v>6647.5</v>
          </cell>
          <cell r="F32">
            <v>6647.5</v>
          </cell>
          <cell r="G32">
            <v>6647.5</v>
          </cell>
          <cell r="H32">
            <v>6647.5</v>
          </cell>
          <cell r="I32">
            <v>6647.5</v>
          </cell>
          <cell r="J32">
            <v>6647.5</v>
          </cell>
          <cell r="K32">
            <v>6647.5</v>
          </cell>
          <cell r="L32">
            <v>6647.5</v>
          </cell>
          <cell r="M32">
            <v>6647.5</v>
          </cell>
          <cell r="N32">
            <v>6647.5</v>
          </cell>
          <cell r="O32">
            <v>79770</v>
          </cell>
        </row>
        <row r="33">
          <cell r="B33" t="str">
            <v>Other</v>
          </cell>
          <cell r="C33">
            <v>33900.083333333336</v>
          </cell>
          <cell r="D33">
            <v>33900.083333333336</v>
          </cell>
          <cell r="E33">
            <v>33533.083333333336</v>
          </cell>
          <cell r="F33">
            <v>33900.083333333336</v>
          </cell>
          <cell r="G33">
            <v>33900.083333333336</v>
          </cell>
          <cell r="H33">
            <v>33533.083333333336</v>
          </cell>
          <cell r="I33">
            <v>33900.083333333336</v>
          </cell>
          <cell r="J33">
            <v>33900.083333333336</v>
          </cell>
          <cell r="K33">
            <v>33533.083333333336</v>
          </cell>
          <cell r="L33">
            <v>33900.083333333336</v>
          </cell>
          <cell r="M33">
            <v>33523.083333333336</v>
          </cell>
          <cell r="N33">
            <v>33900.083333333336</v>
          </cell>
          <cell r="O33">
            <v>405322.99999999994</v>
          </cell>
        </row>
        <row r="34">
          <cell r="B34" t="str">
            <v>Outside Services</v>
          </cell>
          <cell r="C34">
            <v>26704.083333333332</v>
          </cell>
          <cell r="D34">
            <v>26704.083333333332</v>
          </cell>
          <cell r="E34">
            <v>26704.083333333332</v>
          </cell>
          <cell r="F34">
            <v>26704.083333333332</v>
          </cell>
          <cell r="G34">
            <v>26705.083333333332</v>
          </cell>
          <cell r="H34">
            <v>26705.083333333332</v>
          </cell>
          <cell r="I34">
            <v>26705.083333333332</v>
          </cell>
          <cell r="J34">
            <v>26705.083333333332</v>
          </cell>
          <cell r="K34">
            <v>26705.083333333332</v>
          </cell>
          <cell r="L34">
            <v>26705.083333333332</v>
          </cell>
          <cell r="M34">
            <v>26705.083333333332</v>
          </cell>
          <cell r="N34">
            <v>26705.083333333332</v>
          </cell>
          <cell r="O34">
            <v>320457</v>
          </cell>
        </row>
        <row r="35">
          <cell r="B35" t="str">
            <v>Payroll &amp; Benefits</v>
          </cell>
          <cell r="C35">
            <v>232898.91666666669</v>
          </cell>
          <cell r="D35">
            <v>232898.91666666669</v>
          </cell>
          <cell r="E35">
            <v>238068.91666666669</v>
          </cell>
          <cell r="F35">
            <v>240154.91666666669</v>
          </cell>
          <cell r="G35">
            <v>236676.91666666669</v>
          </cell>
          <cell r="H35">
            <v>236866.91666666669</v>
          </cell>
          <cell r="I35">
            <v>236996.91666666669</v>
          </cell>
          <cell r="J35">
            <v>236996.91666666669</v>
          </cell>
          <cell r="K35">
            <v>240474.91666666669</v>
          </cell>
          <cell r="L35">
            <v>236996.91666666669</v>
          </cell>
          <cell r="M35">
            <v>236803.91666666669</v>
          </cell>
          <cell r="N35">
            <v>236634.91666666669</v>
          </cell>
          <cell r="O35">
            <v>2842470</v>
          </cell>
        </row>
        <row r="36">
          <cell r="C36">
            <v>313249.58333333337</v>
          </cell>
          <cell r="D36">
            <v>313249.58333333337</v>
          </cell>
          <cell r="E36">
            <v>318052.58333333337</v>
          </cell>
          <cell r="F36">
            <v>320505.58333333337</v>
          </cell>
          <cell r="G36">
            <v>317028.58333333337</v>
          </cell>
          <cell r="H36">
            <v>316851.58333333337</v>
          </cell>
          <cell r="I36">
            <v>317348.58333333337</v>
          </cell>
          <cell r="J36">
            <v>317348.58333333337</v>
          </cell>
          <cell r="K36">
            <v>320459.58333333337</v>
          </cell>
          <cell r="L36">
            <v>317348.58333333337</v>
          </cell>
          <cell r="M36">
            <v>316778.58333333337</v>
          </cell>
          <cell r="N36">
            <v>316986.58333333337</v>
          </cell>
          <cell r="O36">
            <v>3805208.0000000014</v>
          </cell>
        </row>
        <row r="38">
          <cell r="B38" t="str">
            <v>Advertising</v>
          </cell>
          <cell r="C38">
            <v>6600</v>
          </cell>
          <cell r="D38">
            <v>6600</v>
          </cell>
          <cell r="E38">
            <v>6600</v>
          </cell>
          <cell r="F38">
            <v>6600</v>
          </cell>
          <cell r="G38">
            <v>6600</v>
          </cell>
          <cell r="H38">
            <v>6600</v>
          </cell>
          <cell r="I38">
            <v>6600</v>
          </cell>
          <cell r="J38">
            <v>6600</v>
          </cell>
          <cell r="K38">
            <v>6600</v>
          </cell>
          <cell r="L38">
            <v>6600</v>
          </cell>
          <cell r="M38">
            <v>6600</v>
          </cell>
          <cell r="N38">
            <v>6600</v>
          </cell>
          <cell r="O38">
            <v>79200</v>
          </cell>
        </row>
        <row r="39">
          <cell r="B39" t="str">
            <v>Incentives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Materials &amp; Supplies</v>
          </cell>
          <cell r="C40">
            <v>1544.25</v>
          </cell>
          <cell r="D40">
            <v>1544.25</v>
          </cell>
          <cell r="E40">
            <v>1544.25</v>
          </cell>
          <cell r="F40">
            <v>1544.25</v>
          </cell>
          <cell r="G40">
            <v>1544.25</v>
          </cell>
          <cell r="H40">
            <v>1544.25</v>
          </cell>
          <cell r="I40">
            <v>1544.25</v>
          </cell>
          <cell r="J40">
            <v>1544.25</v>
          </cell>
          <cell r="K40">
            <v>1544.25</v>
          </cell>
          <cell r="L40">
            <v>1544.25</v>
          </cell>
          <cell r="M40">
            <v>1544.25</v>
          </cell>
          <cell r="N40">
            <v>1544.25</v>
          </cell>
          <cell r="O40">
            <v>18531</v>
          </cell>
        </row>
        <row r="41">
          <cell r="B41" t="str">
            <v>Other</v>
          </cell>
          <cell r="C41">
            <v>2672.1666666666665</v>
          </cell>
          <cell r="D41">
            <v>2672.1666666666665</v>
          </cell>
          <cell r="E41">
            <v>2672.1666666666665</v>
          </cell>
          <cell r="F41">
            <v>2672.1666666666665</v>
          </cell>
          <cell r="G41">
            <v>2672.1666666666665</v>
          </cell>
          <cell r="H41">
            <v>2672.1666666666665</v>
          </cell>
          <cell r="I41">
            <v>2672.1666666666665</v>
          </cell>
          <cell r="J41">
            <v>2672.1666666666665</v>
          </cell>
          <cell r="K41">
            <v>2672.1666666666665</v>
          </cell>
          <cell r="L41">
            <v>2672.1666666666665</v>
          </cell>
          <cell r="M41">
            <v>2672.1666666666665</v>
          </cell>
          <cell r="N41">
            <v>2672.1666666666665</v>
          </cell>
          <cell r="O41">
            <v>32066.000000000004</v>
          </cell>
        </row>
        <row r="42">
          <cell r="B42" t="str">
            <v>Outside Services</v>
          </cell>
          <cell r="C42">
            <v>1495.9166666666667</v>
          </cell>
          <cell r="D42">
            <v>1495.9166666666667</v>
          </cell>
          <cell r="E42">
            <v>1495.9166666666667</v>
          </cell>
          <cell r="F42">
            <v>1495.9166666666667</v>
          </cell>
          <cell r="G42">
            <v>1495.9166666666667</v>
          </cell>
          <cell r="H42">
            <v>35245.916666666664</v>
          </cell>
          <cell r="I42">
            <v>1495.9166666666667</v>
          </cell>
          <cell r="J42">
            <v>66495.916666666672</v>
          </cell>
          <cell r="K42">
            <v>1495.9166666666667</v>
          </cell>
          <cell r="L42">
            <v>35245.916666666664</v>
          </cell>
          <cell r="M42">
            <v>1495.9166666666667</v>
          </cell>
          <cell r="N42">
            <v>1494.9166666666667</v>
          </cell>
          <cell r="O42">
            <v>150450</v>
          </cell>
        </row>
        <row r="43">
          <cell r="B43" t="str">
            <v>Payroll &amp; Benefits</v>
          </cell>
          <cell r="C43">
            <v>30521.5</v>
          </cell>
          <cell r="D43">
            <v>29971.5</v>
          </cell>
          <cell r="E43">
            <v>30699.5</v>
          </cell>
          <cell r="F43">
            <v>30325.5</v>
          </cell>
          <cell r="G43">
            <v>29047.5</v>
          </cell>
          <cell r="H43">
            <v>30148.5</v>
          </cell>
          <cell r="I43">
            <v>30148.5</v>
          </cell>
          <cell r="J43">
            <v>30148.5</v>
          </cell>
          <cell r="K43">
            <v>30325.5</v>
          </cell>
          <cell r="L43">
            <v>30148.5</v>
          </cell>
          <cell r="M43">
            <v>30148.5</v>
          </cell>
          <cell r="N43">
            <v>31250.5</v>
          </cell>
          <cell r="O43">
            <v>362884</v>
          </cell>
        </row>
        <row r="44">
          <cell r="C44">
            <v>42833.833333333328</v>
          </cell>
          <cell r="D44">
            <v>42283.833333333328</v>
          </cell>
          <cell r="E44">
            <v>43011.833333333328</v>
          </cell>
          <cell r="F44">
            <v>42637.833333333328</v>
          </cell>
          <cell r="G44">
            <v>41359.833333333328</v>
          </cell>
          <cell r="H44">
            <v>76210.833333333328</v>
          </cell>
          <cell r="I44">
            <v>42460.833333333328</v>
          </cell>
          <cell r="J44">
            <v>107460.83333333334</v>
          </cell>
          <cell r="K44">
            <v>42637.833333333328</v>
          </cell>
          <cell r="L44">
            <v>76210.833333333328</v>
          </cell>
          <cell r="M44">
            <v>42460.833333333328</v>
          </cell>
          <cell r="N44">
            <v>43561.833333333328</v>
          </cell>
          <cell r="O44">
            <v>643131</v>
          </cell>
        </row>
        <row r="46">
          <cell r="B46" t="str">
            <v>Advertising</v>
          </cell>
          <cell r="C46">
            <v>8800</v>
          </cell>
          <cell r="D46">
            <v>8800</v>
          </cell>
          <cell r="E46">
            <v>8800</v>
          </cell>
          <cell r="F46">
            <v>8800</v>
          </cell>
          <cell r="G46">
            <v>8800</v>
          </cell>
          <cell r="H46">
            <v>8800</v>
          </cell>
          <cell r="I46">
            <v>8800</v>
          </cell>
          <cell r="J46">
            <v>8800</v>
          </cell>
          <cell r="K46">
            <v>8800</v>
          </cell>
          <cell r="L46">
            <v>8800</v>
          </cell>
          <cell r="M46">
            <v>8800</v>
          </cell>
          <cell r="N46">
            <v>8800</v>
          </cell>
          <cell r="O46">
            <v>105600</v>
          </cell>
        </row>
        <row r="47">
          <cell r="B47" t="str">
            <v>Incentives</v>
          </cell>
          <cell r="C47">
            <v>104765</v>
          </cell>
          <cell r="D47">
            <v>104765</v>
          </cell>
          <cell r="E47">
            <v>104765</v>
          </cell>
          <cell r="F47">
            <v>104765</v>
          </cell>
          <cell r="G47">
            <v>104765</v>
          </cell>
          <cell r="H47">
            <v>104765</v>
          </cell>
          <cell r="I47">
            <v>104765</v>
          </cell>
          <cell r="J47">
            <v>104765</v>
          </cell>
          <cell r="K47">
            <v>104765</v>
          </cell>
          <cell r="L47">
            <v>104765</v>
          </cell>
          <cell r="M47">
            <v>104765</v>
          </cell>
          <cell r="N47">
            <v>104765</v>
          </cell>
          <cell r="O47">
            <v>1257180</v>
          </cell>
        </row>
        <row r="48">
          <cell r="B48" t="str">
            <v>Materials &amp; Supplies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>Other</v>
          </cell>
          <cell r="C49">
            <v>7330.166666666667</v>
          </cell>
          <cell r="D49">
            <v>7330.166666666667</v>
          </cell>
          <cell r="E49">
            <v>7330.166666666667</v>
          </cell>
          <cell r="F49">
            <v>7330.166666666667</v>
          </cell>
          <cell r="G49">
            <v>7330.166666666667</v>
          </cell>
          <cell r="H49">
            <v>7330.166666666667</v>
          </cell>
          <cell r="I49">
            <v>7330.166666666667</v>
          </cell>
          <cell r="J49">
            <v>7330.166666666667</v>
          </cell>
          <cell r="K49">
            <v>7330.166666666667</v>
          </cell>
          <cell r="L49">
            <v>7330.166666666667</v>
          </cell>
          <cell r="M49">
            <v>7330.166666666667</v>
          </cell>
          <cell r="N49">
            <v>7330.166666666667</v>
          </cell>
          <cell r="O49">
            <v>87962.000000000015</v>
          </cell>
        </row>
        <row r="50">
          <cell r="B50" t="str">
            <v>Outside Services</v>
          </cell>
          <cell r="C50">
            <v>9581.25</v>
          </cell>
          <cell r="D50">
            <v>9581.25</v>
          </cell>
          <cell r="E50">
            <v>9581.25</v>
          </cell>
          <cell r="F50">
            <v>9581.25</v>
          </cell>
          <cell r="G50">
            <v>9581.25</v>
          </cell>
          <cell r="H50">
            <v>9581.25</v>
          </cell>
          <cell r="I50">
            <v>9581.25</v>
          </cell>
          <cell r="J50">
            <v>9581.25</v>
          </cell>
          <cell r="K50">
            <v>9581.25</v>
          </cell>
          <cell r="L50">
            <v>9581.25</v>
          </cell>
          <cell r="M50">
            <v>9581.25</v>
          </cell>
          <cell r="N50">
            <v>9581.25</v>
          </cell>
          <cell r="O50">
            <v>114975</v>
          </cell>
        </row>
        <row r="51">
          <cell r="B51" t="str">
            <v>Payroll &amp; Benefits</v>
          </cell>
          <cell r="C51">
            <v>82920.25</v>
          </cell>
          <cell r="D51">
            <v>82920.25</v>
          </cell>
          <cell r="E51">
            <v>84842.25</v>
          </cell>
          <cell r="F51">
            <v>86594.25</v>
          </cell>
          <cell r="G51">
            <v>84842.25</v>
          </cell>
          <cell r="H51">
            <v>84842.25</v>
          </cell>
          <cell r="I51">
            <v>84842.25</v>
          </cell>
          <cell r="J51">
            <v>84842.25</v>
          </cell>
          <cell r="K51">
            <v>86594.25</v>
          </cell>
          <cell r="L51">
            <v>84842.25</v>
          </cell>
          <cell r="M51">
            <v>84842.25</v>
          </cell>
          <cell r="N51">
            <v>84842.25</v>
          </cell>
          <cell r="O51">
            <v>1017767</v>
          </cell>
        </row>
        <row r="52">
          <cell r="C52">
            <v>213396.66666666669</v>
          </cell>
          <cell r="D52">
            <v>213396.66666666669</v>
          </cell>
          <cell r="E52">
            <v>215318.66666666669</v>
          </cell>
          <cell r="F52">
            <v>217070.66666666669</v>
          </cell>
          <cell r="G52">
            <v>215318.66666666669</v>
          </cell>
          <cell r="H52">
            <v>215318.66666666669</v>
          </cell>
          <cell r="I52">
            <v>215318.66666666669</v>
          </cell>
          <cell r="J52">
            <v>215318.66666666669</v>
          </cell>
          <cell r="K52">
            <v>217070.66666666669</v>
          </cell>
          <cell r="L52">
            <v>215318.66666666669</v>
          </cell>
          <cell r="M52">
            <v>215318.66666666669</v>
          </cell>
          <cell r="N52">
            <v>215318.66666666669</v>
          </cell>
          <cell r="O52">
            <v>2583484</v>
          </cell>
        </row>
        <row r="54">
          <cell r="B54" t="str">
            <v>Advertising</v>
          </cell>
          <cell r="C54">
            <v>6600</v>
          </cell>
          <cell r="D54">
            <v>6600</v>
          </cell>
          <cell r="E54">
            <v>6600</v>
          </cell>
          <cell r="F54">
            <v>6600</v>
          </cell>
          <cell r="G54">
            <v>6600</v>
          </cell>
          <cell r="H54">
            <v>6600</v>
          </cell>
          <cell r="I54">
            <v>6600</v>
          </cell>
          <cell r="J54">
            <v>6600</v>
          </cell>
          <cell r="K54">
            <v>6600</v>
          </cell>
          <cell r="L54">
            <v>6600</v>
          </cell>
          <cell r="M54">
            <v>6600</v>
          </cell>
          <cell r="N54">
            <v>6600</v>
          </cell>
          <cell r="O54">
            <v>79200</v>
          </cell>
        </row>
        <row r="55">
          <cell r="B55" t="str">
            <v>Incentives</v>
          </cell>
          <cell r="C55">
            <v>41250</v>
          </cell>
          <cell r="D55">
            <v>44000</v>
          </cell>
          <cell r="E55">
            <v>46750</v>
          </cell>
          <cell r="F55">
            <v>49500</v>
          </cell>
          <cell r="G55">
            <v>46750</v>
          </cell>
          <cell r="H55">
            <v>46750</v>
          </cell>
          <cell r="I55">
            <v>44000</v>
          </cell>
          <cell r="J55">
            <v>49500</v>
          </cell>
          <cell r="K55">
            <v>49500</v>
          </cell>
          <cell r="L55">
            <v>49500</v>
          </cell>
          <cell r="M55">
            <v>44000</v>
          </cell>
          <cell r="N55">
            <v>38500</v>
          </cell>
          <cell r="O55">
            <v>550000</v>
          </cell>
        </row>
        <row r="56">
          <cell r="B56" t="str">
            <v>Materials &amp; Supplies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Other</v>
          </cell>
          <cell r="C57">
            <v>2545.4166666666665</v>
          </cell>
          <cell r="D57">
            <v>2545.4166666666665</v>
          </cell>
          <cell r="E57">
            <v>2545.4166666666665</v>
          </cell>
          <cell r="F57">
            <v>2545.4166666666665</v>
          </cell>
          <cell r="G57">
            <v>2545.4166666666665</v>
          </cell>
          <cell r="H57">
            <v>2545.4166666666665</v>
          </cell>
          <cell r="I57">
            <v>2545.4166666666665</v>
          </cell>
          <cell r="J57">
            <v>2545.4166666666665</v>
          </cell>
          <cell r="K57">
            <v>2545.4166666666665</v>
          </cell>
          <cell r="L57">
            <v>2545.4166666666665</v>
          </cell>
          <cell r="M57">
            <v>2545.4166666666665</v>
          </cell>
          <cell r="N57">
            <v>2545.4166666666665</v>
          </cell>
          <cell r="O57">
            <v>30545.000000000004</v>
          </cell>
        </row>
        <row r="58">
          <cell r="B58" t="str">
            <v>Outside Services</v>
          </cell>
          <cell r="C58">
            <v>1410.75</v>
          </cell>
          <cell r="D58">
            <v>1410.75</v>
          </cell>
          <cell r="E58">
            <v>1410.75</v>
          </cell>
          <cell r="F58">
            <v>1410.75</v>
          </cell>
          <cell r="G58">
            <v>1410.75</v>
          </cell>
          <cell r="H58">
            <v>1410.75</v>
          </cell>
          <cell r="I58">
            <v>1410.75</v>
          </cell>
          <cell r="J58">
            <v>1410.75</v>
          </cell>
          <cell r="K58">
            <v>1410.75</v>
          </cell>
          <cell r="L58">
            <v>1410.75</v>
          </cell>
          <cell r="M58">
            <v>1410.75</v>
          </cell>
          <cell r="N58">
            <v>1410.75</v>
          </cell>
          <cell r="O58">
            <v>16929</v>
          </cell>
        </row>
        <row r="59">
          <cell r="B59" t="str">
            <v>Payroll &amp; Benefits</v>
          </cell>
          <cell r="C59">
            <v>30565.25</v>
          </cell>
          <cell r="D59">
            <v>30565.25</v>
          </cell>
          <cell r="E59">
            <v>31281.25</v>
          </cell>
          <cell r="F59">
            <v>33033.25</v>
          </cell>
          <cell r="G59">
            <v>31281.25</v>
          </cell>
          <cell r="H59">
            <v>31281.25</v>
          </cell>
          <cell r="I59">
            <v>31281.25</v>
          </cell>
          <cell r="J59">
            <v>31281.25</v>
          </cell>
          <cell r="K59">
            <v>33033.25</v>
          </cell>
          <cell r="L59">
            <v>31281.25</v>
          </cell>
          <cell r="M59">
            <v>31281.25</v>
          </cell>
          <cell r="N59">
            <v>31281.25</v>
          </cell>
          <cell r="O59">
            <v>377447</v>
          </cell>
        </row>
        <row r="60">
          <cell r="C60">
            <v>82371.416666666657</v>
          </cell>
          <cell r="D60">
            <v>85121.416666666657</v>
          </cell>
          <cell r="E60">
            <v>88587.416666666657</v>
          </cell>
          <cell r="F60">
            <v>93089.416666666657</v>
          </cell>
          <cell r="G60">
            <v>88587.416666666657</v>
          </cell>
          <cell r="H60">
            <v>88587.416666666657</v>
          </cell>
          <cell r="I60">
            <v>85837.416666666657</v>
          </cell>
          <cell r="J60">
            <v>91337.416666666657</v>
          </cell>
          <cell r="K60">
            <v>93089.416666666657</v>
          </cell>
          <cell r="L60">
            <v>91337.416666666657</v>
          </cell>
          <cell r="M60">
            <v>85837.416666666657</v>
          </cell>
          <cell r="N60">
            <v>80337.416666666657</v>
          </cell>
          <cell r="O60">
            <v>1054120.9999999998</v>
          </cell>
        </row>
        <row r="62">
          <cell r="B62" t="str">
            <v>Advertising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Incentives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Materials &amp; Supplies</v>
          </cell>
          <cell r="C64">
            <v>8333.3333333333321</v>
          </cell>
          <cell r="D64">
            <v>8333.3333333333321</v>
          </cell>
          <cell r="E64">
            <v>8333.3333333333321</v>
          </cell>
          <cell r="F64">
            <v>25000</v>
          </cell>
          <cell r="G64">
            <v>25000</v>
          </cell>
          <cell r="H64">
            <v>25000</v>
          </cell>
          <cell r="I64">
            <v>8333.3333333333321</v>
          </cell>
          <cell r="J64">
            <v>8333.3333333333321</v>
          </cell>
          <cell r="K64">
            <v>8333.3333333333321</v>
          </cell>
          <cell r="L64">
            <v>25000</v>
          </cell>
          <cell r="M64">
            <v>25000</v>
          </cell>
          <cell r="N64">
            <v>25000</v>
          </cell>
          <cell r="O64">
            <v>200000</v>
          </cell>
        </row>
        <row r="65">
          <cell r="B65" t="str">
            <v>Other</v>
          </cell>
          <cell r="C65">
            <v>2083.3333333333335</v>
          </cell>
          <cell r="D65">
            <v>2083.3333333333335</v>
          </cell>
          <cell r="E65">
            <v>2083.3333333333335</v>
          </cell>
          <cell r="F65">
            <v>2083.3333333333335</v>
          </cell>
          <cell r="G65">
            <v>2083.3333333333335</v>
          </cell>
          <cell r="H65">
            <v>2083.3333333333335</v>
          </cell>
          <cell r="I65">
            <v>2083.3333333333335</v>
          </cell>
          <cell r="J65">
            <v>2083.3333333333335</v>
          </cell>
          <cell r="K65">
            <v>2083.3333333333335</v>
          </cell>
          <cell r="L65">
            <v>2083.3333333333335</v>
          </cell>
          <cell r="M65">
            <v>2083.3333333333335</v>
          </cell>
          <cell r="N65">
            <v>2083.3333333333335</v>
          </cell>
          <cell r="O65">
            <v>24999.999999999996</v>
          </cell>
        </row>
        <row r="66">
          <cell r="B66" t="str">
            <v>Outside Services</v>
          </cell>
          <cell r="C66">
            <v>11458.33333333333</v>
          </cell>
          <cell r="D66">
            <v>11458.33333333333</v>
          </cell>
          <cell r="E66">
            <v>11458.33333333333</v>
          </cell>
          <cell r="F66">
            <v>34374.999999999993</v>
          </cell>
          <cell r="G66">
            <v>34374.999999999993</v>
          </cell>
          <cell r="H66">
            <v>34374.999999999993</v>
          </cell>
          <cell r="I66">
            <v>11458.33333333333</v>
          </cell>
          <cell r="J66">
            <v>11458.33333333333</v>
          </cell>
          <cell r="K66">
            <v>11458.33333333333</v>
          </cell>
          <cell r="L66">
            <v>34374.999999999993</v>
          </cell>
          <cell r="M66">
            <v>34374.999999999993</v>
          </cell>
          <cell r="N66">
            <v>34374.999999999993</v>
          </cell>
          <cell r="O66">
            <v>275000</v>
          </cell>
        </row>
        <row r="67">
          <cell r="B67" t="str">
            <v>Payroll &amp; Benefits</v>
          </cell>
          <cell r="C67">
            <v>12500</v>
          </cell>
          <cell r="D67">
            <v>12500</v>
          </cell>
          <cell r="E67">
            <v>12500</v>
          </cell>
          <cell r="F67">
            <v>37500</v>
          </cell>
          <cell r="G67">
            <v>37500</v>
          </cell>
          <cell r="H67">
            <v>37500</v>
          </cell>
          <cell r="I67">
            <v>12500</v>
          </cell>
          <cell r="J67">
            <v>12500</v>
          </cell>
          <cell r="K67">
            <v>12500</v>
          </cell>
          <cell r="L67">
            <v>37500</v>
          </cell>
          <cell r="M67">
            <v>37500</v>
          </cell>
          <cell r="N67">
            <v>37500</v>
          </cell>
          <cell r="O67">
            <v>300000</v>
          </cell>
        </row>
        <row r="68">
          <cell r="C68">
            <v>34375</v>
          </cell>
          <cell r="D68">
            <v>34375</v>
          </cell>
          <cell r="E68">
            <v>34375</v>
          </cell>
          <cell r="F68">
            <v>98958.333333333328</v>
          </cell>
          <cell r="G68">
            <v>98958.333333333328</v>
          </cell>
          <cell r="H68">
            <v>98958.333333333328</v>
          </cell>
          <cell r="I68">
            <v>34375</v>
          </cell>
          <cell r="J68">
            <v>34375</v>
          </cell>
          <cell r="K68">
            <v>34375</v>
          </cell>
          <cell r="L68">
            <v>98958.333333333328</v>
          </cell>
          <cell r="M68">
            <v>98958.333333333328</v>
          </cell>
          <cell r="N68">
            <v>98958.333333333328</v>
          </cell>
          <cell r="O68">
            <v>800000</v>
          </cell>
        </row>
        <row r="70">
          <cell r="B70" t="str">
            <v>Advertising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 t="str">
            <v>Incentives</v>
          </cell>
          <cell r="C71">
            <v>14250</v>
          </cell>
          <cell r="D71">
            <v>14250</v>
          </cell>
          <cell r="E71">
            <v>14250</v>
          </cell>
          <cell r="F71">
            <v>14250</v>
          </cell>
          <cell r="G71">
            <v>14250</v>
          </cell>
          <cell r="H71">
            <v>14250</v>
          </cell>
          <cell r="I71">
            <v>14250</v>
          </cell>
          <cell r="J71">
            <v>14250</v>
          </cell>
          <cell r="K71">
            <v>14250</v>
          </cell>
          <cell r="L71">
            <v>14250</v>
          </cell>
          <cell r="M71">
            <v>14250</v>
          </cell>
          <cell r="N71">
            <v>14250</v>
          </cell>
          <cell r="O71">
            <v>171000</v>
          </cell>
        </row>
        <row r="72">
          <cell r="B72" t="str">
            <v>Materials &amp; Supplies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B73" t="str">
            <v>Other</v>
          </cell>
          <cell r="C73">
            <v>251.41666666666666</v>
          </cell>
          <cell r="D73">
            <v>251.41666666666666</v>
          </cell>
          <cell r="E73">
            <v>251.41666666666666</v>
          </cell>
          <cell r="F73">
            <v>251.41666666666666</v>
          </cell>
          <cell r="G73">
            <v>251.41666666666666</v>
          </cell>
          <cell r="H73">
            <v>251.41666666666666</v>
          </cell>
          <cell r="I73">
            <v>251.41666666666666</v>
          </cell>
          <cell r="J73">
            <v>251.41666666666666</v>
          </cell>
          <cell r="K73">
            <v>251.41666666666666</v>
          </cell>
          <cell r="L73">
            <v>251.41666666666666</v>
          </cell>
          <cell r="M73">
            <v>251.41666666666666</v>
          </cell>
          <cell r="N73">
            <v>251.41666666666666</v>
          </cell>
          <cell r="O73">
            <v>3016.9999999999995</v>
          </cell>
        </row>
        <row r="74">
          <cell r="B74" t="str">
            <v>Outside Services</v>
          </cell>
          <cell r="C74">
            <v>7053.916666666667</v>
          </cell>
          <cell r="D74">
            <v>7053.916666666667</v>
          </cell>
          <cell r="E74">
            <v>7053.916666666667</v>
          </cell>
          <cell r="F74">
            <v>7053.916666666667</v>
          </cell>
          <cell r="G74">
            <v>7053.916666666667</v>
          </cell>
          <cell r="H74">
            <v>7053.916666666667</v>
          </cell>
          <cell r="I74">
            <v>7053.916666666667</v>
          </cell>
          <cell r="J74">
            <v>7053.916666666667</v>
          </cell>
          <cell r="K74">
            <v>7053.916666666667</v>
          </cell>
          <cell r="L74">
            <v>7053.916666666667</v>
          </cell>
          <cell r="M74">
            <v>7053.916666666667</v>
          </cell>
          <cell r="N74">
            <v>7053.916666666667</v>
          </cell>
          <cell r="O74">
            <v>84647</v>
          </cell>
        </row>
        <row r="75">
          <cell r="B75" t="str">
            <v>Payroll &amp; Benefits</v>
          </cell>
          <cell r="C75">
            <v>3980.833333333333</v>
          </cell>
          <cell r="D75">
            <v>3980.833333333333</v>
          </cell>
          <cell r="E75">
            <v>3996.833333333333</v>
          </cell>
          <cell r="F75">
            <v>3996.833333333333</v>
          </cell>
          <cell r="G75">
            <v>3996.833333333333</v>
          </cell>
          <cell r="H75">
            <v>3996.833333333333</v>
          </cell>
          <cell r="I75">
            <v>3996.833333333333</v>
          </cell>
          <cell r="J75">
            <v>3996.833333333333</v>
          </cell>
          <cell r="K75">
            <v>3996.833333333333</v>
          </cell>
          <cell r="L75">
            <v>3996.833333333333</v>
          </cell>
          <cell r="M75">
            <v>3996.833333333333</v>
          </cell>
          <cell r="N75">
            <v>3996.833333333333</v>
          </cell>
          <cell r="O75">
            <v>47930</v>
          </cell>
        </row>
        <row r="76">
          <cell r="C76">
            <v>25536.166666666664</v>
          </cell>
          <cell r="D76">
            <v>25536.166666666664</v>
          </cell>
          <cell r="E76">
            <v>25552.166666666664</v>
          </cell>
          <cell r="F76">
            <v>25552.166666666664</v>
          </cell>
          <cell r="G76">
            <v>25552.166666666664</v>
          </cell>
          <cell r="H76">
            <v>25552.166666666664</v>
          </cell>
          <cell r="I76">
            <v>25552.166666666664</v>
          </cell>
          <cell r="J76">
            <v>25552.166666666664</v>
          </cell>
          <cell r="K76">
            <v>25552.166666666664</v>
          </cell>
          <cell r="L76">
            <v>25552.166666666664</v>
          </cell>
          <cell r="M76">
            <v>25552.166666666664</v>
          </cell>
          <cell r="N76">
            <v>25552.166666666664</v>
          </cell>
          <cell r="O76">
            <v>306593.99999999994</v>
          </cell>
        </row>
        <row r="78">
          <cell r="B78" t="str">
            <v>Advertising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B79" t="str">
            <v>Incentives</v>
          </cell>
          <cell r="C79">
            <v>2568038</v>
          </cell>
          <cell r="D79">
            <v>2568038</v>
          </cell>
          <cell r="E79">
            <v>2568038</v>
          </cell>
          <cell r="F79">
            <v>2568038</v>
          </cell>
          <cell r="G79">
            <v>2568038</v>
          </cell>
          <cell r="H79">
            <v>2568038</v>
          </cell>
          <cell r="I79">
            <v>2568038</v>
          </cell>
          <cell r="J79">
            <v>2568038</v>
          </cell>
          <cell r="K79">
            <v>2568038</v>
          </cell>
          <cell r="L79">
            <v>2568038</v>
          </cell>
          <cell r="M79">
            <v>2568038</v>
          </cell>
          <cell r="N79">
            <v>2568038</v>
          </cell>
          <cell r="O79">
            <v>30816456</v>
          </cell>
        </row>
        <row r="80">
          <cell r="B80" t="str">
            <v>Materials &amp; Supplies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B81" t="str">
            <v>Other</v>
          </cell>
          <cell r="C81">
            <v>716.66666666666663</v>
          </cell>
          <cell r="D81">
            <v>716.66666666666663</v>
          </cell>
          <cell r="E81">
            <v>716.66666666666663</v>
          </cell>
          <cell r="F81">
            <v>716.66666666666663</v>
          </cell>
          <cell r="G81">
            <v>716.66666666666663</v>
          </cell>
          <cell r="H81">
            <v>716.66666666666663</v>
          </cell>
          <cell r="I81">
            <v>716.66666666666663</v>
          </cell>
          <cell r="J81">
            <v>716.66666666666663</v>
          </cell>
          <cell r="K81">
            <v>716.66666666666663</v>
          </cell>
          <cell r="L81">
            <v>716.66666666666663</v>
          </cell>
          <cell r="M81">
            <v>716.66666666666663</v>
          </cell>
          <cell r="N81">
            <v>716.66666666666663</v>
          </cell>
          <cell r="O81">
            <v>8600.0000000000018</v>
          </cell>
        </row>
        <row r="82">
          <cell r="B82" t="str">
            <v>Vehicle</v>
          </cell>
          <cell r="C82">
            <v>350</v>
          </cell>
          <cell r="D82">
            <v>350</v>
          </cell>
          <cell r="E82">
            <v>350</v>
          </cell>
          <cell r="F82">
            <v>350</v>
          </cell>
          <cell r="G82">
            <v>350</v>
          </cell>
          <cell r="H82">
            <v>350</v>
          </cell>
          <cell r="I82">
            <v>350</v>
          </cell>
          <cell r="J82">
            <v>350</v>
          </cell>
          <cell r="K82">
            <v>350</v>
          </cell>
          <cell r="L82">
            <v>350</v>
          </cell>
          <cell r="M82">
            <v>350</v>
          </cell>
          <cell r="N82">
            <v>350</v>
          </cell>
          <cell r="O82">
            <v>4200</v>
          </cell>
        </row>
        <row r="83">
          <cell r="B83" t="str">
            <v>Outside Services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Payroll &amp; Benefits</v>
          </cell>
          <cell r="C84">
            <v>10092</v>
          </cell>
          <cell r="D84">
            <v>10092</v>
          </cell>
          <cell r="E84">
            <v>10330</v>
          </cell>
          <cell r="F84">
            <v>10330</v>
          </cell>
          <cell r="G84">
            <v>10330</v>
          </cell>
          <cell r="H84">
            <v>10330</v>
          </cell>
          <cell r="I84">
            <v>10330</v>
          </cell>
          <cell r="J84">
            <v>10330</v>
          </cell>
          <cell r="K84">
            <v>10330</v>
          </cell>
          <cell r="L84">
            <v>10330</v>
          </cell>
          <cell r="M84">
            <v>10330</v>
          </cell>
          <cell r="N84">
            <v>10330</v>
          </cell>
          <cell r="O84">
            <v>123484</v>
          </cell>
        </row>
        <row r="85">
          <cell r="C85">
            <v>2579196.6666666665</v>
          </cell>
          <cell r="D85">
            <v>2579196.6666666665</v>
          </cell>
          <cell r="E85">
            <v>2579434.6666666665</v>
          </cell>
          <cell r="F85">
            <v>2579434.6666666665</v>
          </cell>
          <cell r="G85">
            <v>2579434.6666666665</v>
          </cell>
          <cell r="H85">
            <v>2579434.6666666665</v>
          </cell>
          <cell r="I85">
            <v>2579434.6666666665</v>
          </cell>
          <cell r="J85">
            <v>2579434.6666666665</v>
          </cell>
          <cell r="K85">
            <v>2579434.6666666665</v>
          </cell>
          <cell r="L85">
            <v>2579434.6666666665</v>
          </cell>
          <cell r="M85">
            <v>2579434.6666666665</v>
          </cell>
          <cell r="N85">
            <v>2579434.6666666665</v>
          </cell>
          <cell r="O85">
            <v>30952740.000000004</v>
          </cell>
        </row>
        <row r="87">
          <cell r="B87" t="str">
            <v>Advertising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B88" t="str">
            <v>Incentives</v>
          </cell>
          <cell r="C88">
            <v>107247.33333333333</v>
          </cell>
          <cell r="D88">
            <v>107247.33333333333</v>
          </cell>
          <cell r="E88">
            <v>107247.33333333333</v>
          </cell>
          <cell r="F88">
            <v>107247.33333333333</v>
          </cell>
          <cell r="G88">
            <v>107247.33333333333</v>
          </cell>
          <cell r="H88">
            <v>107247.33333333333</v>
          </cell>
          <cell r="I88">
            <v>107247.33333333333</v>
          </cell>
          <cell r="J88">
            <v>107247.33333333333</v>
          </cell>
          <cell r="K88">
            <v>107247.33333333333</v>
          </cell>
          <cell r="L88">
            <v>107247.33333333333</v>
          </cell>
          <cell r="M88">
            <v>107247.33333333333</v>
          </cell>
          <cell r="N88">
            <v>107247.33333333333</v>
          </cell>
          <cell r="O88">
            <v>1286968</v>
          </cell>
        </row>
        <row r="89">
          <cell r="B89" t="str">
            <v>Materials &amp; Supplies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B90" t="str">
            <v>Other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Outside Services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B92" t="str">
            <v>Payroll &amp; Benefits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C93">
            <v>107247.33333333333</v>
          </cell>
          <cell r="D93">
            <v>107247.33333333333</v>
          </cell>
          <cell r="E93">
            <v>107247.33333333333</v>
          </cell>
          <cell r="F93">
            <v>107247.33333333333</v>
          </cell>
          <cell r="G93">
            <v>107247.33333333333</v>
          </cell>
          <cell r="H93">
            <v>107247.33333333333</v>
          </cell>
          <cell r="I93">
            <v>107247.33333333333</v>
          </cell>
          <cell r="J93">
            <v>107247.33333333333</v>
          </cell>
          <cell r="K93">
            <v>107247.33333333333</v>
          </cell>
          <cell r="L93">
            <v>107247.33333333333</v>
          </cell>
          <cell r="M93">
            <v>107247.33333333333</v>
          </cell>
          <cell r="N93">
            <v>107247.33333333333</v>
          </cell>
          <cell r="O93">
            <v>1286968</v>
          </cell>
        </row>
        <row r="95">
          <cell r="B95" t="str">
            <v>Advertising</v>
          </cell>
          <cell r="C95">
            <v>78315</v>
          </cell>
          <cell r="D95">
            <v>78315</v>
          </cell>
          <cell r="E95">
            <v>78315</v>
          </cell>
          <cell r="F95">
            <v>78315</v>
          </cell>
          <cell r="G95">
            <v>78315</v>
          </cell>
          <cell r="H95">
            <v>78315</v>
          </cell>
          <cell r="I95">
            <v>78315</v>
          </cell>
          <cell r="J95">
            <v>78315</v>
          </cell>
          <cell r="K95">
            <v>78315</v>
          </cell>
          <cell r="L95">
            <v>78315</v>
          </cell>
          <cell r="M95">
            <v>78315</v>
          </cell>
          <cell r="N95">
            <v>78315</v>
          </cell>
          <cell r="O95">
            <v>939780</v>
          </cell>
        </row>
        <row r="96">
          <cell r="B96" t="str">
            <v>Incentives</v>
          </cell>
          <cell r="C96">
            <v>1845783</v>
          </cell>
          <cell r="D96">
            <v>1845783</v>
          </cell>
          <cell r="E96">
            <v>1845783</v>
          </cell>
          <cell r="F96">
            <v>1845783</v>
          </cell>
          <cell r="G96">
            <v>1845783</v>
          </cell>
          <cell r="H96">
            <v>1845783</v>
          </cell>
          <cell r="I96">
            <v>1845783</v>
          </cell>
          <cell r="J96">
            <v>1845783</v>
          </cell>
          <cell r="K96">
            <v>1845783</v>
          </cell>
          <cell r="L96">
            <v>1845783</v>
          </cell>
          <cell r="M96">
            <v>1845783</v>
          </cell>
          <cell r="N96">
            <v>1845783</v>
          </cell>
          <cell r="O96">
            <v>22149396</v>
          </cell>
        </row>
        <row r="97">
          <cell r="B97" t="str">
            <v>Materials &amp; Supplies</v>
          </cell>
          <cell r="C97">
            <v>3257.8333333333335</v>
          </cell>
          <cell r="D97">
            <v>857.83333333333337</v>
          </cell>
          <cell r="E97">
            <v>857.83333333333337</v>
          </cell>
          <cell r="F97">
            <v>3257.8333333333335</v>
          </cell>
          <cell r="G97">
            <v>857.83333333333337</v>
          </cell>
          <cell r="H97">
            <v>4757.833333333333</v>
          </cell>
          <cell r="I97">
            <v>3257.8333333333335</v>
          </cell>
          <cell r="J97">
            <v>857.83333333333337</v>
          </cell>
          <cell r="K97">
            <v>857.83333333333337</v>
          </cell>
          <cell r="L97">
            <v>3257.8333333333335</v>
          </cell>
          <cell r="M97">
            <v>857.83333333333337</v>
          </cell>
          <cell r="N97">
            <v>857.83333333333337</v>
          </cell>
          <cell r="O97">
            <v>23793.999999999993</v>
          </cell>
        </row>
        <row r="98">
          <cell r="B98" t="str">
            <v>Other</v>
          </cell>
          <cell r="C98">
            <v>97278.708333333343</v>
          </cell>
          <cell r="D98">
            <v>97278.708333333343</v>
          </cell>
          <cell r="E98">
            <v>131445.70833333334</v>
          </cell>
          <cell r="F98">
            <v>95871.746666666673</v>
          </cell>
          <cell r="G98">
            <v>95871.746666666673</v>
          </cell>
          <cell r="H98">
            <v>95871.746666666673</v>
          </cell>
          <cell r="I98">
            <v>95871.746666666673</v>
          </cell>
          <cell r="J98">
            <v>95871.746666666673</v>
          </cell>
          <cell r="K98">
            <v>95871.746666666673</v>
          </cell>
          <cell r="L98">
            <v>95871.746666666673</v>
          </cell>
          <cell r="M98">
            <v>29736.416666666668</v>
          </cell>
          <cell r="N98">
            <v>29736.416666666668</v>
          </cell>
          <cell r="O98">
            <v>1056578.1850000003</v>
          </cell>
        </row>
        <row r="99">
          <cell r="B99" t="str">
            <v>Vehicle</v>
          </cell>
          <cell r="C99">
            <v>350</v>
          </cell>
          <cell r="D99">
            <v>350</v>
          </cell>
          <cell r="E99">
            <v>350</v>
          </cell>
          <cell r="F99">
            <v>350</v>
          </cell>
          <cell r="G99">
            <v>350</v>
          </cell>
          <cell r="H99">
            <v>350</v>
          </cell>
          <cell r="I99">
            <v>350</v>
          </cell>
          <cell r="J99">
            <v>350</v>
          </cell>
          <cell r="K99">
            <v>350</v>
          </cell>
          <cell r="L99">
            <v>350</v>
          </cell>
          <cell r="M99">
            <v>350</v>
          </cell>
          <cell r="N99">
            <v>350</v>
          </cell>
          <cell r="O99">
            <v>4200</v>
          </cell>
        </row>
        <row r="100">
          <cell r="B100" t="str">
            <v>Outside Services</v>
          </cell>
          <cell r="C100">
            <v>162711.13999999998</v>
          </cell>
          <cell r="D100">
            <v>157975.61000000002</v>
          </cell>
          <cell r="E100">
            <v>137341.01999999999</v>
          </cell>
          <cell r="F100">
            <v>111482.45999999999</v>
          </cell>
          <cell r="G100">
            <v>110078.25</v>
          </cell>
          <cell r="H100">
            <v>122047.24</v>
          </cell>
          <cell r="I100">
            <v>122711.26000000001</v>
          </cell>
          <cell r="J100">
            <v>119746.13</v>
          </cell>
          <cell r="K100">
            <v>103373.23</v>
          </cell>
          <cell r="L100">
            <v>65649.75</v>
          </cell>
          <cell r="M100">
            <v>65649.75</v>
          </cell>
          <cell r="N100">
            <v>65649.75</v>
          </cell>
          <cell r="O100">
            <v>1344415.59</v>
          </cell>
        </row>
        <row r="101">
          <cell r="B101" t="str">
            <v>Payroll &amp; Benefits</v>
          </cell>
          <cell r="C101">
            <v>166973.22333333336</v>
          </cell>
          <cell r="D101">
            <v>158945.52333333335</v>
          </cell>
          <cell r="E101">
            <v>163759.28333333333</v>
          </cell>
          <cell r="F101">
            <v>162968.25333333336</v>
          </cell>
          <cell r="G101">
            <v>152915.60333333333</v>
          </cell>
          <cell r="H101">
            <v>168713.13333333336</v>
          </cell>
          <cell r="I101">
            <v>167831.41333333336</v>
          </cell>
          <cell r="J101">
            <v>162917.76333333334</v>
          </cell>
          <cell r="K101">
            <v>153910.66333333333</v>
          </cell>
          <cell r="L101">
            <v>119375.08333333334</v>
          </cell>
          <cell r="M101">
            <v>119375.08333333334</v>
          </cell>
          <cell r="N101">
            <v>119375.08333333334</v>
          </cell>
          <cell r="O101">
            <v>1817060.1099999999</v>
          </cell>
        </row>
        <row r="102">
          <cell r="C102">
            <v>2354668.9049999998</v>
          </cell>
          <cell r="D102">
            <v>2339505.6749999998</v>
          </cell>
          <cell r="E102">
            <v>2357851.8449999997</v>
          </cell>
          <cell r="F102">
            <v>2298028.2933333335</v>
          </cell>
          <cell r="G102">
            <v>2284171.4333333336</v>
          </cell>
          <cell r="H102">
            <v>2315837.9533333331</v>
          </cell>
          <cell r="I102">
            <v>2314120.2533333334</v>
          </cell>
          <cell r="J102">
            <v>2303841.4733333332</v>
          </cell>
          <cell r="K102">
            <v>2278461.4733333336</v>
          </cell>
          <cell r="L102">
            <v>2208602.4133333331</v>
          </cell>
          <cell r="M102">
            <v>2140067.0833333335</v>
          </cell>
          <cell r="N102">
            <v>2140067.0833333335</v>
          </cell>
          <cell r="O102">
            <v>27335223.884999998</v>
          </cell>
        </row>
        <row r="104">
          <cell r="B104" t="str">
            <v>Advertising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 t="str">
            <v>Incentives</v>
          </cell>
          <cell r="C105">
            <v>45000</v>
          </cell>
          <cell r="D105">
            <v>45000</v>
          </cell>
          <cell r="E105">
            <v>45000</v>
          </cell>
          <cell r="F105">
            <v>45000</v>
          </cell>
          <cell r="G105">
            <v>45000</v>
          </cell>
          <cell r="H105">
            <v>45000</v>
          </cell>
          <cell r="I105">
            <v>45000</v>
          </cell>
          <cell r="J105">
            <v>45000</v>
          </cell>
          <cell r="K105">
            <v>45000</v>
          </cell>
          <cell r="L105">
            <v>45000</v>
          </cell>
          <cell r="M105">
            <v>45000</v>
          </cell>
          <cell r="N105">
            <v>45000</v>
          </cell>
          <cell r="O105">
            <v>540000</v>
          </cell>
        </row>
        <row r="106">
          <cell r="B106" t="str">
            <v>Materials &amp; Supplies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B107" t="str">
            <v>Other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B108" t="str">
            <v>Outside Services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B109" t="str">
            <v>Payroll &amp; Benefits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C110">
            <v>45000</v>
          </cell>
          <cell r="D110">
            <v>45000</v>
          </cell>
          <cell r="E110">
            <v>45000</v>
          </cell>
          <cell r="F110">
            <v>45000</v>
          </cell>
          <cell r="G110">
            <v>45000</v>
          </cell>
          <cell r="H110">
            <v>45000</v>
          </cell>
          <cell r="I110">
            <v>45000</v>
          </cell>
          <cell r="J110">
            <v>45000</v>
          </cell>
          <cell r="K110">
            <v>45000</v>
          </cell>
          <cell r="L110">
            <v>45000</v>
          </cell>
          <cell r="M110">
            <v>45000</v>
          </cell>
          <cell r="N110">
            <v>45000</v>
          </cell>
          <cell r="O110">
            <v>540000</v>
          </cell>
        </row>
        <row r="112">
          <cell r="B112" t="str">
            <v>Advertising</v>
          </cell>
          <cell r="C112">
            <v>7125</v>
          </cell>
          <cell r="D112">
            <v>2500</v>
          </cell>
          <cell r="E112">
            <v>0</v>
          </cell>
          <cell r="F112">
            <v>0</v>
          </cell>
          <cell r="G112">
            <v>5000</v>
          </cell>
          <cell r="H112">
            <v>5500</v>
          </cell>
          <cell r="I112">
            <v>5500</v>
          </cell>
          <cell r="J112">
            <v>6000</v>
          </cell>
          <cell r="K112">
            <v>0</v>
          </cell>
          <cell r="L112">
            <v>0</v>
          </cell>
          <cell r="M112">
            <v>3000</v>
          </cell>
          <cell r="N112">
            <v>0</v>
          </cell>
          <cell r="O112">
            <v>34625</v>
          </cell>
        </row>
        <row r="113">
          <cell r="B113" t="str">
            <v>Incentives</v>
          </cell>
          <cell r="C113">
            <v>8333</v>
          </cell>
          <cell r="D113">
            <v>8333</v>
          </cell>
          <cell r="E113">
            <v>8333</v>
          </cell>
          <cell r="F113">
            <v>8333</v>
          </cell>
          <cell r="G113">
            <v>8333</v>
          </cell>
          <cell r="H113">
            <v>8333</v>
          </cell>
          <cell r="I113">
            <v>8333</v>
          </cell>
          <cell r="J113">
            <v>8333</v>
          </cell>
          <cell r="K113">
            <v>8333</v>
          </cell>
          <cell r="L113">
            <v>8333</v>
          </cell>
          <cell r="M113">
            <v>8333</v>
          </cell>
          <cell r="N113">
            <v>8333</v>
          </cell>
          <cell r="O113">
            <v>99996</v>
          </cell>
        </row>
        <row r="114">
          <cell r="B114" t="str">
            <v>Materials &amp; Supplies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B115" t="str">
            <v>Other</v>
          </cell>
          <cell r="C115">
            <v>971.16666666666663</v>
          </cell>
          <cell r="D115">
            <v>971.16666666666663</v>
          </cell>
          <cell r="E115">
            <v>971.16666666666663</v>
          </cell>
          <cell r="F115">
            <v>971.16666666666663</v>
          </cell>
          <cell r="G115">
            <v>971.16666666666663</v>
          </cell>
          <cell r="H115">
            <v>971.16666666666663</v>
          </cell>
          <cell r="I115">
            <v>971.16666666666663</v>
          </cell>
          <cell r="J115">
            <v>971.16666666666663</v>
          </cell>
          <cell r="K115">
            <v>971.16666666666663</v>
          </cell>
          <cell r="L115">
            <v>971.16666666666663</v>
          </cell>
          <cell r="M115">
            <v>971.16666666666663</v>
          </cell>
          <cell r="N115">
            <v>971.16666666666663</v>
          </cell>
          <cell r="O115">
            <v>11653.999999999998</v>
          </cell>
        </row>
        <row r="116">
          <cell r="B116" t="str">
            <v>Outside Services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B117" t="str">
            <v>Payroll &amp; Benefits</v>
          </cell>
          <cell r="C117">
            <v>10178.25</v>
          </cell>
          <cell r="D117">
            <v>10178.25</v>
          </cell>
          <cell r="E117">
            <v>10418.25</v>
          </cell>
          <cell r="F117">
            <v>10418.25</v>
          </cell>
          <cell r="G117">
            <v>10418.25</v>
          </cell>
          <cell r="H117">
            <v>10418.25</v>
          </cell>
          <cell r="I117">
            <v>10418.25</v>
          </cell>
          <cell r="J117">
            <v>10418.25</v>
          </cell>
          <cell r="K117">
            <v>10418.25</v>
          </cell>
          <cell r="L117">
            <v>10418.25</v>
          </cell>
          <cell r="M117">
            <v>10418.25</v>
          </cell>
          <cell r="N117">
            <v>10418.25</v>
          </cell>
          <cell r="O117">
            <v>124539</v>
          </cell>
        </row>
        <row r="118">
          <cell r="C118">
            <v>26607.416666666668</v>
          </cell>
          <cell r="D118">
            <v>21982.416666666664</v>
          </cell>
          <cell r="E118">
            <v>19722.416666666664</v>
          </cell>
          <cell r="F118">
            <v>19722.416666666664</v>
          </cell>
          <cell r="G118">
            <v>24722.416666666664</v>
          </cell>
          <cell r="H118">
            <v>25222.416666666664</v>
          </cell>
          <cell r="I118">
            <v>25222.416666666664</v>
          </cell>
          <cell r="J118">
            <v>25722.416666666664</v>
          </cell>
          <cell r="K118">
            <v>19722.416666666664</v>
          </cell>
          <cell r="L118">
            <v>19722.416666666664</v>
          </cell>
          <cell r="M118">
            <v>22722.416666666664</v>
          </cell>
          <cell r="N118">
            <v>19722.416666666664</v>
          </cell>
          <cell r="O118">
            <v>270813.99999999994</v>
          </cell>
        </row>
        <row r="120">
          <cell r="B120" t="str">
            <v>Advertising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B121" t="str">
            <v>Incentives</v>
          </cell>
          <cell r="C121">
            <v>465949</v>
          </cell>
          <cell r="D121">
            <v>465949</v>
          </cell>
          <cell r="E121">
            <v>465949</v>
          </cell>
          <cell r="F121">
            <v>465949</v>
          </cell>
          <cell r="G121">
            <v>465949</v>
          </cell>
          <cell r="H121">
            <v>465949</v>
          </cell>
          <cell r="I121">
            <v>465949</v>
          </cell>
          <cell r="J121">
            <v>465949</v>
          </cell>
          <cell r="K121">
            <v>465949</v>
          </cell>
          <cell r="L121">
            <v>465949</v>
          </cell>
          <cell r="M121">
            <v>465949</v>
          </cell>
          <cell r="N121">
            <v>465949</v>
          </cell>
          <cell r="O121">
            <v>5591388</v>
          </cell>
        </row>
        <row r="122">
          <cell r="B122" t="str">
            <v>Materials &amp; Supplies</v>
          </cell>
          <cell r="C122">
            <v>2.25</v>
          </cell>
          <cell r="D122">
            <v>2.25</v>
          </cell>
          <cell r="E122">
            <v>2.25</v>
          </cell>
          <cell r="F122">
            <v>2.25</v>
          </cell>
          <cell r="G122">
            <v>2.25</v>
          </cell>
          <cell r="H122">
            <v>902.25</v>
          </cell>
          <cell r="I122">
            <v>2.25</v>
          </cell>
          <cell r="J122">
            <v>2.25</v>
          </cell>
          <cell r="K122">
            <v>2.25</v>
          </cell>
          <cell r="L122">
            <v>2.25</v>
          </cell>
          <cell r="M122">
            <v>2.25</v>
          </cell>
          <cell r="N122">
            <v>2.25</v>
          </cell>
          <cell r="O122">
            <v>927</v>
          </cell>
        </row>
        <row r="123">
          <cell r="B123" t="str">
            <v>Other</v>
          </cell>
          <cell r="C123">
            <v>1547.9166666666667</v>
          </cell>
          <cell r="D123">
            <v>1547.9166666666667</v>
          </cell>
          <cell r="E123">
            <v>1547.9166666666667</v>
          </cell>
          <cell r="F123">
            <v>1547.9166666666667</v>
          </cell>
          <cell r="G123">
            <v>1547.9166666666667</v>
          </cell>
          <cell r="H123">
            <v>1547.9166666666667</v>
          </cell>
          <cell r="I123">
            <v>1547.9166666666667</v>
          </cell>
          <cell r="J123">
            <v>1547.9166666666667</v>
          </cell>
          <cell r="K123">
            <v>1547.9166666666667</v>
          </cell>
          <cell r="L123">
            <v>1547.9166666666667</v>
          </cell>
          <cell r="M123">
            <v>1547.9166666666667</v>
          </cell>
          <cell r="N123">
            <v>1547.9166666666667</v>
          </cell>
          <cell r="O123">
            <v>18575</v>
          </cell>
        </row>
        <row r="124">
          <cell r="B124" t="str">
            <v xml:space="preserve">Vehicle </v>
          </cell>
          <cell r="C124">
            <v>350</v>
          </cell>
          <cell r="D124">
            <v>350</v>
          </cell>
          <cell r="E124">
            <v>350</v>
          </cell>
          <cell r="F124">
            <v>350</v>
          </cell>
          <cell r="G124">
            <v>350</v>
          </cell>
          <cell r="H124">
            <v>350</v>
          </cell>
          <cell r="I124">
            <v>350</v>
          </cell>
          <cell r="J124">
            <v>350</v>
          </cell>
          <cell r="K124">
            <v>350</v>
          </cell>
          <cell r="L124">
            <v>350</v>
          </cell>
          <cell r="M124">
            <v>350</v>
          </cell>
          <cell r="N124">
            <v>350</v>
          </cell>
          <cell r="O124">
            <v>4200</v>
          </cell>
        </row>
        <row r="125">
          <cell r="B125" t="str">
            <v>Outside Services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 t="str">
            <v>Payroll &amp; Benefits</v>
          </cell>
          <cell r="C126">
            <v>21552.833333333332</v>
          </cell>
          <cell r="D126">
            <v>21552.833333333332</v>
          </cell>
          <cell r="E126">
            <v>22061.833333333332</v>
          </cell>
          <cell r="F126">
            <v>22161.833333333332</v>
          </cell>
          <cell r="G126">
            <v>22061.833333333332</v>
          </cell>
          <cell r="H126">
            <v>22061.833333333332</v>
          </cell>
          <cell r="I126">
            <v>22061.833333333332</v>
          </cell>
          <cell r="J126">
            <v>22061.833333333332</v>
          </cell>
          <cell r="K126">
            <v>22161.833333333332</v>
          </cell>
          <cell r="L126">
            <v>22061.833333333332</v>
          </cell>
          <cell r="M126">
            <v>22061.833333333332</v>
          </cell>
          <cell r="N126">
            <v>22061.833333333332</v>
          </cell>
          <cell r="O126">
            <v>263924.00000000006</v>
          </cell>
        </row>
        <row r="127">
          <cell r="C127">
            <v>489402</v>
          </cell>
          <cell r="D127">
            <v>489402</v>
          </cell>
          <cell r="E127">
            <v>489911</v>
          </cell>
          <cell r="F127">
            <v>490011</v>
          </cell>
          <cell r="G127">
            <v>489911</v>
          </cell>
          <cell r="H127">
            <v>490811</v>
          </cell>
          <cell r="I127">
            <v>489911</v>
          </cell>
          <cell r="J127">
            <v>489911</v>
          </cell>
          <cell r="K127">
            <v>490011</v>
          </cell>
          <cell r="L127">
            <v>489911</v>
          </cell>
          <cell r="M127">
            <v>489911</v>
          </cell>
          <cell r="N127">
            <v>489911</v>
          </cell>
          <cell r="O127">
            <v>5879014</v>
          </cell>
        </row>
        <row r="129">
          <cell r="B129" t="str">
            <v>Advertising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B130" t="str">
            <v>Incentives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B131" t="str">
            <v>Materials &amp; Supplies</v>
          </cell>
          <cell r="C131">
            <v>524.83333333333337</v>
          </cell>
          <cell r="D131">
            <v>524.83333333333337</v>
          </cell>
          <cell r="E131">
            <v>524.83333333333337</v>
          </cell>
          <cell r="F131">
            <v>524.83333333333337</v>
          </cell>
          <cell r="G131">
            <v>524.83333333333337</v>
          </cell>
          <cell r="H131">
            <v>524.83333333333337</v>
          </cell>
          <cell r="I131">
            <v>524.83333333333337</v>
          </cell>
          <cell r="J131">
            <v>524.83333333333337</v>
          </cell>
          <cell r="K131">
            <v>524.83333333333337</v>
          </cell>
          <cell r="L131">
            <v>524.83333333333337</v>
          </cell>
          <cell r="M131">
            <v>524.83333333333337</v>
          </cell>
          <cell r="N131">
            <v>524.83333333333337</v>
          </cell>
          <cell r="O131">
            <v>6297.9999999999991</v>
          </cell>
        </row>
        <row r="132">
          <cell r="B132" t="str">
            <v>Other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B133" t="str">
            <v>Outside Services</v>
          </cell>
          <cell r="C133">
            <v>3324</v>
          </cell>
          <cell r="D133">
            <v>3324</v>
          </cell>
          <cell r="E133">
            <v>3324</v>
          </cell>
          <cell r="F133">
            <v>3324</v>
          </cell>
          <cell r="G133">
            <v>3324</v>
          </cell>
          <cell r="H133">
            <v>3324</v>
          </cell>
          <cell r="I133">
            <v>3324</v>
          </cell>
          <cell r="J133">
            <v>3324</v>
          </cell>
          <cell r="K133">
            <v>3324</v>
          </cell>
          <cell r="L133">
            <v>3324</v>
          </cell>
          <cell r="M133">
            <v>3324</v>
          </cell>
          <cell r="N133">
            <v>3324</v>
          </cell>
          <cell r="O133">
            <v>39888</v>
          </cell>
        </row>
        <row r="134">
          <cell r="B134" t="str">
            <v>Payroll &amp; Benefits</v>
          </cell>
          <cell r="C134">
            <v>81525.833333333328</v>
          </cell>
          <cell r="D134">
            <v>81525.833333333328</v>
          </cell>
          <cell r="E134">
            <v>81525.833333333328</v>
          </cell>
          <cell r="F134">
            <v>81525.833333333328</v>
          </cell>
          <cell r="G134">
            <v>81525.833333333328</v>
          </cell>
          <cell r="H134">
            <v>81525.833333333328</v>
          </cell>
          <cell r="I134">
            <v>81525.833333333328</v>
          </cell>
          <cell r="J134">
            <v>81525.833333333328</v>
          </cell>
          <cell r="K134">
            <v>81525.833333333328</v>
          </cell>
          <cell r="L134">
            <v>81525.833333333328</v>
          </cell>
          <cell r="M134">
            <v>81525.833333333328</v>
          </cell>
          <cell r="N134">
            <v>81525.833333333328</v>
          </cell>
          <cell r="O134">
            <v>978310.00000000012</v>
          </cell>
        </row>
        <row r="135">
          <cell r="C135">
            <v>85374.666666666657</v>
          </cell>
          <cell r="D135">
            <v>85374.666666666657</v>
          </cell>
          <cell r="E135">
            <v>85374.666666666657</v>
          </cell>
          <cell r="F135">
            <v>85374.666666666657</v>
          </cell>
          <cell r="G135">
            <v>85374.666666666657</v>
          </cell>
          <cell r="H135">
            <v>85374.666666666657</v>
          </cell>
          <cell r="I135">
            <v>85374.666666666657</v>
          </cell>
          <cell r="J135">
            <v>85374.666666666657</v>
          </cell>
          <cell r="K135">
            <v>85374.666666666657</v>
          </cell>
          <cell r="L135">
            <v>85374.666666666657</v>
          </cell>
          <cell r="M135">
            <v>85374.666666666657</v>
          </cell>
          <cell r="N135">
            <v>85374.666666666657</v>
          </cell>
          <cell r="O135">
            <v>1024495.9999999997</v>
          </cell>
        </row>
        <row r="137">
          <cell r="B137" t="str">
            <v>Advertising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B138" t="str">
            <v>Incentives</v>
          </cell>
          <cell r="C138">
            <v>46198</v>
          </cell>
          <cell r="D138">
            <v>46198</v>
          </cell>
          <cell r="E138">
            <v>51972</v>
          </cell>
          <cell r="F138">
            <v>51972</v>
          </cell>
          <cell r="G138">
            <v>46198</v>
          </cell>
          <cell r="H138">
            <v>51972</v>
          </cell>
          <cell r="I138">
            <v>57747</v>
          </cell>
          <cell r="J138">
            <v>57747</v>
          </cell>
          <cell r="K138">
            <v>51972</v>
          </cell>
          <cell r="L138">
            <v>46198</v>
          </cell>
          <cell r="M138">
            <v>40423</v>
          </cell>
          <cell r="N138">
            <v>28874</v>
          </cell>
          <cell r="O138">
            <v>577471</v>
          </cell>
        </row>
        <row r="139">
          <cell r="B139" t="str">
            <v>Materials &amp; Supplies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B140" t="str">
            <v>Other</v>
          </cell>
          <cell r="C140">
            <v>1858.1666666666667</v>
          </cell>
          <cell r="D140">
            <v>1858.1666666666667</v>
          </cell>
          <cell r="E140">
            <v>1858.1666666666667</v>
          </cell>
          <cell r="F140">
            <v>1858.1666666666667</v>
          </cell>
          <cell r="G140">
            <v>1858.1666666666667</v>
          </cell>
          <cell r="H140">
            <v>1858.1666666666667</v>
          </cell>
          <cell r="I140">
            <v>1858.1666666666667</v>
          </cell>
          <cell r="J140">
            <v>1858.1666666666667</v>
          </cell>
          <cell r="K140">
            <v>1858.1666666666667</v>
          </cell>
          <cell r="L140">
            <v>1858.1666666666667</v>
          </cell>
          <cell r="M140">
            <v>1858.1666666666667</v>
          </cell>
          <cell r="N140">
            <v>1858.1666666666667</v>
          </cell>
          <cell r="O140">
            <v>22298.000000000004</v>
          </cell>
        </row>
        <row r="141">
          <cell r="B141" t="str">
            <v>Outside Services</v>
          </cell>
          <cell r="C141">
            <v>25972.583333333332</v>
          </cell>
          <cell r="D141">
            <v>25972.583333333332</v>
          </cell>
          <cell r="E141">
            <v>29154.583333333332</v>
          </cell>
          <cell r="F141">
            <v>29154.583333333332</v>
          </cell>
          <cell r="G141">
            <v>25972.583333333332</v>
          </cell>
          <cell r="H141">
            <v>29154.583333333332</v>
          </cell>
          <cell r="I141">
            <v>32337.583333333332</v>
          </cell>
          <cell r="J141">
            <v>32337.583333333332</v>
          </cell>
          <cell r="K141">
            <v>29154.583333333332</v>
          </cell>
          <cell r="L141">
            <v>25972.583333333332</v>
          </cell>
          <cell r="M141">
            <v>22790.583333333332</v>
          </cell>
          <cell r="N141">
            <v>16424.583333333332</v>
          </cell>
          <cell r="O141">
            <v>324399</v>
          </cell>
        </row>
        <row r="142">
          <cell r="B142" t="str">
            <v>Payroll &amp; Benefits</v>
          </cell>
          <cell r="C142">
            <v>18420.583333333332</v>
          </cell>
          <cell r="D142">
            <v>18420.583333333332</v>
          </cell>
          <cell r="E142">
            <v>18852.583333333332</v>
          </cell>
          <cell r="F142">
            <v>19370.583333333332</v>
          </cell>
          <cell r="G142">
            <v>18852.583333333332</v>
          </cell>
          <cell r="H142">
            <v>18852.583333333332</v>
          </cell>
          <cell r="I142">
            <v>18852.583333333332</v>
          </cell>
          <cell r="J142">
            <v>18852.583333333332</v>
          </cell>
          <cell r="K142">
            <v>19370.583333333332</v>
          </cell>
          <cell r="L142">
            <v>18852.583333333332</v>
          </cell>
          <cell r="M142">
            <v>18852.583333333332</v>
          </cell>
          <cell r="N142">
            <v>18852.583333333332</v>
          </cell>
          <cell r="O142">
            <v>226403.00000000003</v>
          </cell>
        </row>
        <row r="143">
          <cell r="C143">
            <v>92449.333333333328</v>
          </cell>
          <cell r="D143">
            <v>92449.333333333328</v>
          </cell>
          <cell r="E143">
            <v>101837.33333333333</v>
          </cell>
          <cell r="F143">
            <v>102355.33333333333</v>
          </cell>
          <cell r="G143">
            <v>92881.333333333328</v>
          </cell>
          <cell r="H143">
            <v>101837.33333333333</v>
          </cell>
          <cell r="I143">
            <v>110795.33333333333</v>
          </cell>
          <cell r="J143">
            <v>110795.33333333333</v>
          </cell>
          <cell r="K143">
            <v>102355.33333333333</v>
          </cell>
          <cell r="L143">
            <v>92881.333333333328</v>
          </cell>
          <cell r="M143">
            <v>83924.333333333328</v>
          </cell>
          <cell r="N143">
            <v>66009.333333333328</v>
          </cell>
          <cell r="O143">
            <v>1150571</v>
          </cell>
        </row>
        <row r="145">
          <cell r="B145" t="str">
            <v>Advertising</v>
          </cell>
          <cell r="O145">
            <v>0</v>
          </cell>
        </row>
        <row r="146">
          <cell r="B146" t="str">
            <v>Incentives</v>
          </cell>
          <cell r="O146">
            <v>0</v>
          </cell>
        </row>
        <row r="147">
          <cell r="B147" t="str">
            <v>Materials &amp; Supplies</v>
          </cell>
          <cell r="O147">
            <v>0</v>
          </cell>
        </row>
        <row r="148">
          <cell r="B148" t="str">
            <v>Other</v>
          </cell>
          <cell r="O148">
            <v>0</v>
          </cell>
        </row>
        <row r="149">
          <cell r="B149" t="str">
            <v>Outside Services</v>
          </cell>
          <cell r="O149">
            <v>0</v>
          </cell>
        </row>
        <row r="150">
          <cell r="B150" t="str">
            <v>Payroll &amp; Benefits</v>
          </cell>
          <cell r="O150">
            <v>0</v>
          </cell>
        </row>
        <row r="151">
          <cell r="O151">
            <v>0</v>
          </cell>
        </row>
        <row r="153">
          <cell r="B153" t="str">
            <v>Advertising</v>
          </cell>
          <cell r="O153">
            <v>0</v>
          </cell>
        </row>
        <row r="154">
          <cell r="B154" t="str">
            <v>Incentives</v>
          </cell>
          <cell r="O154">
            <v>0</v>
          </cell>
        </row>
        <row r="155">
          <cell r="B155" t="str">
            <v>Materials &amp; Supplies</v>
          </cell>
          <cell r="O155">
            <v>0</v>
          </cell>
        </row>
        <row r="156">
          <cell r="B156" t="str">
            <v>Other</v>
          </cell>
          <cell r="O156">
            <v>0</v>
          </cell>
        </row>
        <row r="157">
          <cell r="B157" t="str">
            <v>Outside Services</v>
          </cell>
          <cell r="O157">
            <v>0</v>
          </cell>
        </row>
        <row r="158">
          <cell r="B158" t="str">
            <v>Payroll &amp; Benefits</v>
          </cell>
          <cell r="O158">
            <v>0</v>
          </cell>
        </row>
        <row r="159">
          <cell r="O159">
            <v>0</v>
          </cell>
        </row>
        <row r="161">
          <cell r="B161" t="str">
            <v>Advertising</v>
          </cell>
          <cell r="O161">
            <v>0</v>
          </cell>
        </row>
        <row r="162">
          <cell r="B162" t="str">
            <v>Incentives</v>
          </cell>
          <cell r="O162">
            <v>0</v>
          </cell>
        </row>
        <row r="163">
          <cell r="B163" t="str">
            <v>Materials &amp; Supplies</v>
          </cell>
          <cell r="O163">
            <v>0</v>
          </cell>
        </row>
        <row r="164">
          <cell r="B164" t="str">
            <v>Other</v>
          </cell>
          <cell r="O164">
            <v>0</v>
          </cell>
        </row>
        <row r="165">
          <cell r="B165" t="str">
            <v>Outside Services</v>
          </cell>
          <cell r="O165">
            <v>0</v>
          </cell>
        </row>
        <row r="166">
          <cell r="B166" t="str">
            <v>Payroll &amp; Benefits</v>
          </cell>
          <cell r="O166">
            <v>0</v>
          </cell>
        </row>
        <row r="167">
          <cell r="O167">
            <v>0</v>
          </cell>
        </row>
        <row r="169">
          <cell r="B169" t="str">
            <v>Advertising</v>
          </cell>
          <cell r="O169">
            <v>0</v>
          </cell>
        </row>
        <row r="170">
          <cell r="B170" t="str">
            <v>Incentives</v>
          </cell>
          <cell r="O170">
            <v>0</v>
          </cell>
        </row>
        <row r="171">
          <cell r="B171" t="str">
            <v>Materials &amp; Supplies</v>
          </cell>
          <cell r="O171">
            <v>0</v>
          </cell>
        </row>
        <row r="172">
          <cell r="B172" t="str">
            <v>Other</v>
          </cell>
          <cell r="O172">
            <v>0</v>
          </cell>
        </row>
        <row r="173">
          <cell r="B173" t="str">
            <v>Outside Services</v>
          </cell>
          <cell r="O173">
            <v>0</v>
          </cell>
        </row>
        <row r="174">
          <cell r="B174" t="str">
            <v>Payroll &amp; Benefits</v>
          </cell>
          <cell r="O174">
            <v>0</v>
          </cell>
        </row>
        <row r="175">
          <cell r="O175">
            <v>0</v>
          </cell>
        </row>
        <row r="177">
          <cell r="B177" t="str">
            <v>Advertising</v>
          </cell>
          <cell r="O177">
            <v>0</v>
          </cell>
        </row>
        <row r="178">
          <cell r="B178" t="str">
            <v>Incentives</v>
          </cell>
          <cell r="O178">
            <v>0</v>
          </cell>
        </row>
        <row r="179">
          <cell r="B179" t="str">
            <v>Materials &amp; Supplies</v>
          </cell>
          <cell r="O179">
            <v>0</v>
          </cell>
        </row>
        <row r="180">
          <cell r="B180" t="str">
            <v>Other</v>
          </cell>
          <cell r="O180">
            <v>0</v>
          </cell>
        </row>
        <row r="181">
          <cell r="B181" t="str">
            <v>Outside Services</v>
          </cell>
          <cell r="O181">
            <v>0</v>
          </cell>
        </row>
        <row r="182">
          <cell r="B182" t="str">
            <v>Payroll &amp; Benefits</v>
          </cell>
          <cell r="O182">
            <v>0</v>
          </cell>
        </row>
        <row r="183">
          <cell r="O183">
            <v>0</v>
          </cell>
        </row>
        <row r="185">
          <cell r="B185" t="str">
            <v>Advertising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Incentives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Materials &amp; Supplies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Outside Services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B190" t="str">
            <v>Payroll &amp; Benefits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</sheetData>
      <sheetData sheetId="5">
        <row r="1">
          <cell r="A1" t="str">
            <v>This tab mirrors the Actual/True-up filing and is used to bring in actual O&amp;M &amp; Capital numbers for the Current Year</v>
          </cell>
        </row>
        <row r="4">
          <cell r="B4" t="str">
            <v>Jan</v>
          </cell>
          <cell r="D4" t="str">
            <v>DEPR</v>
          </cell>
          <cell r="L4" t="str">
            <v>PROGRAM</v>
          </cell>
        </row>
        <row r="5">
          <cell r="A5" t="str">
            <v>LINE</v>
          </cell>
          <cell r="D5" t="str">
            <v>AMORT</v>
          </cell>
          <cell r="E5" t="str">
            <v>PAYROLL &amp;</v>
          </cell>
          <cell r="G5" t="str">
            <v>OUTSIDE</v>
          </cell>
          <cell r="H5" t="str">
            <v>MATERIALS &amp;</v>
          </cell>
          <cell r="L5" t="str">
            <v>REVENUES</v>
          </cell>
        </row>
        <row r="6">
          <cell r="A6" t="str">
            <v>NO.</v>
          </cell>
          <cell r="B6" t="str">
            <v>PROGRAM</v>
          </cell>
          <cell r="D6" t="str">
            <v>&amp; RETURN</v>
          </cell>
          <cell r="E6" t="str">
            <v>BENEFITS</v>
          </cell>
          <cell r="F6" t="str">
            <v>VEHICLES</v>
          </cell>
          <cell r="G6" t="str">
            <v>SERVICES</v>
          </cell>
          <cell r="H6" t="str">
            <v>SUPPLIES</v>
          </cell>
          <cell r="I6" t="str">
            <v>ADVERTISING</v>
          </cell>
          <cell r="J6" t="str">
            <v>INCENTIVES</v>
          </cell>
          <cell r="K6" t="str">
            <v>OTHER</v>
          </cell>
          <cell r="L6" t="str">
            <v>(CREDIT)</v>
          </cell>
          <cell r="M6" t="str">
            <v>TOTAL</v>
          </cell>
        </row>
        <row r="7">
          <cell r="E7" t="str">
            <v xml:space="preserve">PAYROLL </v>
          </cell>
          <cell r="F7" t="str">
            <v>VEHICLES</v>
          </cell>
          <cell r="G7" t="str">
            <v>SERVICES</v>
          </cell>
          <cell r="H7" t="str">
            <v>M&amp;S</v>
          </cell>
          <cell r="I7" t="str">
            <v>ADVERTISING</v>
          </cell>
          <cell r="J7" t="str">
            <v>INCENTIVES</v>
          </cell>
          <cell r="K7" t="str">
            <v>OTHER</v>
          </cell>
        </row>
        <row r="8">
          <cell r="A8">
            <v>1</v>
          </cell>
          <cell r="B8" t="str">
            <v>HOME ENERGY CHECK</v>
          </cell>
          <cell r="C8">
            <v>20015932</v>
          </cell>
          <cell r="D8">
            <v>0</v>
          </cell>
          <cell r="E8">
            <v>35726.87999999999</v>
          </cell>
          <cell r="F8">
            <v>0</v>
          </cell>
          <cell r="G8">
            <v>1998.9699999999998</v>
          </cell>
          <cell r="H8">
            <v>4477.95</v>
          </cell>
          <cell r="I8">
            <v>71476.399999999994</v>
          </cell>
          <cell r="J8">
            <v>0</v>
          </cell>
          <cell r="K8">
            <v>1473.6000000000004</v>
          </cell>
          <cell r="L8">
            <v>0</v>
          </cell>
          <cell r="M8">
            <v>115153.79999999999</v>
          </cell>
        </row>
        <row r="9">
          <cell r="A9">
            <v>2</v>
          </cell>
          <cell r="B9" t="str">
            <v>RESIDENTIAL NEW CONSTRUCTION</v>
          </cell>
          <cell r="C9">
            <v>20015933</v>
          </cell>
          <cell r="D9">
            <v>0</v>
          </cell>
          <cell r="E9">
            <v>8728.33</v>
          </cell>
          <cell r="F9">
            <v>0</v>
          </cell>
          <cell r="G9">
            <v>-79.119999999999976</v>
          </cell>
          <cell r="H9">
            <v>0</v>
          </cell>
          <cell r="I9">
            <v>3995.1</v>
          </cell>
          <cell r="J9">
            <v>168217.5</v>
          </cell>
          <cell r="K9">
            <v>24.61</v>
          </cell>
          <cell r="L9">
            <v>0</v>
          </cell>
          <cell r="M9">
            <v>180886.41999999998</v>
          </cell>
        </row>
        <row r="10">
          <cell r="A10">
            <v>3</v>
          </cell>
          <cell r="B10" t="str">
            <v>HOME ENERGY IMPROVEMENT</v>
          </cell>
          <cell r="C10">
            <v>20015934</v>
          </cell>
          <cell r="D10">
            <v>957</v>
          </cell>
          <cell r="E10">
            <v>16712.960000000003</v>
          </cell>
          <cell r="F10">
            <v>0</v>
          </cell>
          <cell r="G10">
            <v>-1258.9299999999996</v>
          </cell>
          <cell r="H10">
            <v>0</v>
          </cell>
          <cell r="I10">
            <v>30457.14</v>
          </cell>
          <cell r="J10">
            <v>237316.15</v>
          </cell>
          <cell r="K10">
            <v>24.61</v>
          </cell>
          <cell r="L10">
            <v>0</v>
          </cell>
          <cell r="M10">
            <v>284208.93</v>
          </cell>
        </row>
        <row r="11">
          <cell r="A11">
            <v>4</v>
          </cell>
          <cell r="B11" t="str">
            <v>BUSINESS ENERGY CHECK</v>
          </cell>
          <cell r="C11">
            <v>20015936</v>
          </cell>
          <cell r="D11">
            <v>1730</v>
          </cell>
          <cell r="E11">
            <v>30.14</v>
          </cell>
          <cell r="F11">
            <v>0</v>
          </cell>
          <cell r="G11">
            <v>-4977.68</v>
          </cell>
          <cell r="H11">
            <v>180.24</v>
          </cell>
          <cell r="I11">
            <v>5345.02</v>
          </cell>
          <cell r="J11">
            <v>0</v>
          </cell>
          <cell r="K11">
            <v>1205.8300000000002</v>
          </cell>
          <cell r="L11">
            <v>0</v>
          </cell>
          <cell r="M11">
            <v>3513.55</v>
          </cell>
        </row>
        <row r="12">
          <cell r="A12">
            <v>5</v>
          </cell>
          <cell r="B12" t="str">
            <v>BETTER BUSINESS</v>
          </cell>
          <cell r="C12">
            <v>20015937</v>
          </cell>
          <cell r="D12">
            <v>999</v>
          </cell>
          <cell r="E12">
            <v>0</v>
          </cell>
          <cell r="F12">
            <v>0</v>
          </cell>
          <cell r="G12">
            <v>-19302.240000000002</v>
          </cell>
          <cell r="H12">
            <v>0</v>
          </cell>
          <cell r="I12">
            <v>5460.59</v>
          </cell>
          <cell r="J12">
            <v>-27334.75</v>
          </cell>
          <cell r="K12">
            <v>54.879999999999995</v>
          </cell>
          <cell r="L12">
            <v>0</v>
          </cell>
          <cell r="M12">
            <v>-40122.520000000004</v>
          </cell>
        </row>
        <row r="13">
          <cell r="A13">
            <v>6</v>
          </cell>
          <cell r="B13" t="str">
            <v>BUSINESS NEW CONSTRUCTION</v>
          </cell>
          <cell r="C13">
            <v>20015938</v>
          </cell>
          <cell r="D13">
            <v>0</v>
          </cell>
          <cell r="E13">
            <v>0</v>
          </cell>
          <cell r="F13">
            <v>0</v>
          </cell>
          <cell r="G13">
            <v>-18761.990000000002</v>
          </cell>
          <cell r="H13">
            <v>0</v>
          </cell>
          <cell r="I13">
            <v>2672.52</v>
          </cell>
          <cell r="J13">
            <v>0</v>
          </cell>
          <cell r="K13">
            <v>0</v>
          </cell>
          <cell r="L13">
            <v>0</v>
          </cell>
          <cell r="M13">
            <v>-16089.470000000001</v>
          </cell>
        </row>
        <row r="14">
          <cell r="A14">
            <v>7</v>
          </cell>
          <cell r="B14" t="str">
            <v>TECHNOLOGY DEVELOPMENT</v>
          </cell>
          <cell r="C14">
            <v>20015939</v>
          </cell>
          <cell r="D14">
            <v>247</v>
          </cell>
          <cell r="E14">
            <v>7961.8</v>
          </cell>
          <cell r="F14">
            <v>0</v>
          </cell>
          <cell r="G14">
            <v>-87823.18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-79614.37999999999</v>
          </cell>
        </row>
        <row r="15">
          <cell r="A15">
            <v>8</v>
          </cell>
          <cell r="B15" t="str">
            <v>SOLAR WATER HEATING W/EM</v>
          </cell>
          <cell r="C15">
            <v>20084920</v>
          </cell>
          <cell r="D15">
            <v>0</v>
          </cell>
          <cell r="E15">
            <v>453.38</v>
          </cell>
          <cell r="F15">
            <v>0</v>
          </cell>
          <cell r="G15">
            <v>-5.33</v>
          </cell>
          <cell r="H15">
            <v>0</v>
          </cell>
          <cell r="I15">
            <v>0</v>
          </cell>
          <cell r="J15">
            <v>15912.5</v>
          </cell>
          <cell r="K15">
            <v>0.01</v>
          </cell>
          <cell r="L15">
            <v>0</v>
          </cell>
          <cell r="M15">
            <v>16360.56</v>
          </cell>
        </row>
        <row r="16">
          <cell r="A16">
            <v>9</v>
          </cell>
          <cell r="B16" t="str">
            <v>RESEARCH AND DEMONSTRATION</v>
          </cell>
          <cell r="C16">
            <v>20084922</v>
          </cell>
          <cell r="D16">
            <v>0</v>
          </cell>
          <cell r="E16">
            <v>1570.82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1570.82</v>
          </cell>
        </row>
        <row r="17">
          <cell r="A17">
            <v>10</v>
          </cell>
          <cell r="B17" t="str">
            <v>SOLAR WATER HEAT LOW INCOME RES</v>
          </cell>
          <cell r="C17">
            <v>20084921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-10800</v>
          </cell>
          <cell r="K17">
            <v>0</v>
          </cell>
          <cell r="L17">
            <v>0</v>
          </cell>
          <cell r="M17">
            <v>-10800</v>
          </cell>
        </row>
        <row r="18">
          <cell r="A18">
            <v>11</v>
          </cell>
          <cell r="B18" t="str">
            <v>PHOTOVOLTAIC FOR SCHOOLS PILOT</v>
          </cell>
          <cell r="C18">
            <v>20084917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-520113</v>
          </cell>
          <cell r="K18">
            <v>0</v>
          </cell>
          <cell r="L18">
            <v>0</v>
          </cell>
          <cell r="M18">
            <v>-520113</v>
          </cell>
        </row>
        <row r="19">
          <cell r="A19">
            <v>12</v>
          </cell>
          <cell r="B19" t="str">
            <v>RESIDENTIAL SOLAR PHOTOVOLTAIC</v>
          </cell>
          <cell r="C19">
            <v>20084918</v>
          </cell>
          <cell r="D19">
            <v>0</v>
          </cell>
          <cell r="E19">
            <v>0.03</v>
          </cell>
          <cell r="F19">
            <v>0</v>
          </cell>
          <cell r="G19">
            <v>-5.33</v>
          </cell>
          <cell r="H19">
            <v>0</v>
          </cell>
          <cell r="I19">
            <v>0</v>
          </cell>
          <cell r="J19">
            <v>-174340</v>
          </cell>
          <cell r="K19">
            <v>0.01</v>
          </cell>
          <cell r="L19">
            <v>0</v>
          </cell>
          <cell r="M19">
            <v>-174345.28999999998</v>
          </cell>
        </row>
        <row r="20">
          <cell r="A20">
            <v>13</v>
          </cell>
          <cell r="B20" t="str">
            <v>COMMERCIAL SOLAR PHOTOVOLTAIC</v>
          </cell>
          <cell r="C20">
            <v>20084919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-39560</v>
          </cell>
          <cell r="K20">
            <v>0</v>
          </cell>
          <cell r="L20">
            <v>0</v>
          </cell>
          <cell r="M20">
            <v>-39560</v>
          </cell>
        </row>
        <row r="21">
          <cell r="A21">
            <v>14</v>
          </cell>
          <cell r="B21" t="str">
            <v>INNOVATION INCENTIVE</v>
          </cell>
          <cell r="C21">
            <v>20015940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15</v>
          </cell>
          <cell r="B22" t="str">
            <v>INTERRUPT LOAD MANAGEMENT</v>
          </cell>
          <cell r="C22">
            <v>20015941</v>
          </cell>
          <cell r="D22">
            <v>2860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2481154.9300000002</v>
          </cell>
          <cell r="K22">
            <v>0</v>
          </cell>
          <cell r="L22">
            <v>0</v>
          </cell>
          <cell r="M22">
            <v>2484014.9300000002</v>
          </cell>
        </row>
        <row r="23">
          <cell r="A23">
            <v>16</v>
          </cell>
          <cell r="B23" t="str">
            <v>CURTAIL LOAD MANAGEMENT</v>
          </cell>
          <cell r="C23">
            <v>20015942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94677.489999999991</v>
          </cell>
          <cell r="K23">
            <v>0</v>
          </cell>
          <cell r="L23">
            <v>0</v>
          </cell>
          <cell r="M23">
            <v>94677.489999999991</v>
          </cell>
        </row>
        <row r="24">
          <cell r="A24">
            <v>17</v>
          </cell>
          <cell r="B24" t="str">
            <v>RESIDENTIAL LOAD MANAGEMENT</v>
          </cell>
          <cell r="C24" t="str">
            <v>20015943/9080120</v>
          </cell>
          <cell r="D24">
            <v>949728</v>
          </cell>
          <cell r="E24">
            <v>138753.30000000002</v>
          </cell>
          <cell r="F24">
            <v>0</v>
          </cell>
          <cell r="G24">
            <v>-166185.60000000001</v>
          </cell>
          <cell r="H24">
            <v>814170.62000000011</v>
          </cell>
          <cell r="I24">
            <v>-7599.6900000000014</v>
          </cell>
          <cell r="J24">
            <v>1955609.15</v>
          </cell>
          <cell r="K24">
            <v>6552.1500000000005</v>
          </cell>
          <cell r="L24">
            <v>0</v>
          </cell>
          <cell r="M24">
            <v>3691027.93</v>
          </cell>
        </row>
        <row r="25">
          <cell r="A25">
            <v>18</v>
          </cell>
          <cell r="B25" t="str">
            <v>COMMMERCIAL LOAD MANAGEMENT</v>
          </cell>
          <cell r="C25">
            <v>20015944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21261.179999999993</v>
          </cell>
          <cell r="K25">
            <v>0</v>
          </cell>
          <cell r="L25">
            <v>0</v>
          </cell>
          <cell r="M25">
            <v>21261.179999999993</v>
          </cell>
        </row>
        <row r="26">
          <cell r="A26">
            <v>19</v>
          </cell>
          <cell r="B26" t="str">
            <v>LOW INCOME</v>
          </cell>
          <cell r="C26">
            <v>20021329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20</v>
          </cell>
          <cell r="B27" t="str">
            <v>STANDBY GENERATION</v>
          </cell>
          <cell r="C27">
            <v>20021332</v>
          </cell>
          <cell r="D27">
            <v>8892</v>
          </cell>
          <cell r="E27">
            <v>0</v>
          </cell>
          <cell r="F27">
            <v>0</v>
          </cell>
          <cell r="G27">
            <v>614.68000000000006</v>
          </cell>
          <cell r="H27">
            <v>0.62</v>
          </cell>
          <cell r="I27">
            <v>0</v>
          </cell>
          <cell r="J27">
            <v>445573.5</v>
          </cell>
          <cell r="K27">
            <v>0</v>
          </cell>
          <cell r="L27">
            <v>0</v>
          </cell>
          <cell r="M27">
            <v>455080.8</v>
          </cell>
        </row>
        <row r="28">
          <cell r="A28">
            <v>21</v>
          </cell>
          <cell r="B28" t="str">
            <v>QUALIFYING FACILITY</v>
          </cell>
          <cell r="C28">
            <v>20025062</v>
          </cell>
          <cell r="D28">
            <v>0</v>
          </cell>
          <cell r="E28">
            <v>0</v>
          </cell>
          <cell r="F28">
            <v>0</v>
          </cell>
          <cell r="G28">
            <v>0.45</v>
          </cell>
          <cell r="H28">
            <v>0</v>
          </cell>
          <cell r="I28">
            <v>0</v>
          </cell>
          <cell r="J28">
            <v>0</v>
          </cell>
          <cell r="K28">
            <v>2563.85</v>
          </cell>
          <cell r="L28">
            <v>0</v>
          </cell>
          <cell r="M28">
            <v>2564.2999999999997</v>
          </cell>
        </row>
        <row r="29">
          <cell r="A29">
            <v>22</v>
          </cell>
          <cell r="B29" t="str">
            <v>RENEWABLE ENERGY SAVER</v>
          </cell>
          <cell r="C29">
            <v>20060744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>
            <v>23</v>
          </cell>
          <cell r="B30" t="str">
            <v>NEIGHBORHOOD ENERGY SAVER</v>
          </cell>
          <cell r="C30">
            <v>20060745</v>
          </cell>
          <cell r="D30">
            <v>0</v>
          </cell>
          <cell r="E30">
            <v>165.44</v>
          </cell>
          <cell r="F30">
            <v>0</v>
          </cell>
          <cell r="G30">
            <v>0</v>
          </cell>
          <cell r="H30">
            <v>797.56</v>
          </cell>
          <cell r="I30">
            <v>0</v>
          </cell>
          <cell r="J30">
            <v>111228.6</v>
          </cell>
          <cell r="K30">
            <v>0</v>
          </cell>
          <cell r="L30">
            <v>0</v>
          </cell>
          <cell r="M30">
            <v>112191.6</v>
          </cell>
        </row>
        <row r="31">
          <cell r="A31">
            <v>24</v>
          </cell>
          <cell r="B31" t="str">
            <v>CONSERVATION PROGRAM ADMIN</v>
          </cell>
          <cell r="C31">
            <v>20015935</v>
          </cell>
          <cell r="D31">
            <v>638</v>
          </cell>
          <cell r="E31">
            <v>80472.19</v>
          </cell>
          <cell r="F31">
            <v>0</v>
          </cell>
          <cell r="G31">
            <v>7047.44</v>
          </cell>
          <cell r="H31">
            <v>24710.59</v>
          </cell>
          <cell r="I31">
            <v>-773.65000000000009</v>
          </cell>
          <cell r="J31">
            <v>-29413.22</v>
          </cell>
          <cell r="K31">
            <v>8326.1799999999985</v>
          </cell>
          <cell r="L31">
            <v>0</v>
          </cell>
          <cell r="M31">
            <v>91007.53</v>
          </cell>
        </row>
        <row r="33">
          <cell r="B33" t="str">
            <v>TOTAL ALL PROGRAMS</v>
          </cell>
          <cell r="D33">
            <v>966051</v>
          </cell>
          <cell r="E33">
            <v>290575.27</v>
          </cell>
          <cell r="F33">
            <v>0</v>
          </cell>
          <cell r="G33">
            <v>-288737.86</v>
          </cell>
          <cell r="H33">
            <v>844337.58000000007</v>
          </cell>
          <cell r="I33">
            <v>111033.43000000001</v>
          </cell>
          <cell r="J33">
            <v>4729390.03</v>
          </cell>
          <cell r="K33">
            <v>20225.73</v>
          </cell>
          <cell r="L33">
            <v>0</v>
          </cell>
          <cell r="M33">
            <v>6672875.1799999988</v>
          </cell>
        </row>
        <row r="37">
          <cell r="B37" t="str">
            <v>Feb</v>
          </cell>
          <cell r="D37" t="str">
            <v>DEPR</v>
          </cell>
          <cell r="L37" t="str">
            <v>PROGRAM</v>
          </cell>
        </row>
        <row r="38">
          <cell r="A38" t="str">
            <v>LINE</v>
          </cell>
          <cell r="D38" t="str">
            <v>AMORT</v>
          </cell>
          <cell r="E38" t="str">
            <v>PAYROLL &amp;</v>
          </cell>
          <cell r="G38" t="str">
            <v>OUTSIDE</v>
          </cell>
          <cell r="H38" t="str">
            <v>MATERIALS &amp;</v>
          </cell>
          <cell r="L38" t="str">
            <v>REVENUES</v>
          </cell>
        </row>
        <row r="39">
          <cell r="A39" t="str">
            <v>NO.</v>
          </cell>
          <cell r="B39" t="str">
            <v>PROGRAM</v>
          </cell>
          <cell r="D39" t="str">
            <v>&amp; RETURN</v>
          </cell>
          <cell r="E39" t="str">
            <v>BENEFITS</v>
          </cell>
          <cell r="F39" t="str">
            <v>VEHICLES</v>
          </cell>
          <cell r="G39" t="str">
            <v>SERVICES</v>
          </cell>
          <cell r="H39" t="str">
            <v>SUPPLIES</v>
          </cell>
          <cell r="I39" t="str">
            <v>ADVERTISING</v>
          </cell>
          <cell r="J39" t="str">
            <v>INCENTIVES</v>
          </cell>
          <cell r="K39" t="str">
            <v>OTHER</v>
          </cell>
          <cell r="L39" t="str">
            <v>(CREDIT)</v>
          </cell>
          <cell r="M39" t="str">
            <v>TOTAL</v>
          </cell>
        </row>
        <row r="40">
          <cell r="E40" t="str">
            <v xml:space="preserve">PAYROLL </v>
          </cell>
          <cell r="F40" t="str">
            <v>VEHICLES</v>
          </cell>
          <cell r="G40" t="str">
            <v>SERVICES</v>
          </cell>
          <cell r="H40" t="str">
            <v>M&amp;S</v>
          </cell>
          <cell r="I40" t="str">
            <v>ADVERTISING</v>
          </cell>
          <cell r="J40" t="str">
            <v>INCENTIVES</v>
          </cell>
          <cell r="K40" t="str">
            <v>OTHER</v>
          </cell>
        </row>
        <row r="41">
          <cell r="C41">
            <v>20015932</v>
          </cell>
          <cell r="D41">
            <v>0</v>
          </cell>
          <cell r="E41">
            <v>471076.2</v>
          </cell>
          <cell r="F41">
            <v>0</v>
          </cell>
          <cell r="G41">
            <v>9079.3000000000011</v>
          </cell>
          <cell r="H41">
            <v>10162.24</v>
          </cell>
          <cell r="I41">
            <v>41979.960000000006</v>
          </cell>
          <cell r="J41">
            <v>0</v>
          </cell>
          <cell r="K41">
            <v>17373.75</v>
          </cell>
          <cell r="L41">
            <v>0</v>
          </cell>
        </row>
        <row r="42">
          <cell r="A42">
            <v>2</v>
          </cell>
          <cell r="B42" t="str">
            <v>RESIDENTIAL NEW CONSTRUCTION</v>
          </cell>
          <cell r="C42">
            <v>20015933</v>
          </cell>
          <cell r="D42">
            <v>0</v>
          </cell>
          <cell r="E42">
            <v>107685.06999999998</v>
          </cell>
          <cell r="F42">
            <v>0</v>
          </cell>
          <cell r="G42">
            <v>3822.0200000000009</v>
          </cell>
          <cell r="H42">
            <v>0</v>
          </cell>
          <cell r="I42">
            <v>4033.41</v>
          </cell>
          <cell r="J42">
            <v>846101.57</v>
          </cell>
          <cell r="K42">
            <v>2265.0099999999998</v>
          </cell>
          <cell r="L42">
            <v>0</v>
          </cell>
          <cell r="M42">
            <v>963907.08</v>
          </cell>
        </row>
        <row r="43">
          <cell r="A43">
            <v>3</v>
          </cell>
          <cell r="B43" t="str">
            <v>HOME ENERGY IMPROVEMENT</v>
          </cell>
          <cell r="C43">
            <v>20015934</v>
          </cell>
          <cell r="D43">
            <v>948</v>
          </cell>
          <cell r="E43">
            <v>182196.30000000005</v>
          </cell>
          <cell r="F43">
            <v>0</v>
          </cell>
          <cell r="G43">
            <v>4190.54</v>
          </cell>
          <cell r="H43">
            <v>0</v>
          </cell>
          <cell r="I43">
            <v>9525.2500000000109</v>
          </cell>
          <cell r="J43">
            <v>242214.04000000004</v>
          </cell>
          <cell r="K43">
            <v>2901.5600000000004</v>
          </cell>
          <cell r="L43">
            <v>0</v>
          </cell>
          <cell r="M43">
            <v>441975.69000000012</v>
          </cell>
        </row>
        <row r="44">
          <cell r="A44">
            <v>4</v>
          </cell>
          <cell r="B44" t="str">
            <v>BUSINESS ENERGY CHECK</v>
          </cell>
          <cell r="C44">
            <v>20015936</v>
          </cell>
          <cell r="D44">
            <v>1719</v>
          </cell>
          <cell r="E44">
            <v>154733.51000000004</v>
          </cell>
          <cell r="F44">
            <v>0</v>
          </cell>
          <cell r="G44">
            <v>15380.109999999997</v>
          </cell>
          <cell r="H44">
            <v>576.54999999999995</v>
          </cell>
          <cell r="I44">
            <v>5237.4599999999991</v>
          </cell>
          <cell r="J44">
            <v>0</v>
          </cell>
          <cell r="K44">
            <v>5827.02</v>
          </cell>
          <cell r="L44">
            <v>0</v>
          </cell>
          <cell r="M44">
            <v>183473.65</v>
          </cell>
        </row>
        <row r="45">
          <cell r="A45">
            <v>5</v>
          </cell>
          <cell r="B45" t="str">
            <v>BETTER BUSINESS</v>
          </cell>
          <cell r="C45">
            <v>20015937</v>
          </cell>
          <cell r="D45">
            <v>991</v>
          </cell>
          <cell r="E45">
            <v>130183.64000000001</v>
          </cell>
          <cell r="F45">
            <v>0</v>
          </cell>
          <cell r="G45">
            <v>27773.8</v>
          </cell>
          <cell r="H45">
            <v>0</v>
          </cell>
          <cell r="I45">
            <v>2914.48</v>
          </cell>
          <cell r="J45">
            <v>241962.55</v>
          </cell>
          <cell r="K45">
            <v>4708.3500000000004</v>
          </cell>
          <cell r="L45">
            <v>0</v>
          </cell>
          <cell r="M45">
            <v>408533.81999999995</v>
          </cell>
        </row>
        <row r="46">
          <cell r="A46">
            <v>6</v>
          </cell>
          <cell r="B46" t="str">
            <v>BUSINESS NEW CONSTRUCTION</v>
          </cell>
          <cell r="C46">
            <v>20015938</v>
          </cell>
          <cell r="D46">
            <v>0</v>
          </cell>
          <cell r="E46">
            <v>63485.710000000014</v>
          </cell>
          <cell r="F46">
            <v>0</v>
          </cell>
          <cell r="G46">
            <v>21612.010000000002</v>
          </cell>
          <cell r="H46">
            <v>0</v>
          </cell>
          <cell r="I46">
            <v>945.97</v>
          </cell>
          <cell r="J46">
            <v>13144.89</v>
          </cell>
          <cell r="K46">
            <v>1438.17</v>
          </cell>
          <cell r="L46">
            <v>0</v>
          </cell>
          <cell r="M46">
            <v>100626.75000000001</v>
          </cell>
        </row>
        <row r="47">
          <cell r="A47">
            <v>7</v>
          </cell>
          <cell r="B47" t="str">
            <v>TECHNOLOGY DEVELOPMENT</v>
          </cell>
          <cell r="C47">
            <v>20015939</v>
          </cell>
          <cell r="D47">
            <v>244</v>
          </cell>
          <cell r="E47">
            <v>9550.92</v>
          </cell>
          <cell r="F47">
            <v>0</v>
          </cell>
          <cell r="G47">
            <v>93729.47</v>
          </cell>
          <cell r="H47">
            <v>2.19</v>
          </cell>
          <cell r="I47">
            <v>0</v>
          </cell>
          <cell r="J47">
            <v>0</v>
          </cell>
          <cell r="K47">
            <v>3211.55</v>
          </cell>
          <cell r="L47">
            <v>0</v>
          </cell>
          <cell r="M47">
            <v>106738.13</v>
          </cell>
        </row>
        <row r="48">
          <cell r="A48">
            <v>8</v>
          </cell>
          <cell r="B48" t="str">
            <v>SOLAR WATER HEATING W/EM</v>
          </cell>
          <cell r="C48">
            <v>20084920</v>
          </cell>
          <cell r="D48">
            <v>0</v>
          </cell>
          <cell r="E48">
            <v>1781.3400000000004</v>
          </cell>
          <cell r="F48">
            <v>0</v>
          </cell>
          <cell r="G48">
            <v>42.64</v>
          </cell>
          <cell r="H48">
            <v>0</v>
          </cell>
          <cell r="I48">
            <v>0</v>
          </cell>
          <cell r="J48">
            <v>19655.560000000001</v>
          </cell>
          <cell r="K48">
            <v>223.63</v>
          </cell>
          <cell r="L48">
            <v>0</v>
          </cell>
          <cell r="M48">
            <v>21703.170000000002</v>
          </cell>
        </row>
        <row r="49">
          <cell r="A49">
            <v>9</v>
          </cell>
          <cell r="B49" t="str">
            <v>RESEARCH AND DEMONSTRATION</v>
          </cell>
          <cell r="C49">
            <v>20084922</v>
          </cell>
          <cell r="D49">
            <v>0</v>
          </cell>
          <cell r="E49">
            <v>3929.14</v>
          </cell>
          <cell r="F49">
            <v>0</v>
          </cell>
          <cell r="G49">
            <v>1260</v>
          </cell>
          <cell r="H49">
            <v>33697.4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38886.54</v>
          </cell>
        </row>
        <row r="50">
          <cell r="A50">
            <v>10</v>
          </cell>
          <cell r="B50" t="str">
            <v>SOLAR WATER HEAT LOW INCOME RES</v>
          </cell>
          <cell r="C50">
            <v>20084921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1710.2299999999993</v>
          </cell>
          <cell r="K50">
            <v>223.63</v>
          </cell>
          <cell r="L50">
            <v>0</v>
          </cell>
          <cell r="M50">
            <v>1933.8599999999992</v>
          </cell>
        </row>
        <row r="51">
          <cell r="A51">
            <v>11</v>
          </cell>
          <cell r="B51" t="str">
            <v>PHOTOVOLTAIC FOR SCHOOLS PILOT</v>
          </cell>
          <cell r="C51">
            <v>20084917</v>
          </cell>
          <cell r="D51">
            <v>0</v>
          </cell>
          <cell r="E51">
            <v>0</v>
          </cell>
          <cell r="F51">
            <v>0</v>
          </cell>
          <cell r="G51">
            <v>1862.5</v>
          </cell>
          <cell r="H51">
            <v>0</v>
          </cell>
          <cell r="I51">
            <v>0</v>
          </cell>
          <cell r="J51">
            <v>520113</v>
          </cell>
          <cell r="K51">
            <v>223.63</v>
          </cell>
          <cell r="L51">
            <v>0</v>
          </cell>
          <cell r="M51">
            <v>522199.13</v>
          </cell>
        </row>
        <row r="52">
          <cell r="A52">
            <v>12</v>
          </cell>
          <cell r="B52" t="str">
            <v>RESIDENTIAL SOLAR PHOTOVOLTAIC</v>
          </cell>
          <cell r="C52">
            <v>20084918</v>
          </cell>
          <cell r="D52">
            <v>0</v>
          </cell>
          <cell r="E52">
            <v>11592.029999999997</v>
          </cell>
          <cell r="F52">
            <v>0</v>
          </cell>
          <cell r="G52">
            <v>62.5</v>
          </cell>
          <cell r="H52">
            <v>0</v>
          </cell>
          <cell r="I52">
            <v>274.33000000000004</v>
          </cell>
          <cell r="J52">
            <v>232620</v>
          </cell>
          <cell r="K52">
            <v>3365.45</v>
          </cell>
          <cell r="L52">
            <v>0</v>
          </cell>
          <cell r="M52">
            <v>247914.31</v>
          </cell>
        </row>
        <row r="53">
          <cell r="A53">
            <v>13</v>
          </cell>
          <cell r="B53" t="str">
            <v>COMMERCIAL SOLAR PHOTOVOLTAIC</v>
          </cell>
          <cell r="C53">
            <v>20084919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39560</v>
          </cell>
          <cell r="K53">
            <v>223.63</v>
          </cell>
          <cell r="L53">
            <v>0</v>
          </cell>
          <cell r="M53">
            <v>39783.629999999997</v>
          </cell>
        </row>
        <row r="54">
          <cell r="A54">
            <v>14</v>
          </cell>
          <cell r="B54" t="str">
            <v>INNOVATION INCENTIVE</v>
          </cell>
          <cell r="C54">
            <v>20015940</v>
          </cell>
          <cell r="D54">
            <v>0</v>
          </cell>
          <cell r="E54">
            <v>4390.75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8553.6</v>
          </cell>
          <cell r="K54">
            <v>0</v>
          </cell>
          <cell r="L54">
            <v>0</v>
          </cell>
          <cell r="M54">
            <v>12944.35</v>
          </cell>
        </row>
        <row r="55">
          <cell r="A55">
            <v>15</v>
          </cell>
          <cell r="B55" t="str">
            <v>INTERRUPT LOAD MANAGEMENT</v>
          </cell>
          <cell r="C55">
            <v>20015941</v>
          </cell>
          <cell r="D55">
            <v>2928</v>
          </cell>
          <cell r="E55">
            <v>12857.119999999999</v>
          </cell>
          <cell r="F55">
            <v>0</v>
          </cell>
          <cell r="G55">
            <v>835.67</v>
          </cell>
          <cell r="H55">
            <v>6.8999999999999995</v>
          </cell>
          <cell r="I55">
            <v>0</v>
          </cell>
          <cell r="J55">
            <v>2454986.7300000004</v>
          </cell>
          <cell r="K55">
            <v>743.67</v>
          </cell>
          <cell r="L55">
            <v>0</v>
          </cell>
          <cell r="M55">
            <v>2472358.0900000003</v>
          </cell>
        </row>
        <row r="56">
          <cell r="A56">
            <v>16</v>
          </cell>
          <cell r="B56" t="str">
            <v>CURTAIL LOAD MANAGEMENT</v>
          </cell>
          <cell r="C56">
            <v>20015942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96451.659999999974</v>
          </cell>
          <cell r="K56">
            <v>0</v>
          </cell>
          <cell r="L56">
            <v>0</v>
          </cell>
          <cell r="M56">
            <v>96451.659999999974</v>
          </cell>
        </row>
        <row r="57">
          <cell r="A57">
            <v>17</v>
          </cell>
          <cell r="B57" t="str">
            <v>RESIDENTIAL LOAD MANAGEMENT</v>
          </cell>
          <cell r="C57" t="str">
            <v>20015943/9080120</v>
          </cell>
          <cell r="D57">
            <v>974333</v>
          </cell>
          <cell r="E57">
            <v>326180.53999999998</v>
          </cell>
          <cell r="F57">
            <v>0</v>
          </cell>
          <cell r="G57">
            <v>437348.39</v>
          </cell>
          <cell r="H57">
            <v>122575.67999999999</v>
          </cell>
          <cell r="I57">
            <v>2189.9699999999998</v>
          </cell>
          <cell r="J57">
            <v>2571961.2099999995</v>
          </cell>
          <cell r="K57">
            <v>18513.900000000001</v>
          </cell>
          <cell r="L57">
            <v>0</v>
          </cell>
          <cell r="M57">
            <v>4453102.6899999995</v>
          </cell>
        </row>
        <row r="58">
          <cell r="A58">
            <v>18</v>
          </cell>
          <cell r="B58" t="str">
            <v>COMMMERCIAL LOAD MANAGEMENT</v>
          </cell>
          <cell r="C58">
            <v>20015944</v>
          </cell>
          <cell r="D58">
            <v>0</v>
          </cell>
          <cell r="E58">
            <v>0</v>
          </cell>
          <cell r="F58">
            <v>0</v>
          </cell>
          <cell r="G58">
            <v>73.5</v>
          </cell>
          <cell r="H58">
            <v>0</v>
          </cell>
          <cell r="I58">
            <v>0</v>
          </cell>
          <cell r="J58">
            <v>43850.549999999988</v>
          </cell>
          <cell r="K58">
            <v>0</v>
          </cell>
          <cell r="L58">
            <v>0</v>
          </cell>
          <cell r="M58">
            <v>43924.049999999988</v>
          </cell>
        </row>
        <row r="59">
          <cell r="A59">
            <v>19</v>
          </cell>
          <cell r="B59" t="str">
            <v>LOW INCOME</v>
          </cell>
          <cell r="C59">
            <v>20021329</v>
          </cell>
          <cell r="D59">
            <v>0</v>
          </cell>
          <cell r="E59">
            <v>24764.01</v>
          </cell>
          <cell r="F59">
            <v>0</v>
          </cell>
          <cell r="G59">
            <v>493.34</v>
          </cell>
          <cell r="H59">
            <v>0</v>
          </cell>
          <cell r="I59">
            <v>5643.5</v>
          </cell>
          <cell r="J59">
            <v>8862.52</v>
          </cell>
          <cell r="K59">
            <v>622.86</v>
          </cell>
          <cell r="L59">
            <v>0</v>
          </cell>
          <cell r="M59">
            <v>40386.229999999996</v>
          </cell>
        </row>
        <row r="60">
          <cell r="A60">
            <v>20</v>
          </cell>
          <cell r="B60" t="str">
            <v>STANDBY GENERATION</v>
          </cell>
          <cell r="C60">
            <v>20021332</v>
          </cell>
          <cell r="D60">
            <v>9274</v>
          </cell>
          <cell r="E60">
            <v>36265.839999999997</v>
          </cell>
          <cell r="F60">
            <v>0</v>
          </cell>
          <cell r="G60">
            <v>1821.87</v>
          </cell>
          <cell r="H60">
            <v>832.17</v>
          </cell>
          <cell r="I60">
            <v>0</v>
          </cell>
          <cell r="J60">
            <v>440048</v>
          </cell>
          <cell r="K60">
            <v>3876.3100000000004</v>
          </cell>
          <cell r="L60">
            <v>0</v>
          </cell>
          <cell r="M60">
            <v>492118.19</v>
          </cell>
        </row>
        <row r="61">
          <cell r="A61">
            <v>21</v>
          </cell>
          <cell r="B61" t="str">
            <v>QUALIFYING FACILITY</v>
          </cell>
          <cell r="C61">
            <v>20025062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464.15999999999997</v>
          </cell>
          <cell r="L61">
            <v>0</v>
          </cell>
          <cell r="M61">
            <v>464.15999999999997</v>
          </cell>
        </row>
        <row r="62">
          <cell r="A62">
            <v>22</v>
          </cell>
          <cell r="B62" t="str">
            <v>RENEWABLE ENERGY SAVER</v>
          </cell>
          <cell r="C62">
            <v>20060744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23</v>
          </cell>
          <cell r="B63" t="str">
            <v>NEIGHBORHOOD ENERGY SAVER</v>
          </cell>
          <cell r="C63">
            <v>20060745</v>
          </cell>
          <cell r="D63">
            <v>0</v>
          </cell>
          <cell r="E63">
            <v>46270.53</v>
          </cell>
          <cell r="F63">
            <v>0</v>
          </cell>
          <cell r="G63">
            <v>158.58000000000001</v>
          </cell>
          <cell r="H63">
            <v>3439.68</v>
          </cell>
          <cell r="I63">
            <v>4533.8200000000006</v>
          </cell>
          <cell r="J63">
            <v>643.63000000000113</v>
          </cell>
          <cell r="K63">
            <v>10863.18</v>
          </cell>
          <cell r="L63">
            <v>0</v>
          </cell>
          <cell r="M63">
            <v>65909.420000000013</v>
          </cell>
        </row>
        <row r="64">
          <cell r="A64">
            <v>24</v>
          </cell>
          <cell r="B64" t="str">
            <v>CONSERVATION PROGRAM ADMIN</v>
          </cell>
          <cell r="C64">
            <v>20015935</v>
          </cell>
          <cell r="D64">
            <v>633</v>
          </cell>
          <cell r="E64">
            <v>667053.16</v>
          </cell>
          <cell r="F64">
            <v>20018.260000000002</v>
          </cell>
          <cell r="G64">
            <v>137141.74</v>
          </cell>
          <cell r="H64">
            <v>3907.8300000000008</v>
          </cell>
          <cell r="I64">
            <v>16267.649999999996</v>
          </cell>
          <cell r="J64">
            <v>30935</v>
          </cell>
          <cell r="K64">
            <v>71788.740000000078</v>
          </cell>
          <cell r="L64">
            <v>0</v>
          </cell>
          <cell r="M64">
            <v>947745.38000000012</v>
          </cell>
        </row>
        <row r="66">
          <cell r="B66" t="str">
            <v>TOTAL ALL PROGRAMS</v>
          </cell>
          <cell r="D66">
            <v>991070</v>
          </cell>
          <cell r="E66">
            <v>2253995.8100000005</v>
          </cell>
          <cell r="F66">
            <v>20018.260000000002</v>
          </cell>
          <cell r="G66">
            <v>756687.98</v>
          </cell>
          <cell r="H66">
            <v>175200.63999999998</v>
          </cell>
          <cell r="I66">
            <v>93545.800000000032</v>
          </cell>
          <cell r="J66">
            <v>7813374.7399999984</v>
          </cell>
          <cell r="K66">
            <v>148858.20000000007</v>
          </cell>
          <cell r="L66">
            <v>0</v>
          </cell>
          <cell r="M66">
            <v>12252751.430000002</v>
          </cell>
        </row>
        <row r="70">
          <cell r="L70" t="str">
            <v>PROGRAM</v>
          </cell>
        </row>
        <row r="71">
          <cell r="A71" t="str">
            <v>LINE</v>
          </cell>
          <cell r="B71" t="str">
            <v>Mar</v>
          </cell>
          <cell r="D71" t="str">
            <v>AMORT</v>
          </cell>
          <cell r="E71" t="str">
            <v>PAYROLL &amp;</v>
          </cell>
          <cell r="G71" t="str">
            <v>OUTSIDE</v>
          </cell>
          <cell r="H71" t="str">
            <v>MATERIALS &amp;</v>
          </cell>
          <cell r="L71" t="str">
            <v>REVENUES</v>
          </cell>
        </row>
        <row r="72">
          <cell r="A72" t="str">
            <v>NO.</v>
          </cell>
          <cell r="B72" t="str">
            <v>PROGRAM</v>
          </cell>
          <cell r="D72" t="str">
            <v>&amp; RETURN</v>
          </cell>
          <cell r="E72" t="str">
            <v>BENEFITS</v>
          </cell>
          <cell r="F72" t="str">
            <v>VEHICLES</v>
          </cell>
          <cell r="G72" t="str">
            <v>SERVICES</v>
          </cell>
          <cell r="H72" t="str">
            <v>SUPPLIES</v>
          </cell>
          <cell r="I72" t="str">
            <v>ADVERTISING</v>
          </cell>
          <cell r="J72" t="str">
            <v>INCENTIVES</v>
          </cell>
          <cell r="K72" t="str">
            <v>OTHER</v>
          </cell>
          <cell r="L72" t="str">
            <v>(CREDIT)</v>
          </cell>
          <cell r="M72" t="str">
            <v>TOTAL</v>
          </cell>
        </row>
        <row r="73">
          <cell r="E73" t="str">
            <v xml:space="preserve">PAYROLL </v>
          </cell>
          <cell r="F73" t="str">
            <v>VEHICLES</v>
          </cell>
          <cell r="G73" t="str">
            <v>SERVICES</v>
          </cell>
          <cell r="H73" t="str">
            <v>M&amp;S</v>
          </cell>
          <cell r="I73" t="str">
            <v>ADVERTISING</v>
          </cell>
          <cell r="J73" t="str">
            <v>INCENTIVES</v>
          </cell>
          <cell r="K73" t="str">
            <v>OTHER</v>
          </cell>
        </row>
        <row r="74">
          <cell r="A74">
            <v>1</v>
          </cell>
          <cell r="B74" t="str">
            <v>HOME ENERGY CHECK</v>
          </cell>
          <cell r="C74">
            <v>20015932</v>
          </cell>
          <cell r="D74">
            <v>0</v>
          </cell>
          <cell r="E74">
            <v>336471.74999999994</v>
          </cell>
          <cell r="F74">
            <v>0</v>
          </cell>
          <cell r="G74">
            <v>13705.720000000001</v>
          </cell>
          <cell r="H74">
            <v>11988.3</v>
          </cell>
          <cell r="I74">
            <v>10812.079999999994</v>
          </cell>
          <cell r="J74">
            <v>0</v>
          </cell>
          <cell r="K74">
            <v>14681.78</v>
          </cell>
          <cell r="L74">
            <v>0</v>
          </cell>
          <cell r="M74">
            <v>387659.63</v>
          </cell>
        </row>
        <row r="75">
          <cell r="A75">
            <v>2</v>
          </cell>
          <cell r="B75" t="str">
            <v>RESIDENTIAL NEW CONSTRUCTION</v>
          </cell>
          <cell r="C75">
            <v>20015933</v>
          </cell>
          <cell r="D75">
            <v>0</v>
          </cell>
          <cell r="E75">
            <v>74190.880000000019</v>
          </cell>
          <cell r="F75">
            <v>0</v>
          </cell>
          <cell r="G75">
            <v>2592.1799999999998</v>
          </cell>
          <cell r="H75">
            <v>643.24</v>
          </cell>
          <cell r="I75">
            <v>16268.290000000003</v>
          </cell>
          <cell r="J75">
            <v>49188.52999999997</v>
          </cell>
          <cell r="K75">
            <v>10529.98</v>
          </cell>
          <cell r="L75">
            <v>0</v>
          </cell>
          <cell r="M75">
            <v>153413.1</v>
          </cell>
        </row>
        <row r="76">
          <cell r="A76">
            <v>3</v>
          </cell>
          <cell r="B76" t="str">
            <v>HOME ENERGY IMPROVEMENT</v>
          </cell>
          <cell r="C76">
            <v>20015934</v>
          </cell>
          <cell r="D76">
            <v>941</v>
          </cell>
          <cell r="E76">
            <v>110830.44</v>
          </cell>
          <cell r="F76">
            <v>0</v>
          </cell>
          <cell r="G76">
            <v>152.33000000000001</v>
          </cell>
          <cell r="H76">
            <v>0</v>
          </cell>
          <cell r="I76">
            <v>3883.34</v>
          </cell>
          <cell r="J76">
            <v>198931.53000000003</v>
          </cell>
          <cell r="K76">
            <v>6795.23</v>
          </cell>
          <cell r="L76">
            <v>0</v>
          </cell>
          <cell r="M76">
            <v>321533.87</v>
          </cell>
        </row>
        <row r="77">
          <cell r="A77">
            <v>4</v>
          </cell>
          <cell r="B77" t="str">
            <v>BUSINESS ENERGY CHECK</v>
          </cell>
          <cell r="C77">
            <v>20015936</v>
          </cell>
          <cell r="D77">
            <v>1708</v>
          </cell>
          <cell r="E77">
            <v>10492.570000000011</v>
          </cell>
          <cell r="F77">
            <v>0</v>
          </cell>
          <cell r="G77">
            <v>8059.0999999999995</v>
          </cell>
          <cell r="H77">
            <v>110.18</v>
          </cell>
          <cell r="I77">
            <v>44.240000000000208</v>
          </cell>
          <cell r="J77">
            <v>0</v>
          </cell>
          <cell r="K77">
            <v>5262.4400000000005</v>
          </cell>
          <cell r="L77">
            <v>0</v>
          </cell>
          <cell r="M77">
            <v>25676.530000000013</v>
          </cell>
        </row>
        <row r="78">
          <cell r="C78">
            <v>20015937</v>
          </cell>
          <cell r="D78">
            <v>984</v>
          </cell>
          <cell r="E78">
            <v>95128.419999999984</v>
          </cell>
          <cell r="F78">
            <v>0</v>
          </cell>
          <cell r="G78">
            <v>6078.98</v>
          </cell>
          <cell r="H78">
            <v>0</v>
          </cell>
          <cell r="I78">
            <v>0</v>
          </cell>
          <cell r="J78">
            <v>90231.37</v>
          </cell>
          <cell r="K78">
            <v>1620.58</v>
          </cell>
          <cell r="L78">
            <v>0</v>
          </cell>
        </row>
        <row r="79">
          <cell r="C79">
            <v>20015938</v>
          </cell>
          <cell r="D79">
            <v>0</v>
          </cell>
          <cell r="E79">
            <v>43656.190000000017</v>
          </cell>
          <cell r="F79">
            <v>0</v>
          </cell>
          <cell r="G79">
            <v>1645.3100000000013</v>
          </cell>
          <cell r="H79">
            <v>0</v>
          </cell>
          <cell r="I79">
            <v>0</v>
          </cell>
          <cell r="J79">
            <v>15188.7</v>
          </cell>
          <cell r="K79">
            <v>681.37</v>
          </cell>
          <cell r="L79">
            <v>0</v>
          </cell>
        </row>
        <row r="80">
          <cell r="C80">
            <v>20015939</v>
          </cell>
          <cell r="D80">
            <v>242</v>
          </cell>
          <cell r="E80">
            <v>6419.5</v>
          </cell>
          <cell r="F80">
            <v>0</v>
          </cell>
          <cell r="G80">
            <v>-81776.83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>
            <v>20084920</v>
          </cell>
          <cell r="D81">
            <v>0</v>
          </cell>
          <cell r="E81">
            <v>1069.9599999999998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3850</v>
          </cell>
          <cell r="K81">
            <v>-3.5527136788005009E-15</v>
          </cell>
          <cell r="L81">
            <v>0</v>
          </cell>
        </row>
        <row r="82">
          <cell r="C82">
            <v>20084922</v>
          </cell>
          <cell r="D82">
            <v>0</v>
          </cell>
          <cell r="E82">
            <v>2899.49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>
            <v>20084921</v>
          </cell>
          <cell r="D83">
            <v>0</v>
          </cell>
          <cell r="E83">
            <v>498.71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9871.5300000000007</v>
          </cell>
          <cell r="K83">
            <v>-3.5527136788005009E-15</v>
          </cell>
          <cell r="L83">
            <v>0</v>
          </cell>
        </row>
        <row r="84">
          <cell r="C84">
            <v>20084917</v>
          </cell>
          <cell r="D84">
            <v>0</v>
          </cell>
          <cell r="E84">
            <v>893.38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888565</v>
          </cell>
          <cell r="K84">
            <v>-3.5527136788005009E-15</v>
          </cell>
          <cell r="L84">
            <v>0</v>
          </cell>
        </row>
        <row r="85">
          <cell r="A85">
            <v>12</v>
          </cell>
          <cell r="B85" t="str">
            <v>RESIDENTIAL SOLAR PHOTOVOLTAIC</v>
          </cell>
          <cell r="C85">
            <v>20084918</v>
          </cell>
          <cell r="D85">
            <v>0</v>
          </cell>
          <cell r="E85">
            <v>7401.399999999996</v>
          </cell>
          <cell r="F85">
            <v>0</v>
          </cell>
          <cell r="G85">
            <v>0</v>
          </cell>
          <cell r="H85">
            <v>0</v>
          </cell>
          <cell r="I85">
            <v>7.1054273576010019E-15</v>
          </cell>
          <cell r="J85">
            <v>650100</v>
          </cell>
          <cell r="K85">
            <v>1925.71</v>
          </cell>
          <cell r="L85">
            <v>0</v>
          </cell>
          <cell r="M85">
            <v>659427.11</v>
          </cell>
        </row>
        <row r="86">
          <cell r="A86">
            <v>13</v>
          </cell>
          <cell r="B86" t="str">
            <v>COMMERCIAL SOLAR PHOTOVOLTAIC</v>
          </cell>
          <cell r="C86">
            <v>20084919</v>
          </cell>
          <cell r="D86">
            <v>0</v>
          </cell>
          <cell r="E86">
            <v>747.9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27657.5</v>
          </cell>
          <cell r="K86">
            <v>-3.5527136788005009E-15</v>
          </cell>
          <cell r="L86">
            <v>0</v>
          </cell>
          <cell r="M86">
            <v>28405.4</v>
          </cell>
        </row>
        <row r="87">
          <cell r="A87">
            <v>14</v>
          </cell>
          <cell r="B87" t="str">
            <v>INNOVATION INCENTIVE</v>
          </cell>
          <cell r="C87">
            <v>20015940</v>
          </cell>
          <cell r="D87">
            <v>0</v>
          </cell>
          <cell r="E87">
            <v>1373.8799999999997</v>
          </cell>
          <cell r="F87">
            <v>0</v>
          </cell>
          <cell r="G87">
            <v>51.74</v>
          </cell>
          <cell r="H87">
            <v>0</v>
          </cell>
          <cell r="I87">
            <v>0</v>
          </cell>
          <cell r="J87">
            <v>3926.66</v>
          </cell>
          <cell r="K87">
            <v>0</v>
          </cell>
          <cell r="L87">
            <v>0</v>
          </cell>
          <cell r="M87">
            <v>5352.28</v>
          </cell>
        </row>
        <row r="88">
          <cell r="A88">
            <v>15</v>
          </cell>
          <cell r="B88" t="str">
            <v>INTERRUPT LOAD MANAGEMENT</v>
          </cell>
          <cell r="C88">
            <v>20015941</v>
          </cell>
          <cell r="D88">
            <v>2996</v>
          </cell>
          <cell r="E88">
            <v>6744.74</v>
          </cell>
          <cell r="F88">
            <v>0</v>
          </cell>
          <cell r="G88">
            <v>376.05000000000013</v>
          </cell>
          <cell r="H88">
            <v>0</v>
          </cell>
          <cell r="I88">
            <v>0</v>
          </cell>
          <cell r="J88">
            <v>2390415.27</v>
          </cell>
          <cell r="K88">
            <v>167.45000000000002</v>
          </cell>
          <cell r="L88">
            <v>0</v>
          </cell>
          <cell r="M88">
            <v>2400699.5100000002</v>
          </cell>
        </row>
        <row r="89">
          <cell r="A89">
            <v>16</v>
          </cell>
          <cell r="B89" t="str">
            <v>CURTAIL LOAD MANAGEMENT</v>
          </cell>
          <cell r="C89">
            <v>20015942</v>
          </cell>
          <cell r="D89">
            <v>0</v>
          </cell>
          <cell r="E89">
            <v>-8.5265128291212022E-14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96723.279999999795</v>
          </cell>
          <cell r="K89">
            <v>0</v>
          </cell>
          <cell r="L89">
            <v>0</v>
          </cell>
          <cell r="M89">
            <v>96723.279999999795</v>
          </cell>
        </row>
        <row r="90">
          <cell r="A90">
            <v>17</v>
          </cell>
          <cell r="B90" t="str">
            <v>RESIDENTIAL LOAD MANAGEMENT</v>
          </cell>
          <cell r="C90" t="str">
            <v>20015943/9080120</v>
          </cell>
          <cell r="D90">
            <v>986608</v>
          </cell>
          <cell r="E90">
            <v>291732.08</v>
          </cell>
          <cell r="F90">
            <v>0</v>
          </cell>
          <cell r="G90">
            <v>691440.51</v>
          </cell>
          <cell r="H90">
            <v>-632467.71</v>
          </cell>
          <cell r="I90">
            <v>0</v>
          </cell>
          <cell r="J90">
            <v>1735529.4700000002</v>
          </cell>
          <cell r="K90">
            <v>13503.33</v>
          </cell>
          <cell r="L90">
            <v>0</v>
          </cell>
          <cell r="M90">
            <v>3086345.6800000006</v>
          </cell>
        </row>
        <row r="91">
          <cell r="A91">
            <v>18</v>
          </cell>
          <cell r="B91" t="str">
            <v>COMMMERCIAL LOAD MANAGEMENT</v>
          </cell>
          <cell r="C91">
            <v>20015944</v>
          </cell>
          <cell r="D91">
            <v>0</v>
          </cell>
          <cell r="E91">
            <v>222.82999999999998</v>
          </cell>
          <cell r="F91">
            <v>0</v>
          </cell>
          <cell r="G91">
            <v>976.5</v>
          </cell>
          <cell r="H91">
            <v>0</v>
          </cell>
          <cell r="I91">
            <v>0</v>
          </cell>
          <cell r="J91">
            <v>52100</v>
          </cell>
          <cell r="K91">
            <v>0</v>
          </cell>
          <cell r="L91">
            <v>0</v>
          </cell>
          <cell r="M91">
            <v>53299.33</v>
          </cell>
        </row>
        <row r="92">
          <cell r="A92">
            <v>19</v>
          </cell>
          <cell r="B92" t="str">
            <v>LOW INCOME</v>
          </cell>
          <cell r="C92">
            <v>20021329</v>
          </cell>
          <cell r="D92">
            <v>0</v>
          </cell>
          <cell r="E92">
            <v>10658.78</v>
          </cell>
          <cell r="F92">
            <v>0</v>
          </cell>
          <cell r="G92">
            <v>1.4210854715202004E-14</v>
          </cell>
          <cell r="H92">
            <v>0</v>
          </cell>
          <cell r="I92">
            <v>8000</v>
          </cell>
          <cell r="J92">
            <v>-6339</v>
          </cell>
          <cell r="K92">
            <v>285.94999999999993</v>
          </cell>
          <cell r="L92">
            <v>0</v>
          </cell>
          <cell r="M92">
            <v>12605.73</v>
          </cell>
        </row>
        <row r="93">
          <cell r="A93">
            <v>20</v>
          </cell>
          <cell r="B93" t="str">
            <v>STANDBY GENERATION</v>
          </cell>
          <cell r="C93">
            <v>20021332</v>
          </cell>
          <cell r="D93">
            <v>9653</v>
          </cell>
          <cell r="E93">
            <v>15321.490000000002</v>
          </cell>
          <cell r="F93">
            <v>0</v>
          </cell>
          <cell r="G93">
            <v>997.62000000000012</v>
          </cell>
          <cell r="H93">
            <v>5087.75</v>
          </cell>
          <cell r="I93">
            <v>0</v>
          </cell>
          <cell r="J93">
            <v>446035</v>
          </cell>
          <cell r="K93">
            <v>690.75999999999954</v>
          </cell>
          <cell r="L93">
            <v>0</v>
          </cell>
          <cell r="M93">
            <v>477785.62</v>
          </cell>
        </row>
        <row r="94">
          <cell r="A94">
            <v>21</v>
          </cell>
          <cell r="B94" t="str">
            <v>QUALIFYING FACILITY</v>
          </cell>
          <cell r="C94">
            <v>20025062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344.74</v>
          </cell>
          <cell r="L94">
            <v>0</v>
          </cell>
          <cell r="M94">
            <v>344.74</v>
          </cell>
        </row>
        <row r="95">
          <cell r="A95">
            <v>22</v>
          </cell>
          <cell r="B95" t="str">
            <v>RENEWABLE ENERGY SAVER</v>
          </cell>
          <cell r="C95">
            <v>20060744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>
            <v>23</v>
          </cell>
          <cell r="B96" t="str">
            <v>NEIGHBORHOOD ENERGY SAVER</v>
          </cell>
          <cell r="C96">
            <v>20060745</v>
          </cell>
          <cell r="D96">
            <v>0</v>
          </cell>
          <cell r="E96">
            <v>20739.130000000005</v>
          </cell>
          <cell r="F96">
            <v>0</v>
          </cell>
          <cell r="G96">
            <v>97</v>
          </cell>
          <cell r="H96">
            <v>633.04</v>
          </cell>
          <cell r="I96">
            <v>2489.2700000000009</v>
          </cell>
          <cell r="J96">
            <v>79966.789999999964</v>
          </cell>
          <cell r="K96">
            <v>3821.0699999999983</v>
          </cell>
          <cell r="L96">
            <v>0</v>
          </cell>
          <cell r="M96">
            <v>107746.29999999996</v>
          </cell>
        </row>
        <row r="97">
          <cell r="A97">
            <v>24</v>
          </cell>
          <cell r="B97" t="str">
            <v>CONSERVATION PROGRAM ADMIN</v>
          </cell>
          <cell r="C97">
            <v>20015935</v>
          </cell>
          <cell r="D97">
            <v>629</v>
          </cell>
          <cell r="E97">
            <v>454367</v>
          </cell>
          <cell r="F97">
            <v>11948.839999999997</v>
          </cell>
          <cell r="G97">
            <v>8727.06</v>
          </cell>
          <cell r="H97">
            <v>31760.3</v>
          </cell>
          <cell r="I97">
            <v>4363.6999999999962</v>
          </cell>
          <cell r="J97">
            <v>14481.14</v>
          </cell>
          <cell r="K97">
            <v>93065.029999999941</v>
          </cell>
          <cell r="L97">
            <v>0</v>
          </cell>
          <cell r="M97">
            <v>619342.06999999983</v>
          </cell>
        </row>
        <row r="99">
          <cell r="B99" t="str">
            <v>TOTAL ALL PROGRAMS</v>
          </cell>
          <cell r="D99">
            <v>1003761</v>
          </cell>
          <cell r="E99">
            <v>1491860.52</v>
          </cell>
          <cell r="F99">
            <v>11948.839999999997</v>
          </cell>
          <cell r="G99">
            <v>653123.27</v>
          </cell>
          <cell r="H99">
            <v>-582244.89999999991</v>
          </cell>
          <cell r="I99">
            <v>45860.92</v>
          </cell>
          <cell r="J99">
            <v>6746422.7699999996</v>
          </cell>
          <cell r="K99">
            <v>153375.41999999993</v>
          </cell>
          <cell r="L99">
            <v>0</v>
          </cell>
          <cell r="M99">
            <v>9524107.8400000017</v>
          </cell>
        </row>
        <row r="103">
          <cell r="L103" t="str">
            <v>PROGRAM</v>
          </cell>
        </row>
        <row r="104">
          <cell r="A104" t="str">
            <v>LINE</v>
          </cell>
          <cell r="B104" t="str">
            <v>Apr</v>
          </cell>
          <cell r="D104" t="str">
            <v>AMORT</v>
          </cell>
          <cell r="E104" t="str">
            <v>PAYROLL &amp;</v>
          </cell>
          <cell r="G104" t="str">
            <v>OUTSIDE</v>
          </cell>
          <cell r="H104" t="str">
            <v>MATERIALS &amp;</v>
          </cell>
          <cell r="L104" t="str">
            <v>REVENUES</v>
          </cell>
        </row>
        <row r="105">
          <cell r="A105" t="str">
            <v>NO.</v>
          </cell>
          <cell r="B105" t="str">
            <v>PROGRAM</v>
          </cell>
          <cell r="D105" t="str">
            <v>&amp; RETURN</v>
          </cell>
          <cell r="E105" t="str">
            <v>BENEFITS</v>
          </cell>
          <cell r="F105" t="str">
            <v>VEHICLES</v>
          </cell>
          <cell r="G105" t="str">
            <v>SERVICES</v>
          </cell>
          <cell r="H105" t="str">
            <v>SUPPLIES</v>
          </cell>
          <cell r="I105" t="str">
            <v>ADVERTISING</v>
          </cell>
          <cell r="J105" t="str">
            <v>INCENTIVES</v>
          </cell>
          <cell r="K105" t="str">
            <v>OTHER</v>
          </cell>
          <cell r="L105" t="str">
            <v>(CREDIT)</v>
          </cell>
          <cell r="M105" t="str">
            <v>TOTAL</v>
          </cell>
        </row>
        <row r="106">
          <cell r="E106" t="str">
            <v xml:space="preserve">PAYROLL </v>
          </cell>
          <cell r="F106" t="str">
            <v>VEHICLES</v>
          </cell>
          <cell r="G106" t="str">
            <v>SERVICES</v>
          </cell>
          <cell r="H106" t="str">
            <v>M&amp;S</v>
          </cell>
          <cell r="I106" t="str">
            <v>ADVERTISING</v>
          </cell>
          <cell r="J106" t="str">
            <v>INCENTIVES</v>
          </cell>
          <cell r="K106" t="str">
            <v>OTHER</v>
          </cell>
        </row>
        <row r="107">
          <cell r="A107">
            <v>1</v>
          </cell>
          <cell r="B107" t="str">
            <v>HOME ENERGY CHECK</v>
          </cell>
          <cell r="C107">
            <v>20015932</v>
          </cell>
          <cell r="D107">
            <v>0</v>
          </cell>
          <cell r="E107">
            <v>233547.75999999998</v>
          </cell>
          <cell r="F107">
            <v>0</v>
          </cell>
          <cell r="G107">
            <v>2529.64</v>
          </cell>
          <cell r="H107">
            <v>21924.799999999999</v>
          </cell>
          <cell r="I107">
            <v>6709.6900000000005</v>
          </cell>
          <cell r="J107">
            <v>0</v>
          </cell>
          <cell r="K107">
            <v>9571.0799999999981</v>
          </cell>
          <cell r="L107">
            <v>0</v>
          </cell>
          <cell r="M107">
            <v>274282.96999999997</v>
          </cell>
        </row>
        <row r="108">
          <cell r="A108">
            <v>2</v>
          </cell>
          <cell r="B108" t="str">
            <v>RESIDENTIAL NEW CONSTRUCTION</v>
          </cell>
          <cell r="C108">
            <v>20015933</v>
          </cell>
          <cell r="D108">
            <v>0</v>
          </cell>
          <cell r="E108">
            <v>62264.10000000002</v>
          </cell>
          <cell r="F108">
            <v>0</v>
          </cell>
          <cell r="G108">
            <v>1638.3600000000001</v>
          </cell>
          <cell r="H108">
            <v>0</v>
          </cell>
          <cell r="I108">
            <v>3476.94</v>
          </cell>
          <cell r="J108">
            <v>343454.82999999996</v>
          </cell>
          <cell r="K108">
            <v>2782.7499999999995</v>
          </cell>
          <cell r="L108">
            <v>0</v>
          </cell>
          <cell r="M108">
            <v>413616.98</v>
          </cell>
        </row>
        <row r="109">
          <cell r="A109">
            <v>3</v>
          </cell>
          <cell r="B109" t="str">
            <v>HOME ENERGY IMPROVEMENT</v>
          </cell>
          <cell r="C109">
            <v>20015934</v>
          </cell>
          <cell r="D109">
            <v>829</v>
          </cell>
          <cell r="E109">
            <v>85475.35000000002</v>
          </cell>
          <cell r="F109">
            <v>0</v>
          </cell>
          <cell r="G109">
            <v>169.6</v>
          </cell>
          <cell r="H109">
            <v>0</v>
          </cell>
          <cell r="I109">
            <v>8232.81</v>
          </cell>
          <cell r="J109">
            <v>276222.13</v>
          </cell>
          <cell r="K109">
            <v>3350.25</v>
          </cell>
          <cell r="L109">
            <v>0</v>
          </cell>
          <cell r="M109">
            <v>374279.14</v>
          </cell>
        </row>
        <row r="110">
          <cell r="A110">
            <v>4</v>
          </cell>
          <cell r="B110" t="str">
            <v>BUSINESS ENERGY CHECK</v>
          </cell>
          <cell r="C110">
            <v>20015936</v>
          </cell>
          <cell r="D110">
            <v>1698</v>
          </cell>
          <cell r="E110">
            <v>5017.2600000000011</v>
          </cell>
          <cell r="F110">
            <v>0</v>
          </cell>
          <cell r="G110">
            <v>-544.5</v>
          </cell>
          <cell r="H110">
            <v>73.59</v>
          </cell>
          <cell r="I110">
            <v>1388.0500000000002</v>
          </cell>
          <cell r="J110">
            <v>0</v>
          </cell>
          <cell r="K110">
            <v>1583.0900000000001</v>
          </cell>
          <cell r="L110">
            <v>0</v>
          </cell>
          <cell r="M110">
            <v>9215.4900000000016</v>
          </cell>
        </row>
        <row r="111">
          <cell r="A111">
            <v>5</v>
          </cell>
          <cell r="B111" t="str">
            <v>BETTER BUSINESS</v>
          </cell>
          <cell r="C111">
            <v>20015937</v>
          </cell>
          <cell r="D111">
            <v>976</v>
          </cell>
          <cell r="E111">
            <v>111294.74</v>
          </cell>
          <cell r="F111">
            <v>0</v>
          </cell>
          <cell r="G111">
            <v>7262.31</v>
          </cell>
          <cell r="H111">
            <v>0</v>
          </cell>
          <cell r="I111">
            <v>2824.6800000000003</v>
          </cell>
          <cell r="J111">
            <v>42684.75</v>
          </cell>
          <cell r="K111">
            <v>1778.9100000000003</v>
          </cell>
          <cell r="L111">
            <v>0</v>
          </cell>
          <cell r="M111">
            <v>166821.39000000001</v>
          </cell>
        </row>
        <row r="112">
          <cell r="A112">
            <v>6</v>
          </cell>
          <cell r="B112" t="str">
            <v>BUSINESS NEW CONSTRUCTION</v>
          </cell>
          <cell r="C112">
            <v>20015938</v>
          </cell>
          <cell r="D112">
            <v>0</v>
          </cell>
          <cell r="E112">
            <v>55474.66</v>
          </cell>
          <cell r="F112">
            <v>0</v>
          </cell>
          <cell r="G112">
            <v>2936.94</v>
          </cell>
          <cell r="H112">
            <v>0</v>
          </cell>
          <cell r="I112">
            <v>822.85</v>
          </cell>
          <cell r="J112">
            <v>3601</v>
          </cell>
          <cell r="K112">
            <v>1200.94</v>
          </cell>
          <cell r="L112">
            <v>0</v>
          </cell>
          <cell r="M112">
            <v>64036.390000000007</v>
          </cell>
        </row>
        <row r="113">
          <cell r="A113">
            <v>7</v>
          </cell>
          <cell r="B113" t="str">
            <v>TECHNOLOGY DEVELOPMENT</v>
          </cell>
          <cell r="C113">
            <v>20015939</v>
          </cell>
          <cell r="D113">
            <v>240</v>
          </cell>
          <cell r="E113">
            <v>9970.76</v>
          </cell>
          <cell r="F113">
            <v>0</v>
          </cell>
          <cell r="G113">
            <v>49403.01</v>
          </cell>
          <cell r="H113">
            <v>0</v>
          </cell>
          <cell r="I113">
            <v>0</v>
          </cell>
          <cell r="J113">
            <v>0</v>
          </cell>
          <cell r="K113">
            <v>373.78000000000003</v>
          </cell>
          <cell r="L113">
            <v>0</v>
          </cell>
          <cell r="M113">
            <v>59987.55</v>
          </cell>
        </row>
        <row r="114">
          <cell r="A114">
            <v>8</v>
          </cell>
          <cell r="B114" t="str">
            <v>SOLAR WATER HEATING W/EM</v>
          </cell>
          <cell r="C114">
            <v>20084920</v>
          </cell>
          <cell r="D114">
            <v>0</v>
          </cell>
          <cell r="E114">
            <v>1872.52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6294.44</v>
          </cell>
          <cell r="K114">
            <v>0</v>
          </cell>
          <cell r="L114">
            <v>0</v>
          </cell>
          <cell r="M114">
            <v>8166.9599999999991</v>
          </cell>
        </row>
        <row r="115">
          <cell r="A115">
            <v>9</v>
          </cell>
          <cell r="B115" t="str">
            <v>RESEARCH AND DEMONSTRATION</v>
          </cell>
          <cell r="C115">
            <v>20084922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A116">
            <v>10</v>
          </cell>
          <cell r="B116" t="str">
            <v>SOLAR WATER HEAT LOW INCOME RES</v>
          </cell>
          <cell r="C116">
            <v>20084921</v>
          </cell>
          <cell r="D116">
            <v>0</v>
          </cell>
          <cell r="E116">
            <v>909.43000000000006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1511.1499999999999</v>
          </cell>
          <cell r="K116">
            <v>0</v>
          </cell>
          <cell r="L116">
            <v>0</v>
          </cell>
          <cell r="M116">
            <v>2420.58</v>
          </cell>
        </row>
        <row r="117">
          <cell r="A117">
            <v>11</v>
          </cell>
          <cell r="B117" t="str">
            <v>PHOTOVOLTAIC FOR SCHOOLS PILOT</v>
          </cell>
          <cell r="C117">
            <v>20084917</v>
          </cell>
          <cell r="D117">
            <v>0</v>
          </cell>
          <cell r="E117">
            <v>1487.59</v>
          </cell>
          <cell r="F117">
            <v>0</v>
          </cell>
          <cell r="G117">
            <v>0</v>
          </cell>
          <cell r="H117">
            <v>0</v>
          </cell>
          <cell r="I117">
            <v>1000</v>
          </cell>
          <cell r="J117">
            <v>0</v>
          </cell>
          <cell r="K117">
            <v>0</v>
          </cell>
          <cell r="L117">
            <v>0</v>
          </cell>
          <cell r="M117">
            <v>2487.59</v>
          </cell>
        </row>
        <row r="118">
          <cell r="A118">
            <v>12</v>
          </cell>
          <cell r="B118" t="str">
            <v>RESIDENTIAL SOLAR PHOTOVOLTAIC</v>
          </cell>
          <cell r="C118">
            <v>20084918</v>
          </cell>
          <cell r="D118">
            <v>0</v>
          </cell>
          <cell r="E118">
            <v>7183.7600000000011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485930</v>
          </cell>
          <cell r="K118">
            <v>1308.49</v>
          </cell>
          <cell r="L118">
            <v>0</v>
          </cell>
          <cell r="M118">
            <v>494422.25</v>
          </cell>
        </row>
        <row r="119">
          <cell r="A119">
            <v>13</v>
          </cell>
          <cell r="B119" t="str">
            <v>COMMERCIAL SOLAR PHOTOVOLTAIC</v>
          </cell>
          <cell r="C119">
            <v>20084919</v>
          </cell>
          <cell r="D119">
            <v>0</v>
          </cell>
          <cell r="E119">
            <v>1129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132560</v>
          </cell>
          <cell r="K119">
            <v>0</v>
          </cell>
          <cell r="L119">
            <v>0</v>
          </cell>
          <cell r="M119">
            <v>133689</v>
          </cell>
        </row>
        <row r="120">
          <cell r="A120">
            <v>14</v>
          </cell>
          <cell r="B120" t="str">
            <v>INNOVATION INCENTIVE</v>
          </cell>
          <cell r="C120">
            <v>20015940</v>
          </cell>
          <cell r="D120">
            <v>0</v>
          </cell>
          <cell r="E120">
            <v>4088.5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-896</v>
          </cell>
          <cell r="K120">
            <v>0</v>
          </cell>
          <cell r="L120">
            <v>0</v>
          </cell>
          <cell r="M120">
            <v>3192.5</v>
          </cell>
        </row>
        <row r="121">
          <cell r="A121">
            <v>15</v>
          </cell>
          <cell r="B121" t="str">
            <v>INTERRUPT LOAD MANAGEMENT</v>
          </cell>
          <cell r="C121">
            <v>20015941</v>
          </cell>
          <cell r="D121">
            <v>2413</v>
          </cell>
          <cell r="E121">
            <v>9240.5999999999985</v>
          </cell>
          <cell r="F121">
            <v>0</v>
          </cell>
          <cell r="G121">
            <v>446.55999999999995</v>
          </cell>
          <cell r="H121">
            <v>0</v>
          </cell>
          <cell r="I121">
            <v>0</v>
          </cell>
          <cell r="J121">
            <v>2058995.6</v>
          </cell>
          <cell r="K121">
            <v>160.43</v>
          </cell>
          <cell r="L121">
            <v>0</v>
          </cell>
          <cell r="M121">
            <v>2071256.19</v>
          </cell>
        </row>
        <row r="122">
          <cell r="C122">
            <v>20015942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106601.37999999999</v>
          </cell>
          <cell r="K122">
            <v>0</v>
          </cell>
          <cell r="L122">
            <v>0</v>
          </cell>
        </row>
        <row r="123">
          <cell r="A123">
            <v>17</v>
          </cell>
          <cell r="B123" t="str">
            <v>RESIDENTIAL LOAD MANAGEMENT</v>
          </cell>
          <cell r="C123" t="str">
            <v>20015943/9080120</v>
          </cell>
          <cell r="D123">
            <v>984846</v>
          </cell>
          <cell r="E123">
            <v>256586.53</v>
          </cell>
          <cell r="F123">
            <v>96.78</v>
          </cell>
          <cell r="G123">
            <v>237079.2</v>
          </cell>
          <cell r="H123">
            <v>50019.74</v>
          </cell>
          <cell r="I123">
            <v>5150.08</v>
          </cell>
          <cell r="J123">
            <v>1120032.08</v>
          </cell>
          <cell r="K123">
            <v>7328.01</v>
          </cell>
          <cell r="L123">
            <v>0</v>
          </cell>
          <cell r="M123">
            <v>2661138.42</v>
          </cell>
        </row>
        <row r="124">
          <cell r="A124">
            <v>18</v>
          </cell>
          <cell r="B124" t="str">
            <v>COMMMERCIAL LOAD MANAGEMENT</v>
          </cell>
          <cell r="C124">
            <v>20015944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42328.549999999988</v>
          </cell>
          <cell r="K124">
            <v>0</v>
          </cell>
          <cell r="L124">
            <v>0</v>
          </cell>
          <cell r="M124">
            <v>42328.549999999988</v>
          </cell>
        </row>
        <row r="125">
          <cell r="A125">
            <v>19</v>
          </cell>
          <cell r="B125" t="str">
            <v>LOW INCOME</v>
          </cell>
          <cell r="C125">
            <v>20021329</v>
          </cell>
          <cell r="D125">
            <v>0</v>
          </cell>
          <cell r="E125">
            <v>11026.980000000001</v>
          </cell>
          <cell r="F125">
            <v>0</v>
          </cell>
          <cell r="G125">
            <v>60</v>
          </cell>
          <cell r="H125">
            <v>0</v>
          </cell>
          <cell r="I125">
            <v>1871</v>
          </cell>
          <cell r="J125">
            <v>2167</v>
          </cell>
          <cell r="K125">
            <v>1086.6399999999999</v>
          </cell>
          <cell r="L125">
            <v>0</v>
          </cell>
          <cell r="M125">
            <v>16211.62</v>
          </cell>
        </row>
        <row r="126">
          <cell r="A126">
            <v>20</v>
          </cell>
          <cell r="B126" t="str">
            <v>STANDBY GENERATION</v>
          </cell>
          <cell r="C126">
            <v>20021332</v>
          </cell>
          <cell r="D126">
            <v>9584</v>
          </cell>
          <cell r="E126">
            <v>13556.700000000003</v>
          </cell>
          <cell r="F126">
            <v>0</v>
          </cell>
          <cell r="G126">
            <v>4497.88</v>
          </cell>
          <cell r="H126">
            <v>37732.67</v>
          </cell>
          <cell r="I126">
            <v>0</v>
          </cell>
          <cell r="J126">
            <v>466138.96</v>
          </cell>
          <cell r="K126">
            <v>3398.72</v>
          </cell>
          <cell r="L126">
            <v>0</v>
          </cell>
          <cell r="M126">
            <v>534908.92999999993</v>
          </cell>
        </row>
        <row r="127">
          <cell r="A127">
            <v>21</v>
          </cell>
          <cell r="B127" t="str">
            <v>QUALIFYING FACILITY</v>
          </cell>
          <cell r="C127">
            <v>20025062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150.4</v>
          </cell>
          <cell r="L127">
            <v>0</v>
          </cell>
          <cell r="M127">
            <v>150.4</v>
          </cell>
        </row>
        <row r="128">
          <cell r="A128">
            <v>22</v>
          </cell>
          <cell r="B128" t="str">
            <v>RENEWABLE ENERGY SAVER</v>
          </cell>
          <cell r="C128">
            <v>20060744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A129">
            <v>23</v>
          </cell>
          <cell r="B129" t="str">
            <v>NEIGHBORHOOD ENERGY SAVER</v>
          </cell>
          <cell r="C129">
            <v>20060745</v>
          </cell>
          <cell r="D129">
            <v>0</v>
          </cell>
          <cell r="E129">
            <v>17623.55</v>
          </cell>
          <cell r="F129">
            <v>0</v>
          </cell>
          <cell r="G129">
            <v>121.58</v>
          </cell>
          <cell r="H129">
            <v>1638.41</v>
          </cell>
          <cell r="I129">
            <v>5893.36</v>
          </cell>
          <cell r="J129">
            <v>0</v>
          </cell>
          <cell r="K129">
            <v>2692.29</v>
          </cell>
          <cell r="L129">
            <v>0</v>
          </cell>
          <cell r="M129">
            <v>27969.190000000002</v>
          </cell>
        </row>
        <row r="130">
          <cell r="A130">
            <v>24</v>
          </cell>
          <cell r="B130" t="str">
            <v>CONSERVATION PROGRAM ADMIN</v>
          </cell>
          <cell r="C130">
            <v>20015935</v>
          </cell>
          <cell r="D130">
            <v>603</v>
          </cell>
          <cell r="E130">
            <v>429566.15</v>
          </cell>
          <cell r="F130">
            <v>10953.21</v>
          </cell>
          <cell r="G130">
            <v>69422.8</v>
          </cell>
          <cell r="H130">
            <v>15131.25</v>
          </cell>
          <cell r="I130">
            <v>36069.5</v>
          </cell>
          <cell r="J130">
            <v>4472.54</v>
          </cell>
          <cell r="K130">
            <v>45993.919999999998</v>
          </cell>
          <cell r="L130">
            <v>0</v>
          </cell>
          <cell r="M130">
            <v>612212.37000000011</v>
          </cell>
        </row>
        <row r="132">
          <cell r="B132" t="str">
            <v>TOTAL ALL PROGRAMS</v>
          </cell>
          <cell r="D132">
            <v>1001189</v>
          </cell>
          <cell r="E132">
            <v>1317315.94</v>
          </cell>
          <cell r="F132">
            <v>11049.99</v>
          </cell>
          <cell r="G132">
            <v>375023.38</v>
          </cell>
          <cell r="H132">
            <v>126520.46</v>
          </cell>
          <cell r="I132">
            <v>73438.959999999992</v>
          </cell>
          <cell r="J132">
            <v>5092098.4099999992</v>
          </cell>
          <cell r="K132">
            <v>82759.7</v>
          </cell>
          <cell r="L132">
            <v>0</v>
          </cell>
          <cell r="M132">
            <v>8079395.8399999999</v>
          </cell>
        </row>
        <row r="136">
          <cell r="B136" t="str">
            <v>May</v>
          </cell>
          <cell r="D136" t="str">
            <v>DEPR</v>
          </cell>
          <cell r="L136" t="str">
            <v>PROGRAM</v>
          </cell>
        </row>
        <row r="137">
          <cell r="A137" t="str">
            <v>LINE</v>
          </cell>
          <cell r="D137" t="str">
            <v>AMORT</v>
          </cell>
          <cell r="E137" t="str">
            <v>PAYROLL &amp;</v>
          </cell>
          <cell r="G137" t="str">
            <v>OUTSIDE</v>
          </cell>
          <cell r="H137" t="str">
            <v>MATERIALS &amp;</v>
          </cell>
          <cell r="L137" t="str">
            <v>REVENUES</v>
          </cell>
        </row>
        <row r="138">
          <cell r="A138" t="str">
            <v>NO.</v>
          </cell>
          <cell r="B138" t="str">
            <v>PROGRAM</v>
          </cell>
          <cell r="D138" t="str">
            <v>&amp; RETURN</v>
          </cell>
          <cell r="E138" t="str">
            <v>BENEFITS</v>
          </cell>
          <cell r="F138" t="str">
            <v>VEHICLES</v>
          </cell>
          <cell r="G138" t="str">
            <v>SERVICES</v>
          </cell>
          <cell r="H138" t="str">
            <v>SUPPLIES</v>
          </cell>
          <cell r="I138" t="str">
            <v>ADVERTISING</v>
          </cell>
          <cell r="J138" t="str">
            <v>INCENTIVES</v>
          </cell>
          <cell r="K138" t="str">
            <v>OTHER</v>
          </cell>
          <cell r="L138" t="str">
            <v>(CREDIT)</v>
          </cell>
          <cell r="M138" t="str">
            <v>TOTAL</v>
          </cell>
        </row>
        <row r="139">
          <cell r="E139" t="str">
            <v xml:space="preserve">PAYROLL </v>
          </cell>
          <cell r="F139" t="str">
            <v>VEHICLES</v>
          </cell>
          <cell r="G139" t="str">
            <v>SERVICES</v>
          </cell>
          <cell r="H139" t="str">
            <v>M&amp;S</v>
          </cell>
          <cell r="I139" t="str">
            <v>ADVERTISING</v>
          </cell>
          <cell r="J139" t="str">
            <v>INCENTIVES</v>
          </cell>
          <cell r="K139" t="str">
            <v>OTHER</v>
          </cell>
        </row>
        <row r="140">
          <cell r="A140">
            <v>1</v>
          </cell>
          <cell r="B140" t="str">
            <v>HOME ENERGY CHECK</v>
          </cell>
          <cell r="C140">
            <v>20015932</v>
          </cell>
          <cell r="D140">
            <v>0</v>
          </cell>
          <cell r="E140">
            <v>313827.38000000006</v>
          </cell>
          <cell r="F140">
            <v>0</v>
          </cell>
          <cell r="G140">
            <v>2211.3399999999997</v>
          </cell>
          <cell r="H140">
            <v>9025.9</v>
          </cell>
          <cell r="I140">
            <v>171.61999999999998</v>
          </cell>
          <cell r="J140">
            <v>0</v>
          </cell>
          <cell r="K140">
            <v>8733.7900000000009</v>
          </cell>
          <cell r="L140">
            <v>0</v>
          </cell>
          <cell r="M140">
            <v>333970.03000000009</v>
          </cell>
        </row>
        <row r="141">
          <cell r="A141">
            <v>2</v>
          </cell>
          <cell r="B141" t="str">
            <v>RESIDENTIAL NEW CONSTRUCTION</v>
          </cell>
          <cell r="C141">
            <v>20015933</v>
          </cell>
          <cell r="D141">
            <v>0</v>
          </cell>
          <cell r="E141">
            <v>77606.210000000006</v>
          </cell>
          <cell r="F141">
            <v>0</v>
          </cell>
          <cell r="G141">
            <v>3100.7</v>
          </cell>
          <cell r="H141">
            <v>4926.09</v>
          </cell>
          <cell r="I141">
            <v>102.48</v>
          </cell>
          <cell r="J141">
            <v>436442.12999999995</v>
          </cell>
          <cell r="K141">
            <v>2332.2400000000002</v>
          </cell>
          <cell r="L141">
            <v>0</v>
          </cell>
          <cell r="M141">
            <v>524509.85</v>
          </cell>
        </row>
        <row r="142">
          <cell r="A142">
            <v>3</v>
          </cell>
          <cell r="B142" t="str">
            <v>HOME ENERGY IMPROVEMENT</v>
          </cell>
          <cell r="C142">
            <v>20015934</v>
          </cell>
          <cell r="D142">
            <v>615</v>
          </cell>
          <cell r="E142">
            <v>102094.30000000003</v>
          </cell>
          <cell r="F142">
            <v>0</v>
          </cell>
          <cell r="G142">
            <v>426344.36</v>
          </cell>
          <cell r="H142">
            <v>0</v>
          </cell>
          <cell r="I142">
            <v>52.870000000000005</v>
          </cell>
          <cell r="J142">
            <v>151719.74</v>
          </cell>
          <cell r="K142">
            <v>3101.1000000000004</v>
          </cell>
          <cell r="L142">
            <v>0</v>
          </cell>
          <cell r="M142">
            <v>683927.37</v>
          </cell>
        </row>
        <row r="143">
          <cell r="A143">
            <v>4</v>
          </cell>
          <cell r="B143" t="str">
            <v>BUSINESS ENERGY CHECK</v>
          </cell>
          <cell r="C143">
            <v>20015936</v>
          </cell>
          <cell r="D143">
            <v>1688</v>
          </cell>
          <cell r="E143">
            <v>28197.33</v>
          </cell>
          <cell r="F143">
            <v>0</v>
          </cell>
          <cell r="G143">
            <v>2959.71</v>
          </cell>
          <cell r="H143">
            <v>1291.04</v>
          </cell>
          <cell r="I143">
            <v>49.45</v>
          </cell>
          <cell r="J143">
            <v>0</v>
          </cell>
          <cell r="K143">
            <v>4947.24</v>
          </cell>
          <cell r="L143">
            <v>0</v>
          </cell>
          <cell r="M143">
            <v>39132.769999999997</v>
          </cell>
        </row>
        <row r="144">
          <cell r="A144">
            <v>5</v>
          </cell>
          <cell r="B144" t="str">
            <v>BETTER BUSINESS</v>
          </cell>
          <cell r="C144">
            <v>20015937</v>
          </cell>
          <cell r="D144">
            <v>968</v>
          </cell>
          <cell r="E144">
            <v>77151.490000000005</v>
          </cell>
          <cell r="F144">
            <v>0</v>
          </cell>
          <cell r="G144">
            <v>5048.5200000000004</v>
          </cell>
          <cell r="H144">
            <v>-47.990000000000009</v>
          </cell>
          <cell r="I144">
            <v>147.42999999999998</v>
          </cell>
          <cell r="J144">
            <v>117085.3</v>
          </cell>
          <cell r="K144">
            <v>1156.98</v>
          </cell>
          <cell r="L144">
            <v>0</v>
          </cell>
          <cell r="M144">
            <v>201509.73</v>
          </cell>
        </row>
        <row r="145">
          <cell r="A145">
            <v>6</v>
          </cell>
          <cell r="B145" t="str">
            <v>BUSINESS NEW CONSTRUCTION</v>
          </cell>
          <cell r="C145">
            <v>20015938</v>
          </cell>
          <cell r="D145">
            <v>0</v>
          </cell>
          <cell r="E145">
            <v>28352.75</v>
          </cell>
          <cell r="F145">
            <v>0</v>
          </cell>
          <cell r="G145">
            <v>874.3</v>
          </cell>
          <cell r="H145">
            <v>36.15</v>
          </cell>
          <cell r="I145">
            <v>1569.11</v>
          </cell>
          <cell r="J145">
            <v>16206.28</v>
          </cell>
          <cell r="K145">
            <v>491.32</v>
          </cell>
          <cell r="L145">
            <v>0</v>
          </cell>
          <cell r="M145">
            <v>47529.91</v>
          </cell>
        </row>
        <row r="146">
          <cell r="A146">
            <v>7</v>
          </cell>
          <cell r="B146" t="str">
            <v>TECHNOLOGY DEVELOPMENT</v>
          </cell>
          <cell r="C146">
            <v>20015939</v>
          </cell>
          <cell r="D146">
            <v>240</v>
          </cell>
          <cell r="E146">
            <v>11854.499999999998</v>
          </cell>
          <cell r="F146">
            <v>0</v>
          </cell>
          <cell r="G146">
            <v>0</v>
          </cell>
          <cell r="H146">
            <v>53.75</v>
          </cell>
          <cell r="I146">
            <v>0</v>
          </cell>
          <cell r="J146">
            <v>0</v>
          </cell>
          <cell r="K146">
            <v>1676.76</v>
          </cell>
          <cell r="L146">
            <v>0</v>
          </cell>
          <cell r="M146">
            <v>13825.009999999998</v>
          </cell>
        </row>
        <row r="147">
          <cell r="A147">
            <v>8</v>
          </cell>
          <cell r="B147" t="str">
            <v>SOLAR WATER HEATING W/EM</v>
          </cell>
          <cell r="C147">
            <v>20084920</v>
          </cell>
          <cell r="D147">
            <v>0</v>
          </cell>
          <cell r="E147">
            <v>2945.1899999999996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14055.56</v>
          </cell>
          <cell r="K147">
            <v>67.36</v>
          </cell>
          <cell r="L147">
            <v>0</v>
          </cell>
          <cell r="M147">
            <v>17068.11</v>
          </cell>
        </row>
        <row r="148">
          <cell r="A148">
            <v>9</v>
          </cell>
          <cell r="B148" t="str">
            <v>RESEARCH AND DEMONSTRATION</v>
          </cell>
          <cell r="C148">
            <v>20084922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A149">
            <v>10</v>
          </cell>
          <cell r="B149" t="str">
            <v>SOLAR WATER HEAT LOW INCOME RES</v>
          </cell>
          <cell r="C149">
            <v>20084921</v>
          </cell>
          <cell r="D149">
            <v>0</v>
          </cell>
          <cell r="E149">
            <v>999.95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6048.56</v>
          </cell>
          <cell r="K149">
            <v>67.349999999999994</v>
          </cell>
          <cell r="L149">
            <v>0</v>
          </cell>
          <cell r="M149">
            <v>7115.8600000000006</v>
          </cell>
        </row>
        <row r="150">
          <cell r="A150">
            <v>11</v>
          </cell>
          <cell r="B150" t="str">
            <v>PHOTOVOLTAIC FOR SCHOOLS PILOT</v>
          </cell>
          <cell r="C150">
            <v>20084917</v>
          </cell>
          <cell r="D150">
            <v>0</v>
          </cell>
          <cell r="E150">
            <v>1999.2800000000002</v>
          </cell>
          <cell r="F150">
            <v>0</v>
          </cell>
          <cell r="G150">
            <v>0</v>
          </cell>
          <cell r="H150">
            <v>2404.71</v>
          </cell>
          <cell r="I150">
            <v>0</v>
          </cell>
          <cell r="J150">
            <v>0</v>
          </cell>
          <cell r="K150">
            <v>67.349999999999994</v>
          </cell>
          <cell r="L150">
            <v>0</v>
          </cell>
          <cell r="M150">
            <v>4471.34</v>
          </cell>
        </row>
        <row r="151">
          <cell r="A151">
            <v>12</v>
          </cell>
          <cell r="B151" t="str">
            <v>RESIDENTIAL SOLAR PHOTOVOLTAIC</v>
          </cell>
          <cell r="C151">
            <v>20084918</v>
          </cell>
          <cell r="D151">
            <v>0</v>
          </cell>
          <cell r="E151">
            <v>9125.8600000000024</v>
          </cell>
          <cell r="F151">
            <v>0</v>
          </cell>
          <cell r="G151">
            <v>390.26</v>
          </cell>
          <cell r="H151">
            <v>0</v>
          </cell>
          <cell r="I151">
            <v>0</v>
          </cell>
          <cell r="J151">
            <v>289130.26</v>
          </cell>
          <cell r="K151">
            <v>1902.3099999999997</v>
          </cell>
          <cell r="L151">
            <v>0</v>
          </cell>
          <cell r="M151">
            <v>300548.69</v>
          </cell>
        </row>
        <row r="152">
          <cell r="A152">
            <v>13</v>
          </cell>
          <cell r="B152" t="str">
            <v>COMMERCIAL SOLAR PHOTOVOLTAIC</v>
          </cell>
          <cell r="C152">
            <v>20084919</v>
          </cell>
          <cell r="D152">
            <v>0</v>
          </cell>
          <cell r="E152">
            <v>1499.6100000000001</v>
          </cell>
          <cell r="F152">
            <v>0</v>
          </cell>
          <cell r="G152">
            <v>10.27</v>
          </cell>
          <cell r="H152">
            <v>0</v>
          </cell>
          <cell r="I152">
            <v>0</v>
          </cell>
          <cell r="J152">
            <v>256905</v>
          </cell>
          <cell r="K152">
            <v>166.3</v>
          </cell>
          <cell r="L152">
            <v>0</v>
          </cell>
          <cell r="M152">
            <v>258581.18</v>
          </cell>
        </row>
        <row r="153">
          <cell r="A153">
            <v>14</v>
          </cell>
          <cell r="B153" t="str">
            <v>INNOVATION INCENTIVE</v>
          </cell>
          <cell r="C153">
            <v>20015940</v>
          </cell>
          <cell r="D153">
            <v>0</v>
          </cell>
          <cell r="E153">
            <v>514.08000000000004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514.08000000000004</v>
          </cell>
        </row>
        <row r="154">
          <cell r="A154">
            <v>15</v>
          </cell>
          <cell r="B154" t="str">
            <v>INTERRUPT LOAD MANAGEMENT</v>
          </cell>
          <cell r="C154">
            <v>20015941</v>
          </cell>
          <cell r="D154">
            <v>1833</v>
          </cell>
          <cell r="E154">
            <v>11738.869999999997</v>
          </cell>
          <cell r="F154">
            <v>51.28</v>
          </cell>
          <cell r="G154">
            <v>501.4</v>
          </cell>
          <cell r="H154">
            <v>12.92</v>
          </cell>
          <cell r="I154">
            <v>0</v>
          </cell>
          <cell r="J154">
            <v>2188874.06</v>
          </cell>
          <cell r="K154">
            <v>635.5</v>
          </cell>
          <cell r="L154">
            <v>0</v>
          </cell>
          <cell r="M154">
            <v>2203647.0300000003</v>
          </cell>
        </row>
        <row r="155">
          <cell r="A155">
            <v>16</v>
          </cell>
          <cell r="B155" t="str">
            <v>CURTAIL LOAD MANAGEMENT</v>
          </cell>
          <cell r="C155">
            <v>20015942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105229.38</v>
          </cell>
          <cell r="K155">
            <v>0</v>
          </cell>
          <cell r="L155">
            <v>0</v>
          </cell>
          <cell r="M155">
            <v>105229.38</v>
          </cell>
        </row>
        <row r="156">
          <cell r="A156">
            <v>17</v>
          </cell>
          <cell r="B156" t="str">
            <v>RESIDENTIAL LOAD MANAGEMENT</v>
          </cell>
          <cell r="C156" t="str">
            <v>20015943/9080120</v>
          </cell>
          <cell r="D156">
            <v>974124</v>
          </cell>
          <cell r="E156">
            <v>221978.18</v>
          </cell>
          <cell r="F156">
            <v>279.52</v>
          </cell>
          <cell r="G156">
            <v>230003.97999999998</v>
          </cell>
          <cell r="H156">
            <v>-92128.42</v>
          </cell>
          <cell r="I156">
            <v>5770.6299999999992</v>
          </cell>
          <cell r="J156">
            <v>1401693.02</v>
          </cell>
          <cell r="K156">
            <v>2943.62</v>
          </cell>
          <cell r="L156">
            <v>0</v>
          </cell>
          <cell r="M156">
            <v>2744664.5300000003</v>
          </cell>
        </row>
        <row r="157">
          <cell r="A157">
            <v>18</v>
          </cell>
          <cell r="B157" t="str">
            <v>COMMMERCIAL LOAD MANAGEMENT</v>
          </cell>
          <cell r="C157">
            <v>20015944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45015.239999999991</v>
          </cell>
          <cell r="K157">
            <v>0</v>
          </cell>
          <cell r="L157">
            <v>0</v>
          </cell>
          <cell r="M157">
            <v>45015.239999999991</v>
          </cell>
        </row>
        <row r="158">
          <cell r="A158">
            <v>19</v>
          </cell>
          <cell r="B158" t="str">
            <v>LOW INCOME</v>
          </cell>
          <cell r="C158">
            <v>20021329</v>
          </cell>
          <cell r="D158">
            <v>0</v>
          </cell>
          <cell r="E158">
            <v>11629.4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16995.12</v>
          </cell>
          <cell r="K158">
            <v>589.81999999999994</v>
          </cell>
          <cell r="L158">
            <v>0</v>
          </cell>
          <cell r="M158">
            <v>29214.339999999997</v>
          </cell>
        </row>
        <row r="159">
          <cell r="A159">
            <v>20</v>
          </cell>
          <cell r="B159" t="str">
            <v>STANDBY GENERATION</v>
          </cell>
          <cell r="C159">
            <v>20021332</v>
          </cell>
          <cell r="D159">
            <v>9515</v>
          </cell>
          <cell r="E159">
            <v>16098.03</v>
          </cell>
          <cell r="F159">
            <v>0</v>
          </cell>
          <cell r="G159">
            <v>501.4</v>
          </cell>
          <cell r="H159">
            <v>4912.8900000000003</v>
          </cell>
          <cell r="I159">
            <v>0</v>
          </cell>
          <cell r="J159">
            <v>467173</v>
          </cell>
          <cell r="K159">
            <v>500.59999999999997</v>
          </cell>
          <cell r="L159">
            <v>0</v>
          </cell>
          <cell r="M159">
            <v>498700.92</v>
          </cell>
        </row>
        <row r="160">
          <cell r="A160">
            <v>21</v>
          </cell>
          <cell r="B160" t="str">
            <v>QUALIFYING FACILITY</v>
          </cell>
          <cell r="C160">
            <v>20025062</v>
          </cell>
          <cell r="D160">
            <v>0</v>
          </cell>
          <cell r="E160">
            <v>566292.81999999995</v>
          </cell>
          <cell r="F160">
            <v>0</v>
          </cell>
          <cell r="G160">
            <v>32585.14</v>
          </cell>
          <cell r="H160">
            <v>46507.30999999999</v>
          </cell>
          <cell r="I160">
            <v>0</v>
          </cell>
          <cell r="J160">
            <v>0</v>
          </cell>
          <cell r="K160">
            <v>2328.1600000000008</v>
          </cell>
          <cell r="L160">
            <v>0</v>
          </cell>
          <cell r="M160">
            <v>647713.42999999993</v>
          </cell>
        </row>
        <row r="161">
          <cell r="A161">
            <v>22</v>
          </cell>
          <cell r="B161" t="str">
            <v>RENEWABLE ENERGY SAVER</v>
          </cell>
          <cell r="C161">
            <v>20060744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A162">
            <v>23</v>
          </cell>
          <cell r="B162" t="str">
            <v>NEIGHBORHOOD ENERGY SAVER</v>
          </cell>
          <cell r="C162">
            <v>20060745</v>
          </cell>
          <cell r="D162">
            <v>0</v>
          </cell>
          <cell r="E162">
            <v>17457.09</v>
          </cell>
          <cell r="F162">
            <v>0</v>
          </cell>
          <cell r="G162">
            <v>221.32999999999998</v>
          </cell>
          <cell r="H162">
            <v>3993.2199999999993</v>
          </cell>
          <cell r="I162">
            <v>0</v>
          </cell>
          <cell r="J162">
            <v>0</v>
          </cell>
          <cell r="K162">
            <v>9051.7599999999984</v>
          </cell>
          <cell r="L162">
            <v>0</v>
          </cell>
          <cell r="M162">
            <v>30723.399999999998</v>
          </cell>
        </row>
        <row r="163">
          <cell r="A163">
            <v>24</v>
          </cell>
          <cell r="B163" t="str">
            <v>CONSERVATION PROGRAM ADMIN</v>
          </cell>
          <cell r="C163">
            <v>20015935</v>
          </cell>
          <cell r="D163">
            <v>579</v>
          </cell>
          <cell r="E163">
            <v>-172546.25</v>
          </cell>
          <cell r="F163">
            <v>12321.050000000001</v>
          </cell>
          <cell r="G163">
            <v>-12740.38</v>
          </cell>
          <cell r="H163">
            <v>-43632.179999999986</v>
          </cell>
          <cell r="I163">
            <v>109595.70000000003</v>
          </cell>
          <cell r="J163">
            <v>15529.069999999996</v>
          </cell>
          <cell r="K163">
            <v>42369.479999999974</v>
          </cell>
          <cell r="L163">
            <v>0</v>
          </cell>
          <cell r="M163">
            <v>-48524.510000000017</v>
          </cell>
        </row>
        <row r="165">
          <cell r="B165" t="str">
            <v>TOTAL ALL PROGRAMS</v>
          </cell>
          <cell r="D165">
            <v>989562</v>
          </cell>
          <cell r="E165">
            <v>1328816.07</v>
          </cell>
          <cell r="F165">
            <v>12651.85</v>
          </cell>
          <cell r="G165">
            <v>692012.33000000007</v>
          </cell>
          <cell r="H165">
            <v>-62644.61</v>
          </cell>
          <cell r="I165">
            <v>117459.29000000002</v>
          </cell>
          <cell r="J165">
            <v>5528101.7200000007</v>
          </cell>
          <cell r="K165">
            <v>83129.039999999979</v>
          </cell>
          <cell r="L165">
            <v>0</v>
          </cell>
          <cell r="M165">
            <v>8689087.6900000013</v>
          </cell>
        </row>
        <row r="169">
          <cell r="B169" t="str">
            <v>Jun</v>
          </cell>
          <cell r="D169" t="str">
            <v>DEPR</v>
          </cell>
          <cell r="L169" t="str">
            <v>PROGRAM</v>
          </cell>
        </row>
        <row r="170">
          <cell r="A170" t="str">
            <v>LINE</v>
          </cell>
          <cell r="D170" t="str">
            <v>AMORT</v>
          </cell>
          <cell r="E170" t="str">
            <v>PAYROLL &amp;</v>
          </cell>
          <cell r="G170" t="str">
            <v>OUTSIDE</v>
          </cell>
          <cell r="H170" t="str">
            <v>MATERIALS &amp;</v>
          </cell>
          <cell r="L170" t="str">
            <v>REVENUES</v>
          </cell>
        </row>
        <row r="171">
          <cell r="A171" t="str">
            <v>NO.</v>
          </cell>
          <cell r="B171" t="str">
            <v>PROGRAM</v>
          </cell>
          <cell r="D171" t="str">
            <v>&amp; RETURN</v>
          </cell>
          <cell r="E171" t="str">
            <v>BENEFITS</v>
          </cell>
          <cell r="F171" t="str">
            <v>VEHICLES</v>
          </cell>
          <cell r="G171" t="str">
            <v>SERVICES</v>
          </cell>
          <cell r="H171" t="str">
            <v>SUPPLIES</v>
          </cell>
          <cell r="I171" t="str">
            <v>ADVERTISING</v>
          </cell>
          <cell r="J171" t="str">
            <v>INCENTIVES</v>
          </cell>
          <cell r="K171" t="str">
            <v>OTHER</v>
          </cell>
          <cell r="L171" t="str">
            <v>(CREDIT)</v>
          </cell>
          <cell r="M171" t="str">
            <v>TOTAL</v>
          </cell>
        </row>
        <row r="172">
          <cell r="E172" t="str">
            <v xml:space="preserve">PAYROLL </v>
          </cell>
          <cell r="F172" t="str">
            <v>VEHICLES</v>
          </cell>
          <cell r="G172" t="str">
            <v>SERVICES</v>
          </cell>
          <cell r="H172" t="str">
            <v>M&amp;S</v>
          </cell>
          <cell r="I172" t="str">
            <v>ADVERTISING</v>
          </cell>
          <cell r="J172" t="str">
            <v>INCENTIVES</v>
          </cell>
          <cell r="K172" t="str">
            <v>OTHER</v>
          </cell>
        </row>
        <row r="173">
          <cell r="A173">
            <v>1</v>
          </cell>
          <cell r="B173" t="str">
            <v>HOME ENERGY CHECK</v>
          </cell>
          <cell r="C173">
            <v>20015932</v>
          </cell>
          <cell r="D173">
            <v>0</v>
          </cell>
          <cell r="E173">
            <v>298487.5199999999</v>
          </cell>
          <cell r="F173">
            <v>0</v>
          </cell>
          <cell r="G173">
            <v>2180.4499999999998</v>
          </cell>
          <cell r="H173">
            <v>10395.549999999999</v>
          </cell>
          <cell r="I173">
            <v>-223347.75999999995</v>
          </cell>
          <cell r="J173">
            <v>0</v>
          </cell>
          <cell r="K173">
            <v>10505.070000000002</v>
          </cell>
          <cell r="L173">
            <v>0</v>
          </cell>
          <cell r="M173">
            <v>98220.829999999958</v>
          </cell>
        </row>
        <row r="174">
          <cell r="A174">
            <v>2</v>
          </cell>
          <cell r="B174" t="str">
            <v>RESIDENTIAL NEW CONSTRUCTION</v>
          </cell>
          <cell r="C174">
            <v>20015933</v>
          </cell>
          <cell r="D174">
            <v>0</v>
          </cell>
          <cell r="E174">
            <v>73626.249999999985</v>
          </cell>
          <cell r="F174">
            <v>0</v>
          </cell>
          <cell r="G174">
            <v>1438.8600000000001</v>
          </cell>
          <cell r="H174">
            <v>-3195.55</v>
          </cell>
          <cell r="I174">
            <v>5080.9400000000005</v>
          </cell>
          <cell r="J174">
            <v>473649.40999999992</v>
          </cell>
          <cell r="K174">
            <v>2437.81</v>
          </cell>
          <cell r="L174">
            <v>0</v>
          </cell>
          <cell r="M174">
            <v>553037.72</v>
          </cell>
        </row>
        <row r="175">
          <cell r="A175">
            <v>3</v>
          </cell>
          <cell r="B175" t="str">
            <v>HOME ENERGY IMPROVEMENT</v>
          </cell>
          <cell r="C175">
            <v>20015934</v>
          </cell>
          <cell r="D175">
            <v>509</v>
          </cell>
          <cell r="E175">
            <v>98542.380000000019</v>
          </cell>
          <cell r="F175">
            <v>0</v>
          </cell>
          <cell r="G175">
            <v>-421811</v>
          </cell>
          <cell r="H175">
            <v>1789.29</v>
          </cell>
          <cell r="I175">
            <v>356852.04999999993</v>
          </cell>
          <cell r="J175">
            <v>444674.75</v>
          </cell>
          <cell r="K175">
            <v>4321.9500000000007</v>
          </cell>
          <cell r="L175">
            <v>0</v>
          </cell>
          <cell r="M175">
            <v>484878.41999999993</v>
          </cell>
        </row>
        <row r="176">
          <cell r="A176">
            <v>4</v>
          </cell>
          <cell r="B176" t="str">
            <v>BUSINESS ENERGY CHECK</v>
          </cell>
          <cell r="C176">
            <v>20015936</v>
          </cell>
          <cell r="D176">
            <v>1678</v>
          </cell>
          <cell r="E176">
            <v>30498.13</v>
          </cell>
          <cell r="F176">
            <v>0</v>
          </cell>
          <cell r="G176">
            <v>2654.98</v>
          </cell>
          <cell r="H176">
            <v>-813.09</v>
          </cell>
          <cell r="I176">
            <v>2321.1800000000003</v>
          </cell>
          <cell r="J176">
            <v>0</v>
          </cell>
          <cell r="K176">
            <v>764.47999999999979</v>
          </cell>
          <cell r="L176">
            <v>0</v>
          </cell>
          <cell r="M176">
            <v>37103.680000000008</v>
          </cell>
        </row>
        <row r="177">
          <cell r="A177">
            <v>5</v>
          </cell>
          <cell r="B177" t="str">
            <v>BETTER BUSINESS</v>
          </cell>
          <cell r="C177">
            <v>20015937</v>
          </cell>
          <cell r="D177">
            <v>962</v>
          </cell>
          <cell r="E177">
            <v>77906.259999999995</v>
          </cell>
          <cell r="F177">
            <v>0</v>
          </cell>
          <cell r="G177">
            <v>4919.82</v>
          </cell>
          <cell r="H177">
            <v>-99.48</v>
          </cell>
          <cell r="I177">
            <v>1958.5100000000002</v>
          </cell>
          <cell r="J177">
            <v>73943.950000000012</v>
          </cell>
          <cell r="K177">
            <v>1062.22</v>
          </cell>
          <cell r="L177">
            <v>0</v>
          </cell>
          <cell r="M177">
            <v>160653.28</v>
          </cell>
        </row>
        <row r="178">
          <cell r="A178">
            <v>6</v>
          </cell>
          <cell r="B178" t="str">
            <v>BUSINESS NEW CONSTRUCTION</v>
          </cell>
          <cell r="C178">
            <v>20015938</v>
          </cell>
          <cell r="D178">
            <v>0</v>
          </cell>
          <cell r="E178">
            <v>28093.29</v>
          </cell>
          <cell r="F178">
            <v>0</v>
          </cell>
          <cell r="G178">
            <v>2304.59</v>
          </cell>
          <cell r="H178">
            <v>-36.15</v>
          </cell>
          <cell r="I178">
            <v>-1445.96</v>
          </cell>
          <cell r="J178">
            <v>34935.760000000002</v>
          </cell>
          <cell r="K178">
            <v>393.65999999999997</v>
          </cell>
          <cell r="L178">
            <v>0</v>
          </cell>
          <cell r="M178">
            <v>64245.19</v>
          </cell>
        </row>
        <row r="179">
          <cell r="A179">
            <v>7</v>
          </cell>
          <cell r="B179" t="str">
            <v>TECHNOLOGY DEVELOPMENT</v>
          </cell>
          <cell r="C179">
            <v>20015939</v>
          </cell>
          <cell r="D179">
            <v>237</v>
          </cell>
          <cell r="E179">
            <v>17153.079999999998</v>
          </cell>
          <cell r="F179">
            <v>0</v>
          </cell>
          <cell r="G179">
            <v>45884.979999999996</v>
          </cell>
          <cell r="H179">
            <v>0</v>
          </cell>
          <cell r="I179">
            <v>0</v>
          </cell>
          <cell r="J179">
            <v>0</v>
          </cell>
          <cell r="K179">
            <v>1075.74</v>
          </cell>
          <cell r="L179">
            <v>0</v>
          </cell>
          <cell r="M179">
            <v>64350.799999999996</v>
          </cell>
        </row>
        <row r="180">
          <cell r="A180">
            <v>8</v>
          </cell>
          <cell r="B180" t="str">
            <v>SOLAR WATER HEATING W/EM</v>
          </cell>
          <cell r="C180">
            <v>20084920</v>
          </cell>
          <cell r="D180">
            <v>0</v>
          </cell>
          <cell r="E180">
            <v>2451.9700000000003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9426.39</v>
          </cell>
          <cell r="K180">
            <v>450.12</v>
          </cell>
          <cell r="L180">
            <v>0</v>
          </cell>
          <cell r="M180">
            <v>12328.480000000001</v>
          </cell>
        </row>
        <row r="181">
          <cell r="A181">
            <v>9</v>
          </cell>
          <cell r="B181" t="str">
            <v>RESEARCH AND DEMONSTRATION</v>
          </cell>
          <cell r="C181">
            <v>20084922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2">
          <cell r="A182">
            <v>10</v>
          </cell>
          <cell r="B182" t="str">
            <v>SOLAR WATER HEAT LOW INCOME RES</v>
          </cell>
          <cell r="C182">
            <v>20084921</v>
          </cell>
          <cell r="D182">
            <v>0</v>
          </cell>
          <cell r="E182">
            <v>1317.6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9202.6299999999992</v>
          </cell>
          <cell r="K182">
            <v>450.13</v>
          </cell>
          <cell r="L182">
            <v>0</v>
          </cell>
          <cell r="M182">
            <v>10970.359999999999</v>
          </cell>
        </row>
        <row r="183">
          <cell r="A183">
            <v>11</v>
          </cell>
          <cell r="B183" t="str">
            <v>PHOTOVOLTAIC FOR SCHOOLS PILOT</v>
          </cell>
          <cell r="C183">
            <v>20084917</v>
          </cell>
          <cell r="D183">
            <v>0</v>
          </cell>
          <cell r="E183">
            <v>2425.7200000000003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458.15999999999997</v>
          </cell>
          <cell r="L183">
            <v>0</v>
          </cell>
          <cell r="M183">
            <v>2883.88</v>
          </cell>
        </row>
        <row r="184">
          <cell r="A184">
            <v>12</v>
          </cell>
          <cell r="B184" t="str">
            <v>RESIDENTIAL SOLAR PHOTOVOLTAIC</v>
          </cell>
          <cell r="C184">
            <v>20084918</v>
          </cell>
          <cell r="D184">
            <v>0</v>
          </cell>
          <cell r="E184">
            <v>7508.5999999999995</v>
          </cell>
          <cell r="F184">
            <v>0</v>
          </cell>
          <cell r="G184">
            <v>441.61</v>
          </cell>
          <cell r="H184">
            <v>0</v>
          </cell>
          <cell r="I184">
            <v>0</v>
          </cell>
          <cell r="J184">
            <v>121160.39</v>
          </cell>
          <cell r="K184">
            <v>1150.73</v>
          </cell>
          <cell r="L184">
            <v>0</v>
          </cell>
          <cell r="M184">
            <v>130261.33</v>
          </cell>
        </row>
        <row r="185">
          <cell r="A185">
            <v>13</v>
          </cell>
          <cell r="B185" t="str">
            <v>COMMERCIAL SOLAR PHOTOVOLTAIC</v>
          </cell>
          <cell r="C185">
            <v>20084919</v>
          </cell>
          <cell r="D185">
            <v>0</v>
          </cell>
          <cell r="E185">
            <v>1835.8300000000002</v>
          </cell>
          <cell r="F185">
            <v>0</v>
          </cell>
          <cell r="G185">
            <v>41.08</v>
          </cell>
          <cell r="H185">
            <v>0</v>
          </cell>
          <cell r="I185">
            <v>0</v>
          </cell>
          <cell r="J185">
            <v>259120</v>
          </cell>
          <cell r="K185">
            <v>450.13</v>
          </cell>
          <cell r="L185">
            <v>0</v>
          </cell>
          <cell r="M185">
            <v>261447.04000000001</v>
          </cell>
        </row>
        <row r="186">
          <cell r="A186">
            <v>14</v>
          </cell>
          <cell r="B186" t="str">
            <v>INNOVATION INCENTIVE</v>
          </cell>
          <cell r="C186">
            <v>20015940</v>
          </cell>
          <cell r="D186">
            <v>0</v>
          </cell>
          <cell r="E186">
            <v>2327.39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-2.2737367544323206E-13</v>
          </cell>
          <cell r="K186">
            <v>0</v>
          </cell>
          <cell r="L186">
            <v>0</v>
          </cell>
          <cell r="M186">
            <v>2327.3899999999994</v>
          </cell>
        </row>
        <row r="187">
          <cell r="A187">
            <v>15</v>
          </cell>
          <cell r="B187" t="str">
            <v>INTERRUPT LOAD MANAGEMENT</v>
          </cell>
          <cell r="C187">
            <v>20015941</v>
          </cell>
          <cell r="D187">
            <v>1816</v>
          </cell>
          <cell r="E187">
            <v>6318.9600000000009</v>
          </cell>
          <cell r="F187">
            <v>0</v>
          </cell>
          <cell r="G187">
            <v>459.62</v>
          </cell>
          <cell r="H187">
            <v>0</v>
          </cell>
          <cell r="I187">
            <v>0</v>
          </cell>
          <cell r="J187">
            <v>2102325.2599999998</v>
          </cell>
          <cell r="K187">
            <v>713.13</v>
          </cell>
          <cell r="L187">
            <v>0</v>
          </cell>
          <cell r="M187">
            <v>2111632.9699999997</v>
          </cell>
        </row>
        <row r="188">
          <cell r="A188">
            <v>16</v>
          </cell>
          <cell r="B188" t="str">
            <v>CURTAIL LOAD MANAGEMENT</v>
          </cell>
          <cell r="C188">
            <v>20015942</v>
          </cell>
          <cell r="D188">
            <v>0</v>
          </cell>
          <cell r="E188">
            <v>0</v>
          </cell>
          <cell r="F188">
            <v>0</v>
          </cell>
          <cell r="G188">
            <v>-36165.75</v>
          </cell>
          <cell r="H188">
            <v>0</v>
          </cell>
          <cell r="I188">
            <v>0</v>
          </cell>
          <cell r="J188">
            <v>86332.900000000009</v>
          </cell>
          <cell r="K188">
            <v>0</v>
          </cell>
          <cell r="L188">
            <v>0</v>
          </cell>
          <cell r="M188">
            <v>50167.150000000009</v>
          </cell>
        </row>
        <row r="189">
          <cell r="A189">
            <v>17</v>
          </cell>
          <cell r="B189" t="str">
            <v>RESIDENTIAL LOAD MANAGEMENT</v>
          </cell>
          <cell r="C189" t="str">
            <v>20015943/9080120</v>
          </cell>
          <cell r="D189">
            <v>958622</v>
          </cell>
          <cell r="E189">
            <v>181228.32999999996</v>
          </cell>
          <cell r="F189">
            <v>1874.92</v>
          </cell>
          <cell r="G189">
            <v>244663.01</v>
          </cell>
          <cell r="H189">
            <v>128736.49</v>
          </cell>
          <cell r="I189">
            <v>-4228.3599999999997</v>
          </cell>
          <cell r="J189">
            <v>1702259</v>
          </cell>
          <cell r="K189">
            <v>5693.14</v>
          </cell>
          <cell r="L189">
            <v>0</v>
          </cell>
          <cell r="M189">
            <v>3218848.53</v>
          </cell>
        </row>
        <row r="190">
          <cell r="A190">
            <v>18</v>
          </cell>
          <cell r="B190" t="str">
            <v>COMMMERCIAL LOAD MANAGEMENT</v>
          </cell>
          <cell r="C190">
            <v>20015944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48851.520000000019</v>
          </cell>
          <cell r="K190">
            <v>0</v>
          </cell>
          <cell r="L190">
            <v>0</v>
          </cell>
          <cell r="M190">
            <v>48851.520000000019</v>
          </cell>
        </row>
        <row r="191">
          <cell r="A191">
            <v>19</v>
          </cell>
          <cell r="B191" t="str">
            <v>LOW INCOME</v>
          </cell>
          <cell r="C191">
            <v>20021329</v>
          </cell>
          <cell r="D191">
            <v>0</v>
          </cell>
          <cell r="E191">
            <v>9750.1100000000024</v>
          </cell>
          <cell r="F191">
            <v>0</v>
          </cell>
          <cell r="G191">
            <v>133.99</v>
          </cell>
          <cell r="H191">
            <v>0</v>
          </cell>
          <cell r="I191">
            <v>0</v>
          </cell>
          <cell r="J191">
            <v>3771.7799999999997</v>
          </cell>
          <cell r="K191">
            <v>1414.99</v>
          </cell>
          <cell r="L191">
            <v>0</v>
          </cell>
          <cell r="M191">
            <v>15070.87</v>
          </cell>
        </row>
        <row r="192">
          <cell r="A192">
            <v>20</v>
          </cell>
          <cell r="B192" t="str">
            <v>STANDBY GENERATION</v>
          </cell>
          <cell r="C192">
            <v>20021332</v>
          </cell>
          <cell r="D192">
            <v>9449</v>
          </cell>
          <cell r="E192">
            <v>17025.82</v>
          </cell>
          <cell r="F192">
            <v>0</v>
          </cell>
          <cell r="G192">
            <v>5775.56</v>
          </cell>
          <cell r="H192">
            <v>4272.88</v>
          </cell>
          <cell r="I192">
            <v>0</v>
          </cell>
          <cell r="J192">
            <v>467500.87</v>
          </cell>
          <cell r="K192">
            <v>816.20999999999992</v>
          </cell>
          <cell r="L192">
            <v>0</v>
          </cell>
          <cell r="M192">
            <v>504840.34</v>
          </cell>
        </row>
        <row r="193">
          <cell r="A193">
            <v>21</v>
          </cell>
          <cell r="B193" t="str">
            <v>QUALIFYING FACILITY</v>
          </cell>
          <cell r="C193">
            <v>20025062</v>
          </cell>
          <cell r="D193">
            <v>0</v>
          </cell>
          <cell r="E193">
            <v>62978.07</v>
          </cell>
          <cell r="F193">
            <v>0</v>
          </cell>
          <cell r="G193">
            <v>2667.48</v>
          </cell>
          <cell r="H193">
            <v>0</v>
          </cell>
          <cell r="I193">
            <v>0</v>
          </cell>
          <cell r="J193">
            <v>0</v>
          </cell>
          <cell r="K193">
            <v>2299.9900000000002</v>
          </cell>
          <cell r="L193">
            <v>0</v>
          </cell>
          <cell r="M193">
            <v>67945.540000000008</v>
          </cell>
        </row>
        <row r="194">
          <cell r="A194">
            <v>22</v>
          </cell>
          <cell r="B194" t="str">
            <v>RENEWABLE ENERGY SAVER</v>
          </cell>
          <cell r="C194">
            <v>20060744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C195">
            <v>20060745</v>
          </cell>
          <cell r="D195">
            <v>0</v>
          </cell>
          <cell r="E195">
            <v>15821.44</v>
          </cell>
          <cell r="F195">
            <v>0</v>
          </cell>
          <cell r="G195">
            <v>-87.35</v>
          </cell>
          <cell r="H195">
            <v>-3865.24</v>
          </cell>
          <cell r="I195">
            <v>14894.17</v>
          </cell>
          <cell r="J195">
            <v>0</v>
          </cell>
          <cell r="K195">
            <v>-5225.59</v>
          </cell>
          <cell r="L195">
            <v>0</v>
          </cell>
        </row>
        <row r="196">
          <cell r="A196">
            <v>24</v>
          </cell>
          <cell r="B196" t="str">
            <v>CONSERVATION PROGRAM ADMIN</v>
          </cell>
          <cell r="C196">
            <v>20015935</v>
          </cell>
          <cell r="D196">
            <v>575</v>
          </cell>
          <cell r="E196">
            <v>324966.44</v>
          </cell>
          <cell r="F196">
            <v>13324.519999999999</v>
          </cell>
          <cell r="G196">
            <v>111565.79</v>
          </cell>
          <cell r="H196">
            <v>4507.8500000000004</v>
          </cell>
          <cell r="I196">
            <v>8633.619999999999</v>
          </cell>
          <cell r="J196">
            <v>-512.14</v>
          </cell>
          <cell r="K196">
            <v>-44819.19000000001</v>
          </cell>
          <cell r="L196">
            <v>0</v>
          </cell>
          <cell r="M196">
            <v>418241.88999999996</v>
          </cell>
        </row>
        <row r="198">
          <cell r="B198" t="str">
            <v>TOTAL ALL PROGRAMS</v>
          </cell>
          <cell r="D198">
            <v>973848</v>
          </cell>
          <cell r="E198">
            <v>1260263.1899999995</v>
          </cell>
          <cell r="F198">
            <v>15199.439999999999</v>
          </cell>
          <cell r="G198">
            <v>-32932.280000000013</v>
          </cell>
          <cell r="H198">
            <v>141692.55000000002</v>
          </cell>
          <cell r="I198">
            <v>160718.39000000001</v>
          </cell>
          <cell r="J198">
            <v>5836642.4699999997</v>
          </cell>
          <cell r="K198">
            <v>-15587.120000000006</v>
          </cell>
          <cell r="L198">
            <v>0</v>
          </cell>
          <cell r="M198">
            <v>8339844.6399999978</v>
          </cell>
        </row>
        <row r="203">
          <cell r="B203" t="str">
            <v>Jul</v>
          </cell>
          <cell r="D203" t="str">
            <v>DEPR</v>
          </cell>
          <cell r="L203" t="str">
            <v>PROGRAM</v>
          </cell>
        </row>
        <row r="204">
          <cell r="A204" t="str">
            <v>LINE</v>
          </cell>
          <cell r="D204" t="str">
            <v>AMORT</v>
          </cell>
          <cell r="E204" t="str">
            <v>PAYROLL &amp;</v>
          </cell>
          <cell r="G204" t="str">
            <v>OUTSIDE</v>
          </cell>
          <cell r="H204" t="str">
            <v>MATERIALS &amp;</v>
          </cell>
          <cell r="L204" t="str">
            <v>REVENUES</v>
          </cell>
        </row>
        <row r="205">
          <cell r="A205" t="str">
            <v>NO.</v>
          </cell>
          <cell r="B205" t="str">
            <v>PROGRAM</v>
          </cell>
          <cell r="D205" t="str">
            <v>&amp; RETURN</v>
          </cell>
          <cell r="E205" t="str">
            <v>BENEFITS</v>
          </cell>
          <cell r="F205" t="str">
            <v>VEHICLES</v>
          </cell>
          <cell r="G205" t="str">
            <v>SERVICES</v>
          </cell>
          <cell r="H205" t="str">
            <v>SUPPLIES</v>
          </cell>
          <cell r="I205" t="str">
            <v>ADVERTISING</v>
          </cell>
          <cell r="J205" t="str">
            <v>INCENTIVES</v>
          </cell>
          <cell r="K205" t="str">
            <v>OTHER</v>
          </cell>
          <cell r="L205" t="str">
            <v>(CREDIT)</v>
          </cell>
          <cell r="M205" t="str">
            <v>TOTAL</v>
          </cell>
        </row>
        <row r="206">
          <cell r="E206" t="str">
            <v xml:space="preserve">PAYROLL </v>
          </cell>
          <cell r="F206" t="str">
            <v>VEHICLES</v>
          </cell>
          <cell r="G206" t="str">
            <v>SERVICES</v>
          </cell>
          <cell r="H206" t="str">
            <v>M&amp;S</v>
          </cell>
          <cell r="I206" t="str">
            <v>ADVERTISING</v>
          </cell>
          <cell r="J206" t="str">
            <v>INCENTIVES</v>
          </cell>
          <cell r="K206" t="str">
            <v>OTHER</v>
          </cell>
        </row>
        <row r="207">
          <cell r="A207">
            <v>1</v>
          </cell>
          <cell r="B207" t="str">
            <v>HOME ENERGY CHECK</v>
          </cell>
          <cell r="C207">
            <v>20015932</v>
          </cell>
          <cell r="D207">
            <v>0</v>
          </cell>
          <cell r="E207">
            <v>291757.40000000014</v>
          </cell>
          <cell r="F207">
            <v>0</v>
          </cell>
          <cell r="G207">
            <v>6265.96</v>
          </cell>
          <cell r="H207">
            <v>15895.720000000001</v>
          </cell>
          <cell r="I207">
            <v>32233.050000000003</v>
          </cell>
          <cell r="J207">
            <v>0</v>
          </cell>
          <cell r="K207">
            <v>12060.120000000003</v>
          </cell>
          <cell r="L207">
            <v>0</v>
          </cell>
          <cell r="M207">
            <v>358212.25000000017</v>
          </cell>
        </row>
        <row r="208">
          <cell r="A208">
            <v>2</v>
          </cell>
          <cell r="B208" t="str">
            <v>RESIDENTIAL NEW CONSTRUCTION</v>
          </cell>
          <cell r="C208">
            <v>20015933</v>
          </cell>
          <cell r="D208">
            <v>0</v>
          </cell>
          <cell r="E208">
            <v>72157.750000000015</v>
          </cell>
          <cell r="F208">
            <v>0</v>
          </cell>
          <cell r="G208">
            <v>1829.16</v>
          </cell>
          <cell r="H208">
            <v>0</v>
          </cell>
          <cell r="I208">
            <v>18553.59</v>
          </cell>
          <cell r="J208">
            <v>255810.47999999998</v>
          </cell>
          <cell r="K208">
            <v>1942.27</v>
          </cell>
          <cell r="L208">
            <v>0</v>
          </cell>
          <cell r="M208">
            <v>350293.25</v>
          </cell>
        </row>
        <row r="209">
          <cell r="A209">
            <v>3</v>
          </cell>
          <cell r="B209" t="str">
            <v>HOME ENERGY IMPROVEMENT</v>
          </cell>
          <cell r="C209">
            <v>20015934</v>
          </cell>
          <cell r="D209">
            <v>505</v>
          </cell>
          <cell r="E209">
            <v>95204.26</v>
          </cell>
          <cell r="F209">
            <v>0</v>
          </cell>
          <cell r="G209">
            <v>1624.8</v>
          </cell>
          <cell r="H209">
            <v>0</v>
          </cell>
          <cell r="I209">
            <v>-1381.3199999999993</v>
          </cell>
          <cell r="J209">
            <v>327836.68</v>
          </cell>
          <cell r="K209">
            <v>3896.54</v>
          </cell>
          <cell r="L209">
            <v>0</v>
          </cell>
          <cell r="M209">
            <v>427685.95999999996</v>
          </cell>
        </row>
        <row r="210">
          <cell r="A210">
            <v>4</v>
          </cell>
          <cell r="B210" t="str">
            <v>BUSINESS ENERGY CHECK</v>
          </cell>
          <cell r="C210">
            <v>20015936</v>
          </cell>
          <cell r="D210">
            <v>1667</v>
          </cell>
          <cell r="E210">
            <v>31000.999999999996</v>
          </cell>
          <cell r="F210">
            <v>0</v>
          </cell>
          <cell r="G210">
            <v>30083.8</v>
          </cell>
          <cell r="H210">
            <v>1494.29</v>
          </cell>
          <cell r="I210">
            <v>1572.1599999999999</v>
          </cell>
          <cell r="J210">
            <v>0</v>
          </cell>
          <cell r="K210">
            <v>3632.47</v>
          </cell>
          <cell r="L210">
            <v>0</v>
          </cell>
          <cell r="M210">
            <v>69450.720000000001</v>
          </cell>
        </row>
        <row r="211">
          <cell r="A211">
            <v>5</v>
          </cell>
          <cell r="B211" t="str">
            <v>BETTER BUSINESS</v>
          </cell>
          <cell r="C211">
            <v>20015937</v>
          </cell>
          <cell r="D211">
            <v>953</v>
          </cell>
          <cell r="E211">
            <v>76717.16</v>
          </cell>
          <cell r="F211">
            <v>0</v>
          </cell>
          <cell r="G211">
            <v>5515.83</v>
          </cell>
          <cell r="H211">
            <v>0</v>
          </cell>
          <cell r="I211">
            <v>3676.4600000000005</v>
          </cell>
          <cell r="J211">
            <v>115087.72</v>
          </cell>
          <cell r="K211">
            <v>891.5</v>
          </cell>
          <cell r="L211">
            <v>0</v>
          </cell>
          <cell r="M211">
            <v>202841.67</v>
          </cell>
        </row>
        <row r="212">
          <cell r="A212">
            <v>6</v>
          </cell>
          <cell r="B212" t="str">
            <v>BUSINESS NEW CONSTRUCTION</v>
          </cell>
          <cell r="C212">
            <v>20015938</v>
          </cell>
          <cell r="D212">
            <v>0</v>
          </cell>
          <cell r="E212">
            <v>27355.33</v>
          </cell>
          <cell r="F212">
            <v>0</v>
          </cell>
          <cell r="G212">
            <v>930.3</v>
          </cell>
          <cell r="H212">
            <v>0</v>
          </cell>
          <cell r="I212">
            <v>1253.8599999999999</v>
          </cell>
          <cell r="J212">
            <v>55778</v>
          </cell>
          <cell r="K212">
            <v>456.64</v>
          </cell>
          <cell r="L212">
            <v>0</v>
          </cell>
          <cell r="M212">
            <v>85774.13</v>
          </cell>
        </row>
        <row r="213">
          <cell r="A213">
            <v>7</v>
          </cell>
          <cell r="B213" t="str">
            <v>TECHNOLOGY DEVELOPMENT</v>
          </cell>
          <cell r="C213">
            <v>20015939</v>
          </cell>
          <cell r="D213">
            <v>235</v>
          </cell>
          <cell r="E213">
            <v>8177.0300000000016</v>
          </cell>
          <cell r="F213">
            <v>0</v>
          </cell>
          <cell r="G213">
            <v>3657.16</v>
          </cell>
          <cell r="H213">
            <v>45</v>
          </cell>
          <cell r="I213">
            <v>0</v>
          </cell>
          <cell r="J213">
            <v>0</v>
          </cell>
          <cell r="K213">
            <v>2202.4</v>
          </cell>
          <cell r="L213">
            <v>0</v>
          </cell>
          <cell r="M213">
            <v>14316.590000000002</v>
          </cell>
        </row>
        <row r="214">
          <cell r="A214">
            <v>8</v>
          </cell>
          <cell r="B214" t="str">
            <v>SOLAR WATER HEATING W/EM</v>
          </cell>
          <cell r="C214">
            <v>20084920</v>
          </cell>
          <cell r="D214">
            <v>0</v>
          </cell>
          <cell r="E214">
            <v>2154.6999999999998</v>
          </cell>
          <cell r="F214">
            <v>0</v>
          </cell>
          <cell r="G214">
            <v>0</v>
          </cell>
          <cell r="H214">
            <v>0</v>
          </cell>
          <cell r="I214">
            <v>916.2299999999999</v>
          </cell>
          <cell r="J214">
            <v>4680.55</v>
          </cell>
          <cell r="K214">
            <v>0</v>
          </cell>
          <cell r="L214">
            <v>0</v>
          </cell>
          <cell r="M214">
            <v>7751.48</v>
          </cell>
        </row>
        <row r="215">
          <cell r="A215">
            <v>9</v>
          </cell>
          <cell r="B215" t="str">
            <v>RESEARCH AND DEMONSTRATION</v>
          </cell>
          <cell r="C215">
            <v>20084922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</row>
        <row r="216">
          <cell r="A216">
            <v>10</v>
          </cell>
          <cell r="B216" t="str">
            <v>SOLAR WATER HEAT LOW INCOME RES</v>
          </cell>
          <cell r="C216">
            <v>20084921</v>
          </cell>
          <cell r="D216">
            <v>0</v>
          </cell>
          <cell r="E216">
            <v>790.8599999999999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4557.21</v>
          </cell>
          <cell r="K216">
            <v>0</v>
          </cell>
          <cell r="L216">
            <v>0</v>
          </cell>
          <cell r="M216">
            <v>5348.07</v>
          </cell>
        </row>
        <row r="217">
          <cell r="A217">
            <v>11</v>
          </cell>
          <cell r="B217" t="str">
            <v>PHOTOVOLTAIC FOR SCHOOLS PILOT</v>
          </cell>
          <cell r="C217">
            <v>20084917</v>
          </cell>
          <cell r="D217">
            <v>0</v>
          </cell>
          <cell r="E217">
            <v>1511.82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1511.82</v>
          </cell>
        </row>
        <row r="218">
          <cell r="A218">
            <v>12</v>
          </cell>
          <cell r="B218" t="str">
            <v>RESIDENTIAL SOLAR PHOTOVOLTAIC</v>
          </cell>
          <cell r="C218">
            <v>20084918</v>
          </cell>
          <cell r="D218">
            <v>0</v>
          </cell>
          <cell r="E218">
            <v>5821.6399999999985</v>
          </cell>
          <cell r="F218">
            <v>0</v>
          </cell>
          <cell r="G218">
            <v>92.43</v>
          </cell>
          <cell r="H218">
            <v>0</v>
          </cell>
          <cell r="I218">
            <v>0</v>
          </cell>
          <cell r="J218">
            <v>87088.77</v>
          </cell>
          <cell r="K218">
            <v>792.95999999999992</v>
          </cell>
          <cell r="L218">
            <v>0</v>
          </cell>
          <cell r="M218">
            <v>93795.8</v>
          </cell>
        </row>
        <row r="219">
          <cell r="A219">
            <v>13</v>
          </cell>
          <cell r="B219" t="str">
            <v>COMMERCIAL SOLAR PHOTOVOLTAIC</v>
          </cell>
          <cell r="C219">
            <v>20084919</v>
          </cell>
          <cell r="D219">
            <v>0</v>
          </cell>
          <cell r="E219">
            <v>1046.48</v>
          </cell>
          <cell r="F219">
            <v>0</v>
          </cell>
          <cell r="G219">
            <v>41.08</v>
          </cell>
          <cell r="H219">
            <v>0</v>
          </cell>
          <cell r="I219">
            <v>0</v>
          </cell>
          <cell r="J219">
            <v>165000</v>
          </cell>
          <cell r="K219">
            <v>0</v>
          </cell>
          <cell r="L219">
            <v>0</v>
          </cell>
          <cell r="M219">
            <v>166087.56</v>
          </cell>
        </row>
        <row r="220">
          <cell r="A220">
            <v>14</v>
          </cell>
          <cell r="B220" t="str">
            <v>INNOVATION INCENTIVE</v>
          </cell>
          <cell r="C220">
            <v>20015940</v>
          </cell>
          <cell r="D220">
            <v>0</v>
          </cell>
          <cell r="E220">
            <v>2677.66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3030</v>
          </cell>
          <cell r="K220">
            <v>0</v>
          </cell>
          <cell r="L220">
            <v>0</v>
          </cell>
          <cell r="M220">
            <v>5707.66</v>
          </cell>
        </row>
        <row r="221">
          <cell r="A221">
            <v>15</v>
          </cell>
          <cell r="B221" t="str">
            <v>INTERRUPT LOAD MANAGEMENT</v>
          </cell>
          <cell r="C221">
            <v>20015941</v>
          </cell>
          <cell r="D221">
            <v>1798</v>
          </cell>
          <cell r="E221">
            <v>7694.53</v>
          </cell>
          <cell r="F221">
            <v>0</v>
          </cell>
          <cell r="G221">
            <v>3228.5</v>
          </cell>
          <cell r="H221">
            <v>0</v>
          </cell>
          <cell r="I221">
            <v>0</v>
          </cell>
          <cell r="J221">
            <v>2085285.1199999999</v>
          </cell>
          <cell r="K221">
            <v>277.58</v>
          </cell>
          <cell r="L221">
            <v>0</v>
          </cell>
          <cell r="M221">
            <v>2098283.73</v>
          </cell>
        </row>
        <row r="222">
          <cell r="A222">
            <v>16</v>
          </cell>
          <cell r="B222" t="str">
            <v>CURTAIL LOAD MANAGEMENT</v>
          </cell>
          <cell r="C222">
            <v>20015942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171.71</v>
          </cell>
          <cell r="J222">
            <v>112944.2</v>
          </cell>
          <cell r="K222">
            <v>0</v>
          </cell>
          <cell r="L222">
            <v>0</v>
          </cell>
          <cell r="M222">
            <v>113115.91</v>
          </cell>
        </row>
        <row r="223">
          <cell r="A223">
            <v>17</v>
          </cell>
          <cell r="B223" t="str">
            <v>RESIDENTIAL LOAD MANAGEMENT</v>
          </cell>
          <cell r="C223" t="str">
            <v>20015943/9080120</v>
          </cell>
          <cell r="D223">
            <v>949883</v>
          </cell>
          <cell r="E223">
            <v>168626.1</v>
          </cell>
          <cell r="F223">
            <v>56.08</v>
          </cell>
          <cell r="G223">
            <v>230154.58</v>
          </cell>
          <cell r="H223">
            <v>173729.84000000003</v>
          </cell>
          <cell r="I223">
            <v>24366.160000000003</v>
          </cell>
          <cell r="J223">
            <v>1848775.5799999998</v>
          </cell>
          <cell r="K223">
            <v>4839.2000000000007</v>
          </cell>
          <cell r="L223">
            <v>0</v>
          </cell>
          <cell r="M223">
            <v>3400430.54</v>
          </cell>
        </row>
        <row r="224">
          <cell r="A224">
            <v>18</v>
          </cell>
          <cell r="B224" t="str">
            <v>COMMMERCIAL LOAD MANAGEMENT</v>
          </cell>
          <cell r="C224">
            <v>20015944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26095.179999999993</v>
          </cell>
          <cell r="K224">
            <v>0</v>
          </cell>
          <cell r="L224">
            <v>0</v>
          </cell>
          <cell r="M224">
            <v>26095.179999999993</v>
          </cell>
        </row>
        <row r="225">
          <cell r="A225">
            <v>19</v>
          </cell>
          <cell r="B225" t="str">
            <v>LOW INCOME</v>
          </cell>
          <cell r="C225">
            <v>20021329</v>
          </cell>
          <cell r="D225">
            <v>0</v>
          </cell>
          <cell r="E225">
            <v>11076.35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8571.68</v>
          </cell>
          <cell r="K225">
            <v>890.79000000000008</v>
          </cell>
          <cell r="L225">
            <v>0</v>
          </cell>
          <cell r="M225">
            <v>20538.82</v>
          </cell>
        </row>
        <row r="226">
          <cell r="A226">
            <v>20</v>
          </cell>
          <cell r="B226" t="str">
            <v>STANDBY GENERATION</v>
          </cell>
          <cell r="C226">
            <v>20021332</v>
          </cell>
          <cell r="D226">
            <v>9380</v>
          </cell>
          <cell r="E226">
            <v>19899.850000000002</v>
          </cell>
          <cell r="F226">
            <v>0</v>
          </cell>
          <cell r="G226">
            <v>6418.74</v>
          </cell>
          <cell r="H226">
            <v>5895.35</v>
          </cell>
          <cell r="I226">
            <v>0</v>
          </cell>
          <cell r="J226">
            <v>461089</v>
          </cell>
          <cell r="K226">
            <v>2878.88</v>
          </cell>
          <cell r="L226">
            <v>0</v>
          </cell>
          <cell r="M226">
            <v>505561.82</v>
          </cell>
        </row>
        <row r="227">
          <cell r="A227">
            <v>21</v>
          </cell>
          <cell r="B227" t="str">
            <v>QUALIFYING FACILITY</v>
          </cell>
          <cell r="C227">
            <v>20025062</v>
          </cell>
          <cell r="D227">
            <v>0</v>
          </cell>
          <cell r="E227">
            <v>485915.1</v>
          </cell>
          <cell r="F227">
            <v>0</v>
          </cell>
          <cell r="G227">
            <v>0</v>
          </cell>
          <cell r="H227">
            <v>99.919999999999987</v>
          </cell>
          <cell r="I227">
            <v>0</v>
          </cell>
          <cell r="J227">
            <v>0</v>
          </cell>
          <cell r="K227">
            <v>2249.96</v>
          </cell>
          <cell r="L227">
            <v>0</v>
          </cell>
          <cell r="M227">
            <v>488264.98</v>
          </cell>
        </row>
        <row r="228">
          <cell r="A228">
            <v>22</v>
          </cell>
          <cell r="B228" t="str">
            <v>RENEWABLE ENERGY SAVER</v>
          </cell>
          <cell r="C228">
            <v>20060744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C229">
            <v>20060745</v>
          </cell>
          <cell r="D229">
            <v>0</v>
          </cell>
          <cell r="E229">
            <v>16568.16</v>
          </cell>
          <cell r="F229">
            <v>0</v>
          </cell>
          <cell r="G229">
            <v>75.88</v>
          </cell>
          <cell r="H229">
            <v>670.37</v>
          </cell>
          <cell r="I229">
            <v>43203.5</v>
          </cell>
          <cell r="J229">
            <v>398131.32999999996</v>
          </cell>
          <cell r="K229">
            <v>2952.2400000000002</v>
          </cell>
          <cell r="L229">
            <v>0</v>
          </cell>
        </row>
        <row r="230">
          <cell r="A230">
            <v>24</v>
          </cell>
          <cell r="B230" t="str">
            <v>CONSERVATION PROGRAM ADMIN</v>
          </cell>
          <cell r="C230">
            <v>20015935</v>
          </cell>
          <cell r="D230">
            <v>570</v>
          </cell>
          <cell r="E230">
            <v>32112.28</v>
          </cell>
          <cell r="F230">
            <v>13259.52</v>
          </cell>
          <cell r="G230">
            <v>39561.26</v>
          </cell>
          <cell r="H230">
            <v>5921.28</v>
          </cell>
          <cell r="I230">
            <v>34152.009999999995</v>
          </cell>
          <cell r="J230">
            <v>-34329.47</v>
          </cell>
          <cell r="K230">
            <v>8861.7599999999784</v>
          </cell>
          <cell r="L230">
            <v>0</v>
          </cell>
          <cell r="M230">
            <v>100108.63999999997</v>
          </cell>
        </row>
        <row r="232">
          <cell r="B232" t="str">
            <v>TOTAL ALL PROGRAMS</v>
          </cell>
          <cell r="D232">
            <v>964991</v>
          </cell>
          <cell r="E232">
            <v>1358265.46</v>
          </cell>
          <cell r="F232">
            <v>13315.6</v>
          </cell>
          <cell r="G232">
            <v>329479.48</v>
          </cell>
          <cell r="H232">
            <v>203751.77000000005</v>
          </cell>
          <cell r="I232">
            <v>158717.40999999997</v>
          </cell>
          <cell r="J232">
            <v>5925432.0299999993</v>
          </cell>
          <cell r="K232">
            <v>48825.309999999983</v>
          </cell>
          <cell r="L232">
            <v>0</v>
          </cell>
          <cell r="M232">
            <v>9002778.0600000024</v>
          </cell>
        </row>
      </sheetData>
      <sheetData sheetId="6" refreshError="1"/>
      <sheetData sheetId="7"/>
      <sheetData sheetId="8">
        <row r="1">
          <cell r="A1" t="str">
            <v>Monthly MWH Sales</v>
          </cell>
          <cell r="E1" t="str">
            <v>MWH</v>
          </cell>
          <cell r="L1" t="str">
            <v>MWH</v>
          </cell>
        </row>
        <row r="2">
          <cell r="E2" t="str">
            <v>Current Year</v>
          </cell>
          <cell r="L2" t="str">
            <v>Projected Year</v>
          </cell>
        </row>
        <row r="3">
          <cell r="A3" t="str">
            <v>RATE CLASS</v>
          </cell>
          <cell r="B3" t="str">
            <v>Rate Code</v>
          </cell>
          <cell r="C3" t="str">
            <v>% of Rate Class</v>
          </cell>
          <cell r="E3" t="str">
            <v>AUG</v>
          </cell>
          <cell r="F3" t="str">
            <v>SEP</v>
          </cell>
          <cell r="G3" t="str">
            <v>OCT</v>
          </cell>
          <cell r="H3" t="str">
            <v>NOV</v>
          </cell>
          <cell r="I3" t="str">
            <v>DEC</v>
          </cell>
          <cell r="J3" t="str">
            <v>TOTAL</v>
          </cell>
          <cell r="L3" t="str">
            <v>JAN</v>
          </cell>
          <cell r="M3" t="str">
            <v>FEB</v>
          </cell>
          <cell r="N3" t="str">
            <v>MAR</v>
          </cell>
          <cell r="O3" t="str">
            <v>APR</v>
          </cell>
          <cell r="P3" t="str">
            <v>MAY</v>
          </cell>
          <cell r="Q3" t="str">
            <v>JUN</v>
          </cell>
          <cell r="R3" t="str">
            <v>JUL</v>
          </cell>
          <cell r="S3" t="str">
            <v>AUG</v>
          </cell>
          <cell r="T3" t="str">
            <v>SEP</v>
          </cell>
          <cell r="U3" t="str">
            <v>OCT</v>
          </cell>
          <cell r="V3" t="str">
            <v>NOV</v>
          </cell>
          <cell r="W3" t="str">
            <v>DEC</v>
          </cell>
          <cell r="X3" t="str">
            <v>TOTAL</v>
          </cell>
        </row>
        <row r="5">
          <cell r="A5" t="str">
            <v>Residential Service</v>
          </cell>
          <cell r="B5" t="str">
            <v>1,91</v>
          </cell>
          <cell r="C5">
            <v>1</v>
          </cell>
          <cell r="E5">
            <v>2030945</v>
          </cell>
          <cell r="F5">
            <v>1997035</v>
          </cell>
          <cell r="G5">
            <v>1805023</v>
          </cell>
          <cell r="H5">
            <v>1430888</v>
          </cell>
          <cell r="I5">
            <v>1346371</v>
          </cell>
          <cell r="J5">
            <v>8610262</v>
          </cell>
          <cell r="L5">
            <v>1609180</v>
          </cell>
          <cell r="M5">
            <v>1386609</v>
          </cell>
          <cell r="N5">
            <v>1291062</v>
          </cell>
          <cell r="O5">
            <v>1243385</v>
          </cell>
          <cell r="P5">
            <v>1365979</v>
          </cell>
          <cell r="Q5">
            <v>1817167</v>
          </cell>
          <cell r="R5">
            <v>2043887</v>
          </cell>
          <cell r="S5">
            <v>1982489</v>
          </cell>
          <cell r="T5">
            <v>2013234</v>
          </cell>
          <cell r="U5">
            <v>1843607</v>
          </cell>
          <cell r="V5">
            <v>1440508</v>
          </cell>
          <cell r="W5">
            <v>1353851</v>
          </cell>
          <cell r="X5">
            <v>19390958</v>
          </cell>
        </row>
        <row r="7">
          <cell r="A7" t="str">
            <v>GENERAL SERVICE  NON-DEMAND</v>
          </cell>
        </row>
        <row r="8">
          <cell r="A8" t="str">
            <v>GS - Transmission</v>
          </cell>
          <cell r="C8">
            <v>3.0000000000000001E-3</v>
          </cell>
          <cell r="E8">
            <v>365.19</v>
          </cell>
          <cell r="F8">
            <v>360.411</v>
          </cell>
          <cell r="G8">
            <v>339.15300000000002</v>
          </cell>
          <cell r="H8">
            <v>304.72500000000002</v>
          </cell>
          <cell r="I8">
            <v>288.76499999999999</v>
          </cell>
          <cell r="J8">
            <v>1658.2439999999997</v>
          </cell>
          <cell r="L8">
            <v>301</v>
          </cell>
          <cell r="M8">
            <v>270</v>
          </cell>
          <cell r="N8">
            <v>273</v>
          </cell>
          <cell r="O8">
            <v>289</v>
          </cell>
          <cell r="P8">
            <v>306</v>
          </cell>
          <cell r="Q8">
            <v>340</v>
          </cell>
          <cell r="R8">
            <v>370</v>
          </cell>
          <cell r="S8">
            <v>357</v>
          </cell>
          <cell r="T8">
            <v>363</v>
          </cell>
          <cell r="U8">
            <v>346</v>
          </cell>
          <cell r="V8">
            <v>309</v>
          </cell>
          <cell r="W8">
            <v>293</v>
          </cell>
          <cell r="X8">
            <v>3817</v>
          </cell>
        </row>
        <row r="9">
          <cell r="A9" t="str">
            <v>GS - Primary</v>
          </cell>
          <cell r="C9">
            <v>3.48E-3</v>
          </cell>
          <cell r="E9">
            <v>423.62040000000002</v>
          </cell>
          <cell r="F9">
            <v>418.07675999999998</v>
          </cell>
          <cell r="G9">
            <v>393.41748000000001</v>
          </cell>
          <cell r="H9">
            <v>353.48099999999999</v>
          </cell>
          <cell r="I9">
            <v>334.9674</v>
          </cell>
          <cell r="J9">
            <v>1923.56304</v>
          </cell>
          <cell r="L9">
            <v>350</v>
          </cell>
          <cell r="M9">
            <v>313</v>
          </cell>
          <cell r="N9">
            <v>317</v>
          </cell>
          <cell r="O9">
            <v>336</v>
          </cell>
          <cell r="P9">
            <v>355</v>
          </cell>
          <cell r="Q9">
            <v>394</v>
          </cell>
          <cell r="R9">
            <v>429</v>
          </cell>
          <cell r="S9">
            <v>414</v>
          </cell>
          <cell r="T9">
            <v>421</v>
          </cell>
          <cell r="U9">
            <v>402</v>
          </cell>
          <cell r="V9">
            <v>359</v>
          </cell>
          <cell r="W9">
            <v>340</v>
          </cell>
          <cell r="X9">
            <v>4430</v>
          </cell>
        </row>
        <row r="10">
          <cell r="A10" t="str">
            <v>GS - Secondary</v>
          </cell>
          <cell r="C10">
            <v>0.99352999999999991</v>
          </cell>
          <cell r="E10">
            <v>120942.40689999999</v>
          </cell>
          <cell r="F10">
            <v>119359.71360999999</v>
          </cell>
          <cell r="G10">
            <v>112319.56002999999</v>
          </cell>
          <cell r="H10">
            <v>100917.80974999999</v>
          </cell>
          <cell r="I10">
            <v>95632.230149999988</v>
          </cell>
          <cell r="J10">
            <v>549171.72043999995</v>
          </cell>
          <cell r="L10">
            <v>99825</v>
          </cell>
          <cell r="M10">
            <v>89268</v>
          </cell>
          <cell r="N10">
            <v>90491</v>
          </cell>
          <cell r="O10">
            <v>95802</v>
          </cell>
          <cell r="P10">
            <v>101336</v>
          </cell>
          <cell r="Q10">
            <v>112469</v>
          </cell>
          <cell r="R10">
            <v>122618</v>
          </cell>
          <cell r="S10">
            <v>118107</v>
          </cell>
          <cell r="T10">
            <v>120119</v>
          </cell>
          <cell r="U10">
            <v>114749</v>
          </cell>
          <cell r="V10">
            <v>102461</v>
          </cell>
          <cell r="W10">
            <v>96968</v>
          </cell>
          <cell r="X10">
            <v>1264213</v>
          </cell>
        </row>
        <row r="11">
          <cell r="A11" t="str">
            <v xml:space="preserve">     TOTAL</v>
          </cell>
          <cell r="B11">
            <v>60</v>
          </cell>
          <cell r="E11">
            <v>121731.21729999999</v>
          </cell>
          <cell r="F11">
            <v>120138.20137</v>
          </cell>
          <cell r="G11">
            <v>113052.13050999999</v>
          </cell>
          <cell r="H11">
            <v>101576.01574999999</v>
          </cell>
          <cell r="I11">
            <v>96255.962549999982</v>
          </cell>
          <cell r="J11">
            <v>552753.52747999993</v>
          </cell>
          <cell r="L11">
            <v>100476</v>
          </cell>
          <cell r="M11">
            <v>89851</v>
          </cell>
          <cell r="N11">
            <v>91081</v>
          </cell>
          <cell r="O11">
            <v>96427</v>
          </cell>
          <cell r="P11">
            <v>101997</v>
          </cell>
          <cell r="Q11">
            <v>113203</v>
          </cell>
          <cell r="R11">
            <v>123417</v>
          </cell>
          <cell r="S11">
            <v>118878</v>
          </cell>
          <cell r="T11">
            <v>120903</v>
          </cell>
          <cell r="U11">
            <v>115497</v>
          </cell>
          <cell r="V11">
            <v>103129</v>
          </cell>
          <cell r="W11">
            <v>97601</v>
          </cell>
          <cell r="X11">
            <v>1272460</v>
          </cell>
        </row>
        <row r="13">
          <cell r="A13" t="str">
            <v>GS - 100% L.F.</v>
          </cell>
          <cell r="B13">
            <v>67</v>
          </cell>
          <cell r="C13">
            <v>1</v>
          </cell>
          <cell r="E13">
            <v>14179</v>
          </cell>
          <cell r="F13">
            <v>13963</v>
          </cell>
          <cell r="G13">
            <v>13124</v>
          </cell>
          <cell r="H13">
            <v>11757</v>
          </cell>
          <cell r="I13">
            <v>11151</v>
          </cell>
          <cell r="J13">
            <v>64174</v>
          </cell>
          <cell r="L13">
            <v>11672</v>
          </cell>
          <cell r="M13">
            <v>10395</v>
          </cell>
          <cell r="N13">
            <v>10538</v>
          </cell>
          <cell r="O13">
            <v>11168</v>
          </cell>
          <cell r="P13">
            <v>11824</v>
          </cell>
          <cell r="Q13">
            <v>13159</v>
          </cell>
          <cell r="R13">
            <v>14384</v>
          </cell>
          <cell r="S13">
            <v>13831</v>
          </cell>
          <cell r="T13">
            <v>14052</v>
          </cell>
          <cell r="U13">
            <v>13419</v>
          </cell>
          <cell r="V13">
            <v>11945</v>
          </cell>
          <cell r="W13">
            <v>11321</v>
          </cell>
          <cell r="X13">
            <v>147708</v>
          </cell>
        </row>
        <row r="15">
          <cell r="A15" t="str">
            <v>GENERAL SERVICE DEMAND</v>
          </cell>
          <cell r="E15" t="str">
            <v>MW</v>
          </cell>
        </row>
        <row r="16">
          <cell r="A16" t="str">
            <v>GSD - Transmission</v>
          </cell>
          <cell r="B16">
            <v>70</v>
          </cell>
          <cell r="C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SS1 - Trans</v>
          </cell>
          <cell r="B17">
            <v>21</v>
          </cell>
          <cell r="C17">
            <v>0.43980999999999998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5</v>
          </cell>
          <cell r="L17">
            <v>0.91001958576507158</v>
          </cell>
          <cell r="M17">
            <v>0.94986060343775647</v>
          </cell>
          <cell r="N17">
            <v>0.86765056432629206</v>
          </cell>
          <cell r="O17">
            <v>0.93771740320057906</v>
          </cell>
          <cell r="P17">
            <v>0.94743427429154659</v>
          </cell>
          <cell r="Q17">
            <v>1.0563093292650387</v>
          </cell>
          <cell r="R17">
            <v>1.0740574518123249</v>
          </cell>
          <cell r="S17">
            <v>1.0604924929563482</v>
          </cell>
          <cell r="T17">
            <v>1.1167538074077157</v>
          </cell>
          <cell r="U17">
            <v>1.0358378046667087</v>
          </cell>
          <cell r="V17">
            <v>1.0062188077836152</v>
          </cell>
          <cell r="W17">
            <v>0.89962526770112183</v>
          </cell>
          <cell r="X17">
            <v>11.861977392614119</v>
          </cell>
        </row>
        <row r="18">
          <cell r="A18" t="str">
            <v xml:space="preserve">     SUBTOTAL - TRANSMISSION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5</v>
          </cell>
          <cell r="L18">
            <v>0.91001958576507158</v>
          </cell>
          <cell r="M18">
            <v>0.94986060343775647</v>
          </cell>
          <cell r="N18">
            <v>0.86765056432629206</v>
          </cell>
          <cell r="O18">
            <v>0.93771740320057906</v>
          </cell>
          <cell r="P18">
            <v>0.94743427429154659</v>
          </cell>
          <cell r="Q18">
            <v>1.0563093292650387</v>
          </cell>
          <cell r="R18">
            <v>1.0740574518123249</v>
          </cell>
          <cell r="S18">
            <v>1.0604924929563482</v>
          </cell>
          <cell r="T18">
            <v>1.1167538074077157</v>
          </cell>
          <cell r="U18">
            <v>1.0358378046667087</v>
          </cell>
          <cell r="V18">
            <v>1.0062188077836152</v>
          </cell>
          <cell r="W18">
            <v>0.89962526770112183</v>
          </cell>
          <cell r="X18">
            <v>11.861977392614119</v>
          </cell>
        </row>
        <row r="19">
          <cell r="A19" t="str">
            <v>GSD - Prim, Sec Del/Prim Mtr &amp; Trans Del/Prim Mtr</v>
          </cell>
          <cell r="B19">
            <v>70</v>
          </cell>
          <cell r="C19">
            <v>0.16079000000000002</v>
          </cell>
          <cell r="E19">
            <v>565</v>
          </cell>
          <cell r="F19">
            <v>584</v>
          </cell>
          <cell r="G19">
            <v>533</v>
          </cell>
          <cell r="H19">
            <v>499</v>
          </cell>
          <cell r="I19">
            <v>455</v>
          </cell>
          <cell r="J19">
            <v>2636</v>
          </cell>
          <cell r="L19">
            <v>469.86167734676025</v>
          </cell>
          <cell r="M19">
            <v>473.18474218375695</v>
          </cell>
          <cell r="N19">
            <v>432.24140116628394</v>
          </cell>
          <cell r="O19">
            <v>471.94165321362863</v>
          </cell>
          <cell r="P19">
            <v>481.8973621394515</v>
          </cell>
          <cell r="Q19">
            <v>547.00888858215683</v>
          </cell>
          <cell r="R19">
            <v>571.32508869724779</v>
          </cell>
          <cell r="S19">
            <v>553.78251050460301</v>
          </cell>
          <cell r="T19">
            <v>587.52606191539076</v>
          </cell>
          <cell r="U19">
            <v>542.98811195804365</v>
          </cell>
          <cell r="V19">
            <v>505.11753548921263</v>
          </cell>
          <cell r="W19">
            <v>459.08972827215405</v>
          </cell>
          <cell r="X19">
            <v>6095.964761468691</v>
          </cell>
        </row>
        <row r="20">
          <cell r="A20" t="str">
            <v>SS1 - Primary</v>
          </cell>
          <cell r="B20">
            <v>21</v>
          </cell>
          <cell r="C20">
            <v>0.41244999999999998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A21" t="str">
            <v>SS-1 - Trans Del/Prim Mtr</v>
          </cell>
          <cell r="B21">
            <v>21</v>
          </cell>
          <cell r="C21">
            <v>0.14774000000000001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0.30569176144455945</v>
          </cell>
          <cell r="M21">
            <v>0.31907506776083799</v>
          </cell>
          <cell r="N21">
            <v>0.29145925370857056</v>
          </cell>
          <cell r="O21">
            <v>0.31499595086253968</v>
          </cell>
          <cell r="P21">
            <v>0.318260020653994</v>
          </cell>
          <cell r="Q21">
            <v>0.3548330877097311</v>
          </cell>
          <cell r="R21">
            <v>0.3607949976825286</v>
          </cell>
          <cell r="S21">
            <v>0.3562382867814986</v>
          </cell>
          <cell r="T21">
            <v>0.37513746278260146</v>
          </cell>
          <cell r="U21">
            <v>0.34795633855860386</v>
          </cell>
          <cell r="V21">
            <v>0.33800679080046225</v>
          </cell>
          <cell r="W21">
            <v>0.30220012516805839</v>
          </cell>
          <cell r="X21">
            <v>3.9846491439139857</v>
          </cell>
        </row>
        <row r="22">
          <cell r="A22" t="str">
            <v xml:space="preserve">     SUBTOTAL - PRIMARY</v>
          </cell>
          <cell r="E22">
            <v>566</v>
          </cell>
          <cell r="F22">
            <v>585</v>
          </cell>
          <cell r="G22">
            <v>534</v>
          </cell>
          <cell r="H22">
            <v>500</v>
          </cell>
          <cell r="I22">
            <v>456</v>
          </cell>
          <cell r="J22">
            <v>2641</v>
          </cell>
          <cell r="L22">
            <v>470.16736910820481</v>
          </cell>
          <cell r="M22">
            <v>473.50381725151777</v>
          </cell>
          <cell r="N22">
            <v>432.53286041999252</v>
          </cell>
          <cell r="O22">
            <v>472.25664916449119</v>
          </cell>
          <cell r="P22">
            <v>482.21562216010551</v>
          </cell>
          <cell r="Q22">
            <v>547.36372166986655</v>
          </cell>
          <cell r="R22">
            <v>571.68588369493034</v>
          </cell>
          <cell r="S22">
            <v>554.1387487913845</v>
          </cell>
          <cell r="T22">
            <v>587.90119937817337</v>
          </cell>
          <cell r="U22">
            <v>543.33606829660221</v>
          </cell>
          <cell r="V22">
            <v>505.45554228001311</v>
          </cell>
          <cell r="W22">
            <v>459.39192839732209</v>
          </cell>
          <cell r="X22">
            <v>6099.9494106126049</v>
          </cell>
        </row>
        <row r="23">
          <cell r="A23" t="str">
            <v>GSD - Secondary</v>
          </cell>
          <cell r="B23">
            <v>70</v>
          </cell>
          <cell r="C23">
            <v>0.83921000000000001</v>
          </cell>
          <cell r="E23">
            <v>2949</v>
          </cell>
          <cell r="F23">
            <v>3048</v>
          </cell>
          <cell r="G23">
            <v>2783</v>
          </cell>
          <cell r="H23">
            <v>2602</v>
          </cell>
          <cell r="I23">
            <v>2373</v>
          </cell>
          <cell r="J23">
            <v>13755</v>
          </cell>
          <cell r="L23">
            <v>2452.3454085837093</v>
          </cell>
          <cell r="M23">
            <v>2469.6894551155583</v>
          </cell>
          <cell r="N23">
            <v>2255.9941928773997</v>
          </cell>
          <cell r="O23">
            <v>2463.2014104944915</v>
          </cell>
          <cell r="P23">
            <v>2515.1631648799616</v>
          </cell>
          <cell r="Q23">
            <v>2854.999249872702</v>
          </cell>
          <cell r="R23">
            <v>2981.9126045501416</v>
          </cell>
          <cell r="S23">
            <v>2890.3527622399893</v>
          </cell>
          <cell r="T23">
            <v>3066.4702184216376</v>
          </cell>
          <cell r="U23">
            <v>2834.0136416214305</v>
          </cell>
          <cell r="V23">
            <v>2636.356035561304</v>
          </cell>
          <cell r="W23">
            <v>2396.1234583200098</v>
          </cell>
          <cell r="X23">
            <v>31816.621602538333</v>
          </cell>
        </row>
        <row r="24">
          <cell r="A24" t="str">
            <v xml:space="preserve">     TOTAL</v>
          </cell>
          <cell r="E24">
            <v>3516</v>
          </cell>
          <cell r="F24">
            <v>3634</v>
          </cell>
          <cell r="G24">
            <v>3318</v>
          </cell>
          <cell r="H24">
            <v>3103</v>
          </cell>
          <cell r="I24">
            <v>2830</v>
          </cell>
          <cell r="J24">
            <v>16401</v>
          </cell>
          <cell r="L24">
            <v>2923.4227972776794</v>
          </cell>
          <cell r="M24">
            <v>2944.1431329705138</v>
          </cell>
          <cell r="N24">
            <v>2689.3947038617184</v>
          </cell>
          <cell r="O24">
            <v>2936.3957770621832</v>
          </cell>
          <cell r="P24">
            <v>2998.3262213143589</v>
          </cell>
          <cell r="Q24">
            <v>3403.4192808718335</v>
          </cell>
          <cell r="R24">
            <v>3554.6725456968843</v>
          </cell>
          <cell r="S24">
            <v>3445.5520035243298</v>
          </cell>
          <cell r="T24">
            <v>3655.4881716072186</v>
          </cell>
          <cell r="U24">
            <v>3378.3855477226994</v>
          </cell>
          <cell r="V24">
            <v>3142.8177966491007</v>
          </cell>
          <cell r="W24">
            <v>2856.4150119850328</v>
          </cell>
          <cell r="X24">
            <v>37928.432990543552</v>
          </cell>
        </row>
        <row r="26">
          <cell r="A26" t="str">
            <v>CURTAILABLE SERVICE</v>
          </cell>
          <cell r="E26" t="str">
            <v>MW</v>
          </cell>
        </row>
        <row r="27">
          <cell r="A27" t="str">
            <v>CS - Primary</v>
          </cell>
          <cell r="B27">
            <v>80</v>
          </cell>
          <cell r="C27">
            <v>1</v>
          </cell>
          <cell r="E27">
            <v>11</v>
          </cell>
          <cell r="F27">
            <v>12</v>
          </cell>
          <cell r="G27">
            <v>11</v>
          </cell>
          <cell r="H27">
            <v>11</v>
          </cell>
          <cell r="I27">
            <v>9</v>
          </cell>
          <cell r="J27">
            <v>54</v>
          </cell>
          <cell r="L27">
            <v>8.127866859797841</v>
          </cell>
          <cell r="M27">
            <v>10.132015261777942</v>
          </cell>
          <cell r="N27">
            <v>8.1587699260067463</v>
          </cell>
          <cell r="O27">
            <v>9.5520838763313272</v>
          </cell>
          <cell r="P27">
            <v>9.4593906789817215</v>
          </cell>
          <cell r="Q27">
            <v>11.366704327457738</v>
          </cell>
          <cell r="R27">
            <v>10.86800435894995</v>
          </cell>
          <cell r="S27">
            <v>11.180215710569399</v>
          </cell>
          <cell r="T27">
            <v>12.185819076173358</v>
          </cell>
          <cell r="U27">
            <v>10.551213057934833</v>
          </cell>
          <cell r="V27">
            <v>11.236424813295891</v>
          </cell>
          <cell r="W27">
            <v>8.2597061835146093</v>
          </cell>
          <cell r="X27">
            <v>121.07821413079135</v>
          </cell>
        </row>
        <row r="28">
          <cell r="A28" t="str">
            <v>SS3 - Primary</v>
          </cell>
          <cell r="B28">
            <v>25</v>
          </cell>
          <cell r="C28">
            <v>1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0.37103269611032985</v>
          </cell>
          <cell r="M28">
            <v>0.41078619926500809</v>
          </cell>
          <cell r="N28">
            <v>0.37578952554764172</v>
          </cell>
          <cell r="O28">
            <v>0.40306201432156352</v>
          </cell>
          <cell r="P28">
            <v>0.39957367273420141</v>
          </cell>
          <cell r="Q28">
            <v>0.43255435683289739</v>
          </cell>
          <cell r="R28">
            <v>0.42335781992076094</v>
          </cell>
          <cell r="S28">
            <v>0.43287147879538485</v>
          </cell>
          <cell r="T28">
            <v>0.4423851376700087</v>
          </cell>
          <cell r="U28">
            <v>0.41384416104613714</v>
          </cell>
          <cell r="V28">
            <v>0.43255435683289739</v>
          </cell>
          <cell r="W28">
            <v>0.37578952554764172</v>
          </cell>
          <cell r="X28">
            <v>4.9136009446244726</v>
          </cell>
        </row>
        <row r="29">
          <cell r="A29" t="str">
            <v>CS - Secondary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 xml:space="preserve">     TOTAL</v>
          </cell>
          <cell r="E30">
            <v>11</v>
          </cell>
          <cell r="F30">
            <v>12</v>
          </cell>
          <cell r="G30">
            <v>11</v>
          </cell>
          <cell r="H30">
            <v>11</v>
          </cell>
          <cell r="I30">
            <v>9</v>
          </cell>
          <cell r="J30">
            <v>54</v>
          </cell>
          <cell r="L30">
            <v>8.4988995559081708</v>
          </cell>
          <cell r="M30">
            <v>10.54280146104295</v>
          </cell>
          <cell r="N30">
            <v>8.5345594515543883</v>
          </cell>
          <cell r="O30">
            <v>9.95514589065289</v>
          </cell>
          <cell r="P30">
            <v>9.8589643517159224</v>
          </cell>
          <cell r="Q30">
            <v>11.799258684290635</v>
          </cell>
          <cell r="R30">
            <v>11.291362178870711</v>
          </cell>
          <cell r="S30">
            <v>11.613087189364784</v>
          </cell>
          <cell r="T30">
            <v>12.628204213843366</v>
          </cell>
          <cell r="U30">
            <v>10.96505721898097</v>
          </cell>
          <cell r="V30">
            <v>11.668979170128788</v>
          </cell>
          <cell r="W30">
            <v>8.6354957090622513</v>
          </cell>
          <cell r="X30">
            <v>125.99181507541583</v>
          </cell>
        </row>
        <row r="32">
          <cell r="A32" t="str">
            <v>INTERRUPTIBLE SERVICE</v>
          </cell>
          <cell r="E32" t="str">
            <v>MW</v>
          </cell>
        </row>
        <row r="33">
          <cell r="A33" t="str">
            <v xml:space="preserve">   IS - TRANSMISSION</v>
          </cell>
          <cell r="B33">
            <v>49</v>
          </cell>
          <cell r="C33">
            <v>0.30523999999999996</v>
          </cell>
          <cell r="E33">
            <v>128</v>
          </cell>
          <cell r="F33">
            <v>133</v>
          </cell>
          <cell r="G33">
            <v>125</v>
          </cell>
          <cell r="H33">
            <v>129</v>
          </cell>
          <cell r="I33">
            <v>116</v>
          </cell>
          <cell r="J33">
            <v>631</v>
          </cell>
          <cell r="L33">
            <v>115.5320331120317</v>
          </cell>
          <cell r="M33">
            <v>126.9703074152644</v>
          </cell>
          <cell r="N33">
            <v>115.51692486789388</v>
          </cell>
          <cell r="O33">
            <v>123.39063324242331</v>
          </cell>
          <cell r="P33">
            <v>122.61373754120652</v>
          </cell>
          <cell r="Q33">
            <v>133.86253830265875</v>
          </cell>
          <cell r="R33">
            <v>131.0328239525787</v>
          </cell>
          <cell r="S33">
            <v>132.76698379633552</v>
          </cell>
          <cell r="T33">
            <v>137.33630235585909</v>
          </cell>
          <cell r="U33">
            <v>128.23294199512222</v>
          </cell>
          <cell r="V33">
            <v>132.85764852063309</v>
          </cell>
          <cell r="W33">
            <v>116.13297954635561</v>
          </cell>
          <cell r="X33">
            <v>1516.2458546483626</v>
          </cell>
        </row>
        <row r="34">
          <cell r="A34" t="str">
            <v>SS2 - Transmission</v>
          </cell>
          <cell r="B34">
            <v>23</v>
          </cell>
          <cell r="C34">
            <v>0.49625000000000002</v>
          </cell>
          <cell r="E34">
            <v>8</v>
          </cell>
          <cell r="F34">
            <v>8</v>
          </cell>
          <cell r="G34">
            <v>8</v>
          </cell>
          <cell r="H34">
            <v>8</v>
          </cell>
          <cell r="I34">
            <v>7</v>
          </cell>
          <cell r="J34">
            <v>39</v>
          </cell>
          <cell r="L34">
            <v>6.786569036844929</v>
          </cell>
          <cell r="M34">
            <v>7.5090833012381575</v>
          </cell>
          <cell r="N34">
            <v>6.8272383964695376</v>
          </cell>
          <cell r="O34">
            <v>7.2951098328346919</v>
          </cell>
          <cell r="P34">
            <v>7.2370604049944394</v>
          </cell>
          <cell r="Q34">
            <v>7.917941957410533</v>
          </cell>
          <cell r="R34">
            <v>7.711536267281538</v>
          </cell>
          <cell r="S34">
            <v>7.8502292116423815</v>
          </cell>
          <cell r="T34">
            <v>8.0634131283754797</v>
          </cell>
          <cell r="U34">
            <v>7.5217459223666978</v>
          </cell>
          <cell r="V34">
            <v>7.895313108593764</v>
          </cell>
          <cell r="W34">
            <v>6.8355808292130469</v>
          </cell>
          <cell r="X34">
            <v>89.450821397265187</v>
          </cell>
        </row>
        <row r="35">
          <cell r="A35" t="str">
            <v xml:space="preserve">     SUBTOTAL - TRANSMISSION</v>
          </cell>
          <cell r="E35">
            <v>136</v>
          </cell>
          <cell r="F35">
            <v>141</v>
          </cell>
          <cell r="G35">
            <v>133</v>
          </cell>
          <cell r="H35">
            <v>137</v>
          </cell>
          <cell r="I35">
            <v>123</v>
          </cell>
          <cell r="J35">
            <v>670</v>
          </cell>
          <cell r="L35">
            <v>122.31860214887662</v>
          </cell>
          <cell r="M35">
            <v>134.47939071650256</v>
          </cell>
          <cell r="N35">
            <v>122.34416326436342</v>
          </cell>
          <cell r="O35">
            <v>130.68574307525799</v>
          </cell>
          <cell r="P35">
            <v>129.85079794620097</v>
          </cell>
          <cell r="Q35">
            <v>141.78048026006928</v>
          </cell>
          <cell r="R35">
            <v>138.74436021986023</v>
          </cell>
          <cell r="S35">
            <v>140.61721300797791</v>
          </cell>
          <cell r="T35">
            <v>145.39971548423458</v>
          </cell>
          <cell r="U35">
            <v>135.75468791748892</v>
          </cell>
          <cell r="V35">
            <v>140.75296162922686</v>
          </cell>
          <cell r="W35">
            <v>122.96856037556866</v>
          </cell>
          <cell r="X35">
            <v>1605.6966760456278</v>
          </cell>
        </row>
        <row r="36">
          <cell r="A36" t="str">
            <v xml:space="preserve">   IS - PRIMARY</v>
          </cell>
          <cell r="B36">
            <v>49</v>
          </cell>
          <cell r="C36">
            <v>0.64729999999999999</v>
          </cell>
          <cell r="E36">
            <v>271</v>
          </cell>
          <cell r="F36">
            <v>281</v>
          </cell>
          <cell r="G36">
            <v>266</v>
          </cell>
          <cell r="H36">
            <v>274</v>
          </cell>
          <cell r="I36">
            <v>246</v>
          </cell>
          <cell r="J36">
            <v>1338</v>
          </cell>
          <cell r="L36">
            <v>245.00027857888261</v>
          </cell>
          <cell r="M36">
            <v>269.25658494922243</v>
          </cell>
          <cell r="N36">
            <v>244.96823963762191</v>
          </cell>
          <cell r="O36">
            <v>261.66543342229266</v>
          </cell>
          <cell r="P36">
            <v>260.01792789419142</v>
          </cell>
          <cell r="Q36">
            <v>283.8724316711801</v>
          </cell>
          <cell r="R36">
            <v>277.87166473759726</v>
          </cell>
          <cell r="S36">
            <v>281.5491698708164</v>
          </cell>
          <cell r="T36">
            <v>291.23898740318305</v>
          </cell>
          <cell r="U36">
            <v>271.93416116315893</v>
          </cell>
          <cell r="V36">
            <v>281.74143587801666</v>
          </cell>
          <cell r="W36">
            <v>246.27466144789673</v>
          </cell>
          <cell r="X36">
            <v>3215.3909766540601</v>
          </cell>
        </row>
        <row r="37">
          <cell r="A37" t="str">
            <v>SS2 - Primary</v>
          </cell>
          <cell r="B37">
            <v>23</v>
          </cell>
          <cell r="C37">
            <v>0.45549000000000001</v>
          </cell>
          <cell r="E37">
            <v>7</v>
          </cell>
          <cell r="F37">
            <v>7</v>
          </cell>
          <cell r="G37">
            <v>7</v>
          </cell>
          <cell r="H37">
            <v>7</v>
          </cell>
          <cell r="I37">
            <v>6</v>
          </cell>
          <cell r="J37">
            <v>34</v>
          </cell>
          <cell r="L37">
            <v>6.2291472656775753</v>
          </cell>
          <cell r="M37">
            <v>6.8923170838911201</v>
          </cell>
          <cell r="N37">
            <v>6.2664762059605232</v>
          </cell>
          <cell r="O37">
            <v>6.6959185446002492</v>
          </cell>
          <cell r="P37">
            <v>6.6426370657348457</v>
          </cell>
          <cell r="Q37">
            <v>7.267593717241156</v>
          </cell>
          <cell r="R37">
            <v>7.0781413690359045</v>
          </cell>
          <cell r="S37">
            <v>7.2054426269239054</v>
          </cell>
          <cell r="T37">
            <v>7.4011164651763162</v>
          </cell>
          <cell r="U37">
            <v>6.9039396477154806</v>
          </cell>
          <cell r="V37">
            <v>7.2468235120067979</v>
          </cell>
          <cell r="W37">
            <v>6.2741334244801017</v>
          </cell>
          <cell r="X37">
            <v>82.103686928443977</v>
          </cell>
        </row>
        <row r="38">
          <cell r="A38" t="str">
            <v>SS2 - Tran Del/ Prim Mtr</v>
          </cell>
          <cell r="B38">
            <v>23</v>
          </cell>
          <cell r="C38">
            <v>4.8250000000000001E-2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5</v>
          </cell>
          <cell r="L38">
            <v>0.65985280811640867</v>
          </cell>
          <cell r="M38">
            <v>0.73010230586345815</v>
          </cell>
          <cell r="N38">
            <v>0.66380705819577868</v>
          </cell>
          <cell r="O38">
            <v>0.70929783261314638</v>
          </cell>
          <cell r="P38">
            <v>0.70365373207250714</v>
          </cell>
          <cell r="Q38">
            <v>0.76985531374319038</v>
          </cell>
          <cell r="R38">
            <v>0.74978664966515707</v>
          </cell>
          <cell r="S38">
            <v>0.7632716563460854</v>
          </cell>
          <cell r="T38">
            <v>0.78399936210401378</v>
          </cell>
          <cell r="U38">
            <v>0.73133348262809705</v>
          </cell>
          <cell r="V38">
            <v>0.76765512844261785</v>
          </cell>
          <cell r="W38">
            <v>0.66461818641718795</v>
          </cell>
          <cell r="X38">
            <v>8.697233516207648</v>
          </cell>
        </row>
        <row r="39">
          <cell r="A39" t="str">
            <v xml:space="preserve">     SUBTOTAL - PRIMARY</v>
          </cell>
          <cell r="E39">
            <v>279</v>
          </cell>
          <cell r="F39">
            <v>289</v>
          </cell>
          <cell r="G39">
            <v>274</v>
          </cell>
          <cell r="H39">
            <v>282</v>
          </cell>
          <cell r="I39">
            <v>253</v>
          </cell>
          <cell r="J39">
            <v>1377</v>
          </cell>
          <cell r="L39">
            <v>251.88927865267658</v>
          </cell>
          <cell r="M39">
            <v>276.87900433897698</v>
          </cell>
          <cell r="N39">
            <v>251.89852290177819</v>
          </cell>
          <cell r="O39">
            <v>269.0706497995061</v>
          </cell>
          <cell r="P39">
            <v>267.36421869199876</v>
          </cell>
          <cell r="Q39">
            <v>291.9098807021644</v>
          </cell>
          <cell r="R39">
            <v>285.69959275629833</v>
          </cell>
          <cell r="S39">
            <v>289.5178841540864</v>
          </cell>
          <cell r="T39">
            <v>299.42410323046334</v>
          </cell>
          <cell r="U39">
            <v>279.56943429350252</v>
          </cell>
          <cell r="V39">
            <v>289.75591451846611</v>
          </cell>
          <cell r="W39">
            <v>253.21341305879403</v>
          </cell>
          <cell r="X39">
            <v>3306.1918970987117</v>
          </cell>
        </row>
        <row r="40">
          <cell r="A40" t="str">
            <v xml:space="preserve"> IS -  SECONDARY</v>
          </cell>
          <cell r="B40">
            <v>49</v>
          </cell>
          <cell r="C40">
            <v>4.7469999999999998E-2</v>
          </cell>
          <cell r="E40">
            <v>20</v>
          </cell>
          <cell r="F40">
            <v>21</v>
          </cell>
          <cell r="G40">
            <v>19</v>
          </cell>
          <cell r="H40">
            <v>20</v>
          </cell>
          <cell r="I40">
            <v>18</v>
          </cell>
          <cell r="J40">
            <v>98</v>
          </cell>
          <cell r="L40">
            <v>17.967191756742711</v>
          </cell>
          <cell r="M40">
            <v>19.746037521303244</v>
          </cell>
          <cell r="N40">
            <v>17.964842168388557</v>
          </cell>
          <cell r="O40">
            <v>19.189337439450384</v>
          </cell>
          <cell r="P40">
            <v>19.068516973794633</v>
          </cell>
          <cell r="Q40">
            <v>20.817896387194374</v>
          </cell>
          <cell r="R40">
            <v>20.377827784788728</v>
          </cell>
          <cell r="S40">
            <v>20.64751906962406</v>
          </cell>
          <cell r="T40">
            <v>21.358125648121582</v>
          </cell>
          <cell r="U40">
            <v>19.942398625699294</v>
          </cell>
          <cell r="V40">
            <v>20.661618972855631</v>
          </cell>
          <cell r="W40">
            <v>18.060649125493061</v>
          </cell>
          <cell r="X40">
            <v>235.80196147345626</v>
          </cell>
        </row>
        <row r="41">
          <cell r="A41" t="str">
            <v xml:space="preserve">   TOTAL</v>
          </cell>
          <cell r="E41">
            <v>435</v>
          </cell>
          <cell r="F41">
            <v>451</v>
          </cell>
          <cell r="G41">
            <v>426</v>
          </cell>
          <cell r="H41">
            <v>439</v>
          </cell>
          <cell r="I41">
            <v>394</v>
          </cell>
          <cell r="J41">
            <v>2145</v>
          </cell>
          <cell r="L41">
            <v>392.17507255829588</v>
          </cell>
          <cell r="M41">
            <v>431.10443257678281</v>
          </cell>
          <cell r="N41">
            <v>392.20752833453014</v>
          </cell>
          <cell r="O41">
            <v>418.94573031421442</v>
          </cell>
          <cell r="P41">
            <v>416.28353361199436</v>
          </cell>
          <cell r="Q41">
            <v>454.50825734942805</v>
          </cell>
          <cell r="R41">
            <v>444.82178076094732</v>
          </cell>
          <cell r="S41">
            <v>450.78261623168839</v>
          </cell>
          <cell r="T41">
            <v>466.18194436281954</v>
          </cell>
          <cell r="U41">
            <v>435.26652083669074</v>
          </cell>
          <cell r="V41">
            <v>451.17049512054859</v>
          </cell>
          <cell r="W41">
            <v>394.24262255985576</v>
          </cell>
          <cell r="X41">
            <v>5147.6905346177964</v>
          </cell>
        </row>
        <row r="43">
          <cell r="A43" t="str">
            <v>Lighting - OL &amp; SL</v>
          </cell>
          <cell r="B43">
            <v>17</v>
          </cell>
          <cell r="C43">
            <v>1</v>
          </cell>
          <cell r="E43">
            <v>35984</v>
          </cell>
          <cell r="F43">
            <v>36963</v>
          </cell>
          <cell r="G43">
            <v>35063</v>
          </cell>
          <cell r="H43">
            <v>31484</v>
          </cell>
          <cell r="I43">
            <v>29808</v>
          </cell>
          <cell r="J43">
            <v>169302</v>
          </cell>
          <cell r="L43">
            <v>30768</v>
          </cell>
          <cell r="M43">
            <v>28450</v>
          </cell>
          <cell r="N43">
            <v>28746</v>
          </cell>
          <cell r="O43">
            <v>29861</v>
          </cell>
          <cell r="P43">
            <v>31434</v>
          </cell>
          <cell r="Q43">
            <v>33928</v>
          </cell>
          <cell r="R43">
            <v>36185</v>
          </cell>
          <cell r="S43">
            <v>35344</v>
          </cell>
          <cell r="T43">
            <v>37050</v>
          </cell>
          <cell r="U43">
            <v>35513</v>
          </cell>
          <cell r="V43">
            <v>31724</v>
          </cell>
          <cell r="W43">
            <v>30027</v>
          </cell>
          <cell r="X43">
            <v>389030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Support%20for%20Sales%20at%20Meter%20TYSP%20and%20Calculated%20Effective%20kWh%20-%20Secondary%20Level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tabSelected="1" zoomScaleNormal="100" workbookViewId="0"/>
  </sheetViews>
  <sheetFormatPr defaultRowHeight="15"/>
  <cols>
    <col min="1" max="2" width="9.140625" style="71"/>
    <col min="3" max="3" width="13" style="71" customWidth="1"/>
    <col min="4" max="5" width="14.28515625" style="71" customWidth="1"/>
    <col min="6" max="6" width="17.28515625" style="71" customWidth="1"/>
    <col min="7" max="9" width="13.140625" style="71" customWidth="1"/>
    <col min="10" max="10" width="13.140625" style="165" customWidth="1"/>
    <col min="11" max="11" width="9.140625" style="165"/>
    <col min="12" max="12" width="13.140625" style="165" bestFit="1" customWidth="1"/>
    <col min="13" max="13" width="9.140625" style="165"/>
    <col min="14" max="14" width="9.140625" style="71"/>
    <col min="15" max="15" width="15.42578125" style="71" customWidth="1"/>
    <col min="16" max="257" width="9.140625" style="71"/>
    <col min="258" max="258" width="36.140625" style="71" customWidth="1"/>
    <col min="259" max="259" width="19.5703125" style="71" customWidth="1"/>
    <col min="260" max="260" width="20.140625" style="71" customWidth="1"/>
    <col min="261" max="261" width="14.85546875" style="71" bestFit="1" customWidth="1"/>
    <col min="262" max="262" width="15.7109375" style="71" customWidth="1"/>
    <col min="263" max="263" width="21.85546875" style="71" bestFit="1" customWidth="1"/>
    <col min="264" max="264" width="22" style="71" bestFit="1" customWidth="1"/>
    <col min="265" max="267" width="9.140625" style="71"/>
    <col min="268" max="268" width="20.28515625" style="71" bestFit="1" customWidth="1"/>
    <col min="269" max="513" width="9.140625" style="71"/>
    <col min="514" max="514" width="36.140625" style="71" customWidth="1"/>
    <col min="515" max="515" width="19.5703125" style="71" customWidth="1"/>
    <col min="516" max="516" width="20.140625" style="71" customWidth="1"/>
    <col min="517" max="517" width="14.85546875" style="71" bestFit="1" customWidth="1"/>
    <col min="518" max="518" width="15.7109375" style="71" customWidth="1"/>
    <col min="519" max="519" width="21.85546875" style="71" bestFit="1" customWidth="1"/>
    <col min="520" max="520" width="22" style="71" bestFit="1" customWidth="1"/>
    <col min="521" max="523" width="9.140625" style="71"/>
    <col min="524" max="524" width="20.28515625" style="71" bestFit="1" customWidth="1"/>
    <col min="525" max="769" width="9.140625" style="71"/>
    <col min="770" max="770" width="36.140625" style="71" customWidth="1"/>
    <col min="771" max="771" width="19.5703125" style="71" customWidth="1"/>
    <col min="772" max="772" width="20.140625" style="71" customWidth="1"/>
    <col min="773" max="773" width="14.85546875" style="71" bestFit="1" customWidth="1"/>
    <col min="774" max="774" width="15.7109375" style="71" customWidth="1"/>
    <col min="775" max="775" width="21.85546875" style="71" bestFit="1" customWidth="1"/>
    <col min="776" max="776" width="22" style="71" bestFit="1" customWidth="1"/>
    <col min="777" max="779" width="9.140625" style="71"/>
    <col min="780" max="780" width="20.28515625" style="71" bestFit="1" customWidth="1"/>
    <col min="781" max="1025" width="9.140625" style="71"/>
    <col min="1026" max="1026" width="36.140625" style="71" customWidth="1"/>
    <col min="1027" max="1027" width="19.5703125" style="71" customWidth="1"/>
    <col min="1028" max="1028" width="20.140625" style="71" customWidth="1"/>
    <col min="1029" max="1029" width="14.85546875" style="71" bestFit="1" customWidth="1"/>
    <col min="1030" max="1030" width="15.7109375" style="71" customWidth="1"/>
    <col min="1031" max="1031" width="21.85546875" style="71" bestFit="1" customWidth="1"/>
    <col min="1032" max="1032" width="22" style="71" bestFit="1" customWidth="1"/>
    <col min="1033" max="1035" width="9.140625" style="71"/>
    <col min="1036" max="1036" width="20.28515625" style="71" bestFit="1" customWidth="1"/>
    <col min="1037" max="1281" width="9.140625" style="71"/>
    <col min="1282" max="1282" width="36.140625" style="71" customWidth="1"/>
    <col min="1283" max="1283" width="19.5703125" style="71" customWidth="1"/>
    <col min="1284" max="1284" width="20.140625" style="71" customWidth="1"/>
    <col min="1285" max="1285" width="14.85546875" style="71" bestFit="1" customWidth="1"/>
    <col min="1286" max="1286" width="15.7109375" style="71" customWidth="1"/>
    <col min="1287" max="1287" width="21.85546875" style="71" bestFit="1" customWidth="1"/>
    <col min="1288" max="1288" width="22" style="71" bestFit="1" customWidth="1"/>
    <col min="1289" max="1291" width="9.140625" style="71"/>
    <col min="1292" max="1292" width="20.28515625" style="71" bestFit="1" customWidth="1"/>
    <col min="1293" max="1537" width="9.140625" style="71"/>
    <col min="1538" max="1538" width="36.140625" style="71" customWidth="1"/>
    <col min="1539" max="1539" width="19.5703125" style="71" customWidth="1"/>
    <col min="1540" max="1540" width="20.140625" style="71" customWidth="1"/>
    <col min="1541" max="1541" width="14.85546875" style="71" bestFit="1" customWidth="1"/>
    <col min="1542" max="1542" width="15.7109375" style="71" customWidth="1"/>
    <col min="1543" max="1543" width="21.85546875" style="71" bestFit="1" customWidth="1"/>
    <col min="1544" max="1544" width="22" style="71" bestFit="1" customWidth="1"/>
    <col min="1545" max="1547" width="9.140625" style="71"/>
    <col min="1548" max="1548" width="20.28515625" style="71" bestFit="1" customWidth="1"/>
    <col min="1549" max="1793" width="9.140625" style="71"/>
    <col min="1794" max="1794" width="36.140625" style="71" customWidth="1"/>
    <col min="1795" max="1795" width="19.5703125" style="71" customWidth="1"/>
    <col min="1796" max="1796" width="20.140625" style="71" customWidth="1"/>
    <col min="1797" max="1797" width="14.85546875" style="71" bestFit="1" customWidth="1"/>
    <col min="1798" max="1798" width="15.7109375" style="71" customWidth="1"/>
    <col min="1799" max="1799" width="21.85546875" style="71" bestFit="1" customWidth="1"/>
    <col min="1800" max="1800" width="22" style="71" bestFit="1" customWidth="1"/>
    <col min="1801" max="1803" width="9.140625" style="71"/>
    <col min="1804" max="1804" width="20.28515625" style="71" bestFit="1" customWidth="1"/>
    <col min="1805" max="2049" width="9.140625" style="71"/>
    <col min="2050" max="2050" width="36.140625" style="71" customWidth="1"/>
    <col min="2051" max="2051" width="19.5703125" style="71" customWidth="1"/>
    <col min="2052" max="2052" width="20.140625" style="71" customWidth="1"/>
    <col min="2053" max="2053" width="14.85546875" style="71" bestFit="1" customWidth="1"/>
    <col min="2054" max="2054" width="15.7109375" style="71" customWidth="1"/>
    <col min="2055" max="2055" width="21.85546875" style="71" bestFit="1" customWidth="1"/>
    <col min="2056" max="2056" width="22" style="71" bestFit="1" customWidth="1"/>
    <col min="2057" max="2059" width="9.140625" style="71"/>
    <col min="2060" max="2060" width="20.28515625" style="71" bestFit="1" customWidth="1"/>
    <col min="2061" max="2305" width="9.140625" style="71"/>
    <col min="2306" max="2306" width="36.140625" style="71" customWidth="1"/>
    <col min="2307" max="2307" width="19.5703125" style="71" customWidth="1"/>
    <col min="2308" max="2308" width="20.140625" style="71" customWidth="1"/>
    <col min="2309" max="2309" width="14.85546875" style="71" bestFit="1" customWidth="1"/>
    <col min="2310" max="2310" width="15.7109375" style="71" customWidth="1"/>
    <col min="2311" max="2311" width="21.85546875" style="71" bestFit="1" customWidth="1"/>
    <col min="2312" max="2312" width="22" style="71" bestFit="1" customWidth="1"/>
    <col min="2313" max="2315" width="9.140625" style="71"/>
    <col min="2316" max="2316" width="20.28515625" style="71" bestFit="1" customWidth="1"/>
    <col min="2317" max="2561" width="9.140625" style="71"/>
    <col min="2562" max="2562" width="36.140625" style="71" customWidth="1"/>
    <col min="2563" max="2563" width="19.5703125" style="71" customWidth="1"/>
    <col min="2564" max="2564" width="20.140625" style="71" customWidth="1"/>
    <col min="2565" max="2565" width="14.85546875" style="71" bestFit="1" customWidth="1"/>
    <col min="2566" max="2566" width="15.7109375" style="71" customWidth="1"/>
    <col min="2567" max="2567" width="21.85546875" style="71" bestFit="1" customWidth="1"/>
    <col min="2568" max="2568" width="22" style="71" bestFit="1" customWidth="1"/>
    <col min="2569" max="2571" width="9.140625" style="71"/>
    <col min="2572" max="2572" width="20.28515625" style="71" bestFit="1" customWidth="1"/>
    <col min="2573" max="2817" width="9.140625" style="71"/>
    <col min="2818" max="2818" width="36.140625" style="71" customWidth="1"/>
    <col min="2819" max="2819" width="19.5703125" style="71" customWidth="1"/>
    <col min="2820" max="2820" width="20.140625" style="71" customWidth="1"/>
    <col min="2821" max="2821" width="14.85546875" style="71" bestFit="1" customWidth="1"/>
    <col min="2822" max="2822" width="15.7109375" style="71" customWidth="1"/>
    <col min="2823" max="2823" width="21.85546875" style="71" bestFit="1" customWidth="1"/>
    <col min="2824" max="2824" width="22" style="71" bestFit="1" customWidth="1"/>
    <col min="2825" max="2827" width="9.140625" style="71"/>
    <col min="2828" max="2828" width="20.28515625" style="71" bestFit="1" customWidth="1"/>
    <col min="2829" max="3073" width="9.140625" style="71"/>
    <col min="3074" max="3074" width="36.140625" style="71" customWidth="1"/>
    <col min="3075" max="3075" width="19.5703125" style="71" customWidth="1"/>
    <col min="3076" max="3076" width="20.140625" style="71" customWidth="1"/>
    <col min="3077" max="3077" width="14.85546875" style="71" bestFit="1" customWidth="1"/>
    <col min="3078" max="3078" width="15.7109375" style="71" customWidth="1"/>
    <col min="3079" max="3079" width="21.85546875" style="71" bestFit="1" customWidth="1"/>
    <col min="3080" max="3080" width="22" style="71" bestFit="1" customWidth="1"/>
    <col min="3081" max="3083" width="9.140625" style="71"/>
    <col min="3084" max="3084" width="20.28515625" style="71" bestFit="1" customWidth="1"/>
    <col min="3085" max="3329" width="9.140625" style="71"/>
    <col min="3330" max="3330" width="36.140625" style="71" customWidth="1"/>
    <col min="3331" max="3331" width="19.5703125" style="71" customWidth="1"/>
    <col min="3332" max="3332" width="20.140625" style="71" customWidth="1"/>
    <col min="3333" max="3333" width="14.85546875" style="71" bestFit="1" customWidth="1"/>
    <col min="3334" max="3334" width="15.7109375" style="71" customWidth="1"/>
    <col min="3335" max="3335" width="21.85546875" style="71" bestFit="1" customWidth="1"/>
    <col min="3336" max="3336" width="22" style="71" bestFit="1" customWidth="1"/>
    <col min="3337" max="3339" width="9.140625" style="71"/>
    <col min="3340" max="3340" width="20.28515625" style="71" bestFit="1" customWidth="1"/>
    <col min="3341" max="3585" width="9.140625" style="71"/>
    <col min="3586" max="3586" width="36.140625" style="71" customWidth="1"/>
    <col min="3587" max="3587" width="19.5703125" style="71" customWidth="1"/>
    <col min="3588" max="3588" width="20.140625" style="71" customWidth="1"/>
    <col min="3589" max="3589" width="14.85546875" style="71" bestFit="1" customWidth="1"/>
    <col min="3590" max="3590" width="15.7109375" style="71" customWidth="1"/>
    <col min="3591" max="3591" width="21.85546875" style="71" bestFit="1" customWidth="1"/>
    <col min="3592" max="3592" width="22" style="71" bestFit="1" customWidth="1"/>
    <col min="3593" max="3595" width="9.140625" style="71"/>
    <col min="3596" max="3596" width="20.28515625" style="71" bestFit="1" customWidth="1"/>
    <col min="3597" max="3841" width="9.140625" style="71"/>
    <col min="3842" max="3842" width="36.140625" style="71" customWidth="1"/>
    <col min="3843" max="3843" width="19.5703125" style="71" customWidth="1"/>
    <col min="3844" max="3844" width="20.140625" style="71" customWidth="1"/>
    <col min="3845" max="3845" width="14.85546875" style="71" bestFit="1" customWidth="1"/>
    <col min="3846" max="3846" width="15.7109375" style="71" customWidth="1"/>
    <col min="3847" max="3847" width="21.85546875" style="71" bestFit="1" customWidth="1"/>
    <col min="3848" max="3848" width="22" style="71" bestFit="1" customWidth="1"/>
    <col min="3849" max="3851" width="9.140625" style="71"/>
    <col min="3852" max="3852" width="20.28515625" style="71" bestFit="1" customWidth="1"/>
    <col min="3853" max="4097" width="9.140625" style="71"/>
    <col min="4098" max="4098" width="36.140625" style="71" customWidth="1"/>
    <col min="4099" max="4099" width="19.5703125" style="71" customWidth="1"/>
    <col min="4100" max="4100" width="20.140625" style="71" customWidth="1"/>
    <col min="4101" max="4101" width="14.85546875" style="71" bestFit="1" customWidth="1"/>
    <col min="4102" max="4102" width="15.7109375" style="71" customWidth="1"/>
    <col min="4103" max="4103" width="21.85546875" style="71" bestFit="1" customWidth="1"/>
    <col min="4104" max="4104" width="22" style="71" bestFit="1" customWidth="1"/>
    <col min="4105" max="4107" width="9.140625" style="71"/>
    <col min="4108" max="4108" width="20.28515625" style="71" bestFit="1" customWidth="1"/>
    <col min="4109" max="4353" width="9.140625" style="71"/>
    <col min="4354" max="4354" width="36.140625" style="71" customWidth="1"/>
    <col min="4355" max="4355" width="19.5703125" style="71" customWidth="1"/>
    <col min="4356" max="4356" width="20.140625" style="71" customWidth="1"/>
    <col min="4357" max="4357" width="14.85546875" style="71" bestFit="1" customWidth="1"/>
    <col min="4358" max="4358" width="15.7109375" style="71" customWidth="1"/>
    <col min="4359" max="4359" width="21.85546875" style="71" bestFit="1" customWidth="1"/>
    <col min="4360" max="4360" width="22" style="71" bestFit="1" customWidth="1"/>
    <col min="4361" max="4363" width="9.140625" style="71"/>
    <col min="4364" max="4364" width="20.28515625" style="71" bestFit="1" customWidth="1"/>
    <col min="4365" max="4609" width="9.140625" style="71"/>
    <col min="4610" max="4610" width="36.140625" style="71" customWidth="1"/>
    <col min="4611" max="4611" width="19.5703125" style="71" customWidth="1"/>
    <col min="4612" max="4612" width="20.140625" style="71" customWidth="1"/>
    <col min="4613" max="4613" width="14.85546875" style="71" bestFit="1" customWidth="1"/>
    <col min="4614" max="4614" width="15.7109375" style="71" customWidth="1"/>
    <col min="4615" max="4615" width="21.85546875" style="71" bestFit="1" customWidth="1"/>
    <col min="4616" max="4616" width="22" style="71" bestFit="1" customWidth="1"/>
    <col min="4617" max="4619" width="9.140625" style="71"/>
    <col min="4620" max="4620" width="20.28515625" style="71" bestFit="1" customWidth="1"/>
    <col min="4621" max="4865" width="9.140625" style="71"/>
    <col min="4866" max="4866" width="36.140625" style="71" customWidth="1"/>
    <col min="4867" max="4867" width="19.5703125" style="71" customWidth="1"/>
    <col min="4868" max="4868" width="20.140625" style="71" customWidth="1"/>
    <col min="4869" max="4869" width="14.85546875" style="71" bestFit="1" customWidth="1"/>
    <col min="4870" max="4870" width="15.7109375" style="71" customWidth="1"/>
    <col min="4871" max="4871" width="21.85546875" style="71" bestFit="1" customWidth="1"/>
    <col min="4872" max="4872" width="22" style="71" bestFit="1" customWidth="1"/>
    <col min="4873" max="4875" width="9.140625" style="71"/>
    <col min="4876" max="4876" width="20.28515625" style="71" bestFit="1" customWidth="1"/>
    <col min="4877" max="5121" width="9.140625" style="71"/>
    <col min="5122" max="5122" width="36.140625" style="71" customWidth="1"/>
    <col min="5123" max="5123" width="19.5703125" style="71" customWidth="1"/>
    <col min="5124" max="5124" width="20.140625" style="71" customWidth="1"/>
    <col min="5125" max="5125" width="14.85546875" style="71" bestFit="1" customWidth="1"/>
    <col min="5126" max="5126" width="15.7109375" style="71" customWidth="1"/>
    <col min="5127" max="5127" width="21.85546875" style="71" bestFit="1" customWidth="1"/>
    <col min="5128" max="5128" width="22" style="71" bestFit="1" customWidth="1"/>
    <col min="5129" max="5131" width="9.140625" style="71"/>
    <col min="5132" max="5132" width="20.28515625" style="71" bestFit="1" customWidth="1"/>
    <col min="5133" max="5377" width="9.140625" style="71"/>
    <col min="5378" max="5378" width="36.140625" style="71" customWidth="1"/>
    <col min="5379" max="5379" width="19.5703125" style="71" customWidth="1"/>
    <col min="5380" max="5380" width="20.140625" style="71" customWidth="1"/>
    <col min="5381" max="5381" width="14.85546875" style="71" bestFit="1" customWidth="1"/>
    <col min="5382" max="5382" width="15.7109375" style="71" customWidth="1"/>
    <col min="5383" max="5383" width="21.85546875" style="71" bestFit="1" customWidth="1"/>
    <col min="5384" max="5384" width="22" style="71" bestFit="1" customWidth="1"/>
    <col min="5385" max="5387" width="9.140625" style="71"/>
    <col min="5388" max="5388" width="20.28515625" style="71" bestFit="1" customWidth="1"/>
    <col min="5389" max="5633" width="9.140625" style="71"/>
    <col min="5634" max="5634" width="36.140625" style="71" customWidth="1"/>
    <col min="5635" max="5635" width="19.5703125" style="71" customWidth="1"/>
    <col min="5636" max="5636" width="20.140625" style="71" customWidth="1"/>
    <col min="5637" max="5637" width="14.85546875" style="71" bestFit="1" customWidth="1"/>
    <col min="5638" max="5638" width="15.7109375" style="71" customWidth="1"/>
    <col min="5639" max="5639" width="21.85546875" style="71" bestFit="1" customWidth="1"/>
    <col min="5640" max="5640" width="22" style="71" bestFit="1" customWidth="1"/>
    <col min="5641" max="5643" width="9.140625" style="71"/>
    <col min="5644" max="5644" width="20.28515625" style="71" bestFit="1" customWidth="1"/>
    <col min="5645" max="5889" width="9.140625" style="71"/>
    <col min="5890" max="5890" width="36.140625" style="71" customWidth="1"/>
    <col min="5891" max="5891" width="19.5703125" style="71" customWidth="1"/>
    <col min="5892" max="5892" width="20.140625" style="71" customWidth="1"/>
    <col min="5893" max="5893" width="14.85546875" style="71" bestFit="1" customWidth="1"/>
    <col min="5894" max="5894" width="15.7109375" style="71" customWidth="1"/>
    <col min="5895" max="5895" width="21.85546875" style="71" bestFit="1" customWidth="1"/>
    <col min="5896" max="5896" width="22" style="71" bestFit="1" customWidth="1"/>
    <col min="5897" max="5899" width="9.140625" style="71"/>
    <col min="5900" max="5900" width="20.28515625" style="71" bestFit="1" customWidth="1"/>
    <col min="5901" max="6145" width="9.140625" style="71"/>
    <col min="6146" max="6146" width="36.140625" style="71" customWidth="1"/>
    <col min="6147" max="6147" width="19.5703125" style="71" customWidth="1"/>
    <col min="6148" max="6148" width="20.140625" style="71" customWidth="1"/>
    <col min="6149" max="6149" width="14.85546875" style="71" bestFit="1" customWidth="1"/>
    <col min="6150" max="6150" width="15.7109375" style="71" customWidth="1"/>
    <col min="6151" max="6151" width="21.85546875" style="71" bestFit="1" customWidth="1"/>
    <col min="6152" max="6152" width="22" style="71" bestFit="1" customWidth="1"/>
    <col min="6153" max="6155" width="9.140625" style="71"/>
    <col min="6156" max="6156" width="20.28515625" style="71" bestFit="1" customWidth="1"/>
    <col min="6157" max="6401" width="9.140625" style="71"/>
    <col min="6402" max="6402" width="36.140625" style="71" customWidth="1"/>
    <col min="6403" max="6403" width="19.5703125" style="71" customWidth="1"/>
    <col min="6404" max="6404" width="20.140625" style="71" customWidth="1"/>
    <col min="6405" max="6405" width="14.85546875" style="71" bestFit="1" customWidth="1"/>
    <col min="6406" max="6406" width="15.7109375" style="71" customWidth="1"/>
    <col min="6407" max="6407" width="21.85546875" style="71" bestFit="1" customWidth="1"/>
    <col min="6408" max="6408" width="22" style="71" bestFit="1" customWidth="1"/>
    <col min="6409" max="6411" width="9.140625" style="71"/>
    <col min="6412" max="6412" width="20.28515625" style="71" bestFit="1" customWidth="1"/>
    <col min="6413" max="6657" width="9.140625" style="71"/>
    <col min="6658" max="6658" width="36.140625" style="71" customWidth="1"/>
    <col min="6659" max="6659" width="19.5703125" style="71" customWidth="1"/>
    <col min="6660" max="6660" width="20.140625" style="71" customWidth="1"/>
    <col min="6661" max="6661" width="14.85546875" style="71" bestFit="1" customWidth="1"/>
    <col min="6662" max="6662" width="15.7109375" style="71" customWidth="1"/>
    <col min="6663" max="6663" width="21.85546875" style="71" bestFit="1" customWidth="1"/>
    <col min="6664" max="6664" width="22" style="71" bestFit="1" customWidth="1"/>
    <col min="6665" max="6667" width="9.140625" style="71"/>
    <col min="6668" max="6668" width="20.28515625" style="71" bestFit="1" customWidth="1"/>
    <col min="6669" max="6913" width="9.140625" style="71"/>
    <col min="6914" max="6914" width="36.140625" style="71" customWidth="1"/>
    <col min="6915" max="6915" width="19.5703125" style="71" customWidth="1"/>
    <col min="6916" max="6916" width="20.140625" style="71" customWidth="1"/>
    <col min="6917" max="6917" width="14.85546875" style="71" bestFit="1" customWidth="1"/>
    <col min="6918" max="6918" width="15.7109375" style="71" customWidth="1"/>
    <col min="6919" max="6919" width="21.85546875" style="71" bestFit="1" customWidth="1"/>
    <col min="6920" max="6920" width="22" style="71" bestFit="1" customWidth="1"/>
    <col min="6921" max="6923" width="9.140625" style="71"/>
    <col min="6924" max="6924" width="20.28515625" style="71" bestFit="1" customWidth="1"/>
    <col min="6925" max="7169" width="9.140625" style="71"/>
    <col min="7170" max="7170" width="36.140625" style="71" customWidth="1"/>
    <col min="7171" max="7171" width="19.5703125" style="71" customWidth="1"/>
    <col min="7172" max="7172" width="20.140625" style="71" customWidth="1"/>
    <col min="7173" max="7173" width="14.85546875" style="71" bestFit="1" customWidth="1"/>
    <col min="7174" max="7174" width="15.7109375" style="71" customWidth="1"/>
    <col min="7175" max="7175" width="21.85546875" style="71" bestFit="1" customWidth="1"/>
    <col min="7176" max="7176" width="22" style="71" bestFit="1" customWidth="1"/>
    <col min="7177" max="7179" width="9.140625" style="71"/>
    <col min="7180" max="7180" width="20.28515625" style="71" bestFit="1" customWidth="1"/>
    <col min="7181" max="7425" width="9.140625" style="71"/>
    <col min="7426" max="7426" width="36.140625" style="71" customWidth="1"/>
    <col min="7427" max="7427" width="19.5703125" style="71" customWidth="1"/>
    <col min="7428" max="7428" width="20.140625" style="71" customWidth="1"/>
    <col min="7429" max="7429" width="14.85546875" style="71" bestFit="1" customWidth="1"/>
    <col min="7430" max="7430" width="15.7109375" style="71" customWidth="1"/>
    <col min="7431" max="7431" width="21.85546875" style="71" bestFit="1" customWidth="1"/>
    <col min="7432" max="7432" width="22" style="71" bestFit="1" customWidth="1"/>
    <col min="7433" max="7435" width="9.140625" style="71"/>
    <col min="7436" max="7436" width="20.28515625" style="71" bestFit="1" customWidth="1"/>
    <col min="7437" max="7681" width="9.140625" style="71"/>
    <col min="7682" max="7682" width="36.140625" style="71" customWidth="1"/>
    <col min="7683" max="7683" width="19.5703125" style="71" customWidth="1"/>
    <col min="7684" max="7684" width="20.140625" style="71" customWidth="1"/>
    <col min="7685" max="7685" width="14.85546875" style="71" bestFit="1" customWidth="1"/>
    <col min="7686" max="7686" width="15.7109375" style="71" customWidth="1"/>
    <col min="7687" max="7687" width="21.85546875" style="71" bestFit="1" customWidth="1"/>
    <col min="7688" max="7688" width="22" style="71" bestFit="1" customWidth="1"/>
    <col min="7689" max="7691" width="9.140625" style="71"/>
    <col min="7692" max="7692" width="20.28515625" style="71" bestFit="1" customWidth="1"/>
    <col min="7693" max="7937" width="9.140625" style="71"/>
    <col min="7938" max="7938" width="36.140625" style="71" customWidth="1"/>
    <col min="7939" max="7939" width="19.5703125" style="71" customWidth="1"/>
    <col min="7940" max="7940" width="20.140625" style="71" customWidth="1"/>
    <col min="7941" max="7941" width="14.85546875" style="71" bestFit="1" customWidth="1"/>
    <col min="7942" max="7942" width="15.7109375" style="71" customWidth="1"/>
    <col min="7943" max="7943" width="21.85546875" style="71" bestFit="1" customWidth="1"/>
    <col min="7944" max="7944" width="22" style="71" bestFit="1" customWidth="1"/>
    <col min="7945" max="7947" width="9.140625" style="71"/>
    <col min="7948" max="7948" width="20.28515625" style="71" bestFit="1" customWidth="1"/>
    <col min="7949" max="8193" width="9.140625" style="71"/>
    <col min="8194" max="8194" width="36.140625" style="71" customWidth="1"/>
    <col min="8195" max="8195" width="19.5703125" style="71" customWidth="1"/>
    <col min="8196" max="8196" width="20.140625" style="71" customWidth="1"/>
    <col min="8197" max="8197" width="14.85546875" style="71" bestFit="1" customWidth="1"/>
    <col min="8198" max="8198" width="15.7109375" style="71" customWidth="1"/>
    <col min="8199" max="8199" width="21.85546875" style="71" bestFit="1" customWidth="1"/>
    <col min="8200" max="8200" width="22" style="71" bestFit="1" customWidth="1"/>
    <col min="8201" max="8203" width="9.140625" style="71"/>
    <col min="8204" max="8204" width="20.28515625" style="71" bestFit="1" customWidth="1"/>
    <col min="8205" max="8449" width="9.140625" style="71"/>
    <col min="8450" max="8450" width="36.140625" style="71" customWidth="1"/>
    <col min="8451" max="8451" width="19.5703125" style="71" customWidth="1"/>
    <col min="8452" max="8452" width="20.140625" style="71" customWidth="1"/>
    <col min="8453" max="8453" width="14.85546875" style="71" bestFit="1" customWidth="1"/>
    <col min="8454" max="8454" width="15.7109375" style="71" customWidth="1"/>
    <col min="8455" max="8455" width="21.85546875" style="71" bestFit="1" customWidth="1"/>
    <col min="8456" max="8456" width="22" style="71" bestFit="1" customWidth="1"/>
    <col min="8457" max="8459" width="9.140625" style="71"/>
    <col min="8460" max="8460" width="20.28515625" style="71" bestFit="1" customWidth="1"/>
    <col min="8461" max="8705" width="9.140625" style="71"/>
    <col min="8706" max="8706" width="36.140625" style="71" customWidth="1"/>
    <col min="8707" max="8707" width="19.5703125" style="71" customWidth="1"/>
    <col min="8708" max="8708" width="20.140625" style="71" customWidth="1"/>
    <col min="8709" max="8709" width="14.85546875" style="71" bestFit="1" customWidth="1"/>
    <col min="8710" max="8710" width="15.7109375" style="71" customWidth="1"/>
    <col min="8711" max="8711" width="21.85546875" style="71" bestFit="1" customWidth="1"/>
    <col min="8712" max="8712" width="22" style="71" bestFit="1" customWidth="1"/>
    <col min="8713" max="8715" width="9.140625" style="71"/>
    <col min="8716" max="8716" width="20.28515625" style="71" bestFit="1" customWidth="1"/>
    <col min="8717" max="8961" width="9.140625" style="71"/>
    <col min="8962" max="8962" width="36.140625" style="71" customWidth="1"/>
    <col min="8963" max="8963" width="19.5703125" style="71" customWidth="1"/>
    <col min="8964" max="8964" width="20.140625" style="71" customWidth="1"/>
    <col min="8965" max="8965" width="14.85546875" style="71" bestFit="1" customWidth="1"/>
    <col min="8966" max="8966" width="15.7109375" style="71" customWidth="1"/>
    <col min="8967" max="8967" width="21.85546875" style="71" bestFit="1" customWidth="1"/>
    <col min="8968" max="8968" width="22" style="71" bestFit="1" customWidth="1"/>
    <col min="8969" max="8971" width="9.140625" style="71"/>
    <col min="8972" max="8972" width="20.28515625" style="71" bestFit="1" customWidth="1"/>
    <col min="8973" max="9217" width="9.140625" style="71"/>
    <col min="9218" max="9218" width="36.140625" style="71" customWidth="1"/>
    <col min="9219" max="9219" width="19.5703125" style="71" customWidth="1"/>
    <col min="9220" max="9220" width="20.140625" style="71" customWidth="1"/>
    <col min="9221" max="9221" width="14.85546875" style="71" bestFit="1" customWidth="1"/>
    <col min="9222" max="9222" width="15.7109375" style="71" customWidth="1"/>
    <col min="9223" max="9223" width="21.85546875" style="71" bestFit="1" customWidth="1"/>
    <col min="9224" max="9224" width="22" style="71" bestFit="1" customWidth="1"/>
    <col min="9225" max="9227" width="9.140625" style="71"/>
    <col min="9228" max="9228" width="20.28515625" style="71" bestFit="1" customWidth="1"/>
    <col min="9229" max="9473" width="9.140625" style="71"/>
    <col min="9474" max="9474" width="36.140625" style="71" customWidth="1"/>
    <col min="9475" max="9475" width="19.5703125" style="71" customWidth="1"/>
    <col min="9476" max="9476" width="20.140625" style="71" customWidth="1"/>
    <col min="9477" max="9477" width="14.85546875" style="71" bestFit="1" customWidth="1"/>
    <col min="9478" max="9478" width="15.7109375" style="71" customWidth="1"/>
    <col min="9479" max="9479" width="21.85546875" style="71" bestFit="1" customWidth="1"/>
    <col min="9480" max="9480" width="22" style="71" bestFit="1" customWidth="1"/>
    <col min="9481" max="9483" width="9.140625" style="71"/>
    <col min="9484" max="9484" width="20.28515625" style="71" bestFit="1" customWidth="1"/>
    <col min="9485" max="9729" width="9.140625" style="71"/>
    <col min="9730" max="9730" width="36.140625" style="71" customWidth="1"/>
    <col min="9731" max="9731" width="19.5703125" style="71" customWidth="1"/>
    <col min="9732" max="9732" width="20.140625" style="71" customWidth="1"/>
    <col min="9733" max="9733" width="14.85546875" style="71" bestFit="1" customWidth="1"/>
    <col min="9734" max="9734" width="15.7109375" style="71" customWidth="1"/>
    <col min="9735" max="9735" width="21.85546875" style="71" bestFit="1" customWidth="1"/>
    <col min="9736" max="9736" width="22" style="71" bestFit="1" customWidth="1"/>
    <col min="9737" max="9739" width="9.140625" style="71"/>
    <col min="9740" max="9740" width="20.28515625" style="71" bestFit="1" customWidth="1"/>
    <col min="9741" max="9985" width="9.140625" style="71"/>
    <col min="9986" max="9986" width="36.140625" style="71" customWidth="1"/>
    <col min="9987" max="9987" width="19.5703125" style="71" customWidth="1"/>
    <col min="9988" max="9988" width="20.140625" style="71" customWidth="1"/>
    <col min="9989" max="9989" width="14.85546875" style="71" bestFit="1" customWidth="1"/>
    <col min="9990" max="9990" width="15.7109375" style="71" customWidth="1"/>
    <col min="9991" max="9991" width="21.85546875" style="71" bestFit="1" customWidth="1"/>
    <col min="9992" max="9992" width="22" style="71" bestFit="1" customWidth="1"/>
    <col min="9993" max="9995" width="9.140625" style="71"/>
    <col min="9996" max="9996" width="20.28515625" style="71" bestFit="1" customWidth="1"/>
    <col min="9997" max="10241" width="9.140625" style="71"/>
    <col min="10242" max="10242" width="36.140625" style="71" customWidth="1"/>
    <col min="10243" max="10243" width="19.5703125" style="71" customWidth="1"/>
    <col min="10244" max="10244" width="20.140625" style="71" customWidth="1"/>
    <col min="10245" max="10245" width="14.85546875" style="71" bestFit="1" customWidth="1"/>
    <col min="10246" max="10246" width="15.7109375" style="71" customWidth="1"/>
    <col min="10247" max="10247" width="21.85546875" style="71" bestFit="1" customWidth="1"/>
    <col min="10248" max="10248" width="22" style="71" bestFit="1" customWidth="1"/>
    <col min="10249" max="10251" width="9.140625" style="71"/>
    <col min="10252" max="10252" width="20.28515625" style="71" bestFit="1" customWidth="1"/>
    <col min="10253" max="10497" width="9.140625" style="71"/>
    <col min="10498" max="10498" width="36.140625" style="71" customWidth="1"/>
    <col min="10499" max="10499" width="19.5703125" style="71" customWidth="1"/>
    <col min="10500" max="10500" width="20.140625" style="71" customWidth="1"/>
    <col min="10501" max="10501" width="14.85546875" style="71" bestFit="1" customWidth="1"/>
    <col min="10502" max="10502" width="15.7109375" style="71" customWidth="1"/>
    <col min="10503" max="10503" width="21.85546875" style="71" bestFit="1" customWidth="1"/>
    <col min="10504" max="10504" width="22" style="71" bestFit="1" customWidth="1"/>
    <col min="10505" max="10507" width="9.140625" style="71"/>
    <col min="10508" max="10508" width="20.28515625" style="71" bestFit="1" customWidth="1"/>
    <col min="10509" max="10753" width="9.140625" style="71"/>
    <col min="10754" max="10754" width="36.140625" style="71" customWidth="1"/>
    <col min="10755" max="10755" width="19.5703125" style="71" customWidth="1"/>
    <col min="10756" max="10756" width="20.140625" style="71" customWidth="1"/>
    <col min="10757" max="10757" width="14.85546875" style="71" bestFit="1" customWidth="1"/>
    <col min="10758" max="10758" width="15.7109375" style="71" customWidth="1"/>
    <col min="10759" max="10759" width="21.85546875" style="71" bestFit="1" customWidth="1"/>
    <col min="10760" max="10760" width="22" style="71" bestFit="1" customWidth="1"/>
    <col min="10761" max="10763" width="9.140625" style="71"/>
    <col min="10764" max="10764" width="20.28515625" style="71" bestFit="1" customWidth="1"/>
    <col min="10765" max="11009" width="9.140625" style="71"/>
    <col min="11010" max="11010" width="36.140625" style="71" customWidth="1"/>
    <col min="11011" max="11011" width="19.5703125" style="71" customWidth="1"/>
    <col min="11012" max="11012" width="20.140625" style="71" customWidth="1"/>
    <col min="11013" max="11013" width="14.85546875" style="71" bestFit="1" customWidth="1"/>
    <col min="11014" max="11014" width="15.7109375" style="71" customWidth="1"/>
    <col min="11015" max="11015" width="21.85546875" style="71" bestFit="1" customWidth="1"/>
    <col min="11016" max="11016" width="22" style="71" bestFit="1" customWidth="1"/>
    <col min="11017" max="11019" width="9.140625" style="71"/>
    <col min="11020" max="11020" width="20.28515625" style="71" bestFit="1" customWidth="1"/>
    <col min="11021" max="11265" width="9.140625" style="71"/>
    <col min="11266" max="11266" width="36.140625" style="71" customWidth="1"/>
    <col min="11267" max="11267" width="19.5703125" style="71" customWidth="1"/>
    <col min="11268" max="11268" width="20.140625" style="71" customWidth="1"/>
    <col min="11269" max="11269" width="14.85546875" style="71" bestFit="1" customWidth="1"/>
    <col min="11270" max="11270" width="15.7109375" style="71" customWidth="1"/>
    <col min="11271" max="11271" width="21.85546875" style="71" bestFit="1" customWidth="1"/>
    <col min="11272" max="11272" width="22" style="71" bestFit="1" customWidth="1"/>
    <col min="11273" max="11275" width="9.140625" style="71"/>
    <col min="11276" max="11276" width="20.28515625" style="71" bestFit="1" customWidth="1"/>
    <col min="11277" max="11521" width="9.140625" style="71"/>
    <col min="11522" max="11522" width="36.140625" style="71" customWidth="1"/>
    <col min="11523" max="11523" width="19.5703125" style="71" customWidth="1"/>
    <col min="11524" max="11524" width="20.140625" style="71" customWidth="1"/>
    <col min="11525" max="11525" width="14.85546875" style="71" bestFit="1" customWidth="1"/>
    <col min="11526" max="11526" width="15.7109375" style="71" customWidth="1"/>
    <col min="11527" max="11527" width="21.85546875" style="71" bestFit="1" customWidth="1"/>
    <col min="11528" max="11528" width="22" style="71" bestFit="1" customWidth="1"/>
    <col min="11529" max="11531" width="9.140625" style="71"/>
    <col min="11532" max="11532" width="20.28515625" style="71" bestFit="1" customWidth="1"/>
    <col min="11533" max="11777" width="9.140625" style="71"/>
    <col min="11778" max="11778" width="36.140625" style="71" customWidth="1"/>
    <col min="11779" max="11779" width="19.5703125" style="71" customWidth="1"/>
    <col min="11780" max="11780" width="20.140625" style="71" customWidth="1"/>
    <col min="11781" max="11781" width="14.85546875" style="71" bestFit="1" customWidth="1"/>
    <col min="11782" max="11782" width="15.7109375" style="71" customWidth="1"/>
    <col min="11783" max="11783" width="21.85546875" style="71" bestFit="1" customWidth="1"/>
    <col min="11784" max="11784" width="22" style="71" bestFit="1" customWidth="1"/>
    <col min="11785" max="11787" width="9.140625" style="71"/>
    <col min="11788" max="11788" width="20.28515625" style="71" bestFit="1" customWidth="1"/>
    <col min="11789" max="12033" width="9.140625" style="71"/>
    <col min="12034" max="12034" width="36.140625" style="71" customWidth="1"/>
    <col min="12035" max="12035" width="19.5703125" style="71" customWidth="1"/>
    <col min="12036" max="12036" width="20.140625" style="71" customWidth="1"/>
    <col min="12037" max="12037" width="14.85546875" style="71" bestFit="1" customWidth="1"/>
    <col min="12038" max="12038" width="15.7109375" style="71" customWidth="1"/>
    <col min="12039" max="12039" width="21.85546875" style="71" bestFit="1" customWidth="1"/>
    <col min="12040" max="12040" width="22" style="71" bestFit="1" customWidth="1"/>
    <col min="12041" max="12043" width="9.140625" style="71"/>
    <col min="12044" max="12044" width="20.28515625" style="71" bestFit="1" customWidth="1"/>
    <col min="12045" max="12289" width="9.140625" style="71"/>
    <col min="12290" max="12290" width="36.140625" style="71" customWidth="1"/>
    <col min="12291" max="12291" width="19.5703125" style="71" customWidth="1"/>
    <col min="12292" max="12292" width="20.140625" style="71" customWidth="1"/>
    <col min="12293" max="12293" width="14.85546875" style="71" bestFit="1" customWidth="1"/>
    <col min="12294" max="12294" width="15.7109375" style="71" customWidth="1"/>
    <col min="12295" max="12295" width="21.85546875" style="71" bestFit="1" customWidth="1"/>
    <col min="12296" max="12296" width="22" style="71" bestFit="1" customWidth="1"/>
    <col min="12297" max="12299" width="9.140625" style="71"/>
    <col min="12300" max="12300" width="20.28515625" style="71" bestFit="1" customWidth="1"/>
    <col min="12301" max="12545" width="9.140625" style="71"/>
    <col min="12546" max="12546" width="36.140625" style="71" customWidth="1"/>
    <col min="12547" max="12547" width="19.5703125" style="71" customWidth="1"/>
    <col min="12548" max="12548" width="20.140625" style="71" customWidth="1"/>
    <col min="12549" max="12549" width="14.85546875" style="71" bestFit="1" customWidth="1"/>
    <col min="12550" max="12550" width="15.7109375" style="71" customWidth="1"/>
    <col min="12551" max="12551" width="21.85546875" style="71" bestFit="1" customWidth="1"/>
    <col min="12552" max="12552" width="22" style="71" bestFit="1" customWidth="1"/>
    <col min="12553" max="12555" width="9.140625" style="71"/>
    <col min="12556" max="12556" width="20.28515625" style="71" bestFit="1" customWidth="1"/>
    <col min="12557" max="12801" width="9.140625" style="71"/>
    <col min="12802" max="12802" width="36.140625" style="71" customWidth="1"/>
    <col min="12803" max="12803" width="19.5703125" style="71" customWidth="1"/>
    <col min="12804" max="12804" width="20.140625" style="71" customWidth="1"/>
    <col min="12805" max="12805" width="14.85546875" style="71" bestFit="1" customWidth="1"/>
    <col min="12806" max="12806" width="15.7109375" style="71" customWidth="1"/>
    <col min="12807" max="12807" width="21.85546875" style="71" bestFit="1" customWidth="1"/>
    <col min="12808" max="12808" width="22" style="71" bestFit="1" customWidth="1"/>
    <col min="12809" max="12811" width="9.140625" style="71"/>
    <col min="12812" max="12812" width="20.28515625" style="71" bestFit="1" customWidth="1"/>
    <col min="12813" max="13057" width="9.140625" style="71"/>
    <col min="13058" max="13058" width="36.140625" style="71" customWidth="1"/>
    <col min="13059" max="13059" width="19.5703125" style="71" customWidth="1"/>
    <col min="13060" max="13060" width="20.140625" style="71" customWidth="1"/>
    <col min="13061" max="13061" width="14.85546875" style="71" bestFit="1" customWidth="1"/>
    <col min="13062" max="13062" width="15.7109375" style="71" customWidth="1"/>
    <col min="13063" max="13063" width="21.85546875" style="71" bestFit="1" customWidth="1"/>
    <col min="13064" max="13064" width="22" style="71" bestFit="1" customWidth="1"/>
    <col min="13065" max="13067" width="9.140625" style="71"/>
    <col min="13068" max="13068" width="20.28515625" style="71" bestFit="1" customWidth="1"/>
    <col min="13069" max="13313" width="9.140625" style="71"/>
    <col min="13314" max="13314" width="36.140625" style="71" customWidth="1"/>
    <col min="13315" max="13315" width="19.5703125" style="71" customWidth="1"/>
    <col min="13316" max="13316" width="20.140625" style="71" customWidth="1"/>
    <col min="13317" max="13317" width="14.85546875" style="71" bestFit="1" customWidth="1"/>
    <col min="13318" max="13318" width="15.7109375" style="71" customWidth="1"/>
    <col min="13319" max="13319" width="21.85546875" style="71" bestFit="1" customWidth="1"/>
    <col min="13320" max="13320" width="22" style="71" bestFit="1" customWidth="1"/>
    <col min="13321" max="13323" width="9.140625" style="71"/>
    <col min="13324" max="13324" width="20.28515625" style="71" bestFit="1" customWidth="1"/>
    <col min="13325" max="13569" width="9.140625" style="71"/>
    <col min="13570" max="13570" width="36.140625" style="71" customWidth="1"/>
    <col min="13571" max="13571" width="19.5703125" style="71" customWidth="1"/>
    <col min="13572" max="13572" width="20.140625" style="71" customWidth="1"/>
    <col min="13573" max="13573" width="14.85546875" style="71" bestFit="1" customWidth="1"/>
    <col min="13574" max="13574" width="15.7109375" style="71" customWidth="1"/>
    <col min="13575" max="13575" width="21.85546875" style="71" bestFit="1" customWidth="1"/>
    <col min="13576" max="13576" width="22" style="71" bestFit="1" customWidth="1"/>
    <col min="13577" max="13579" width="9.140625" style="71"/>
    <col min="13580" max="13580" width="20.28515625" style="71" bestFit="1" customWidth="1"/>
    <col min="13581" max="13825" width="9.140625" style="71"/>
    <col min="13826" max="13826" width="36.140625" style="71" customWidth="1"/>
    <col min="13827" max="13827" width="19.5703125" style="71" customWidth="1"/>
    <col min="13828" max="13828" width="20.140625" style="71" customWidth="1"/>
    <col min="13829" max="13829" width="14.85546875" style="71" bestFit="1" customWidth="1"/>
    <col min="13830" max="13830" width="15.7109375" style="71" customWidth="1"/>
    <col min="13831" max="13831" width="21.85546875" style="71" bestFit="1" customWidth="1"/>
    <col min="13832" max="13832" width="22" style="71" bestFit="1" customWidth="1"/>
    <col min="13833" max="13835" width="9.140625" style="71"/>
    <col min="13836" max="13836" width="20.28515625" style="71" bestFit="1" customWidth="1"/>
    <col min="13837" max="14081" width="9.140625" style="71"/>
    <col min="14082" max="14082" width="36.140625" style="71" customWidth="1"/>
    <col min="14083" max="14083" width="19.5703125" style="71" customWidth="1"/>
    <col min="14084" max="14084" width="20.140625" style="71" customWidth="1"/>
    <col min="14085" max="14085" width="14.85546875" style="71" bestFit="1" customWidth="1"/>
    <col min="14086" max="14086" width="15.7109375" style="71" customWidth="1"/>
    <col min="14087" max="14087" width="21.85546875" style="71" bestFit="1" customWidth="1"/>
    <col min="14088" max="14088" width="22" style="71" bestFit="1" customWidth="1"/>
    <col min="14089" max="14091" width="9.140625" style="71"/>
    <col min="14092" max="14092" width="20.28515625" style="71" bestFit="1" customWidth="1"/>
    <col min="14093" max="14337" width="9.140625" style="71"/>
    <col min="14338" max="14338" width="36.140625" style="71" customWidth="1"/>
    <col min="14339" max="14339" width="19.5703125" style="71" customWidth="1"/>
    <col min="14340" max="14340" width="20.140625" style="71" customWidth="1"/>
    <col min="14341" max="14341" width="14.85546875" style="71" bestFit="1" customWidth="1"/>
    <col min="14342" max="14342" width="15.7109375" style="71" customWidth="1"/>
    <col min="14343" max="14343" width="21.85546875" style="71" bestFit="1" customWidth="1"/>
    <col min="14344" max="14344" width="22" style="71" bestFit="1" customWidth="1"/>
    <col min="14345" max="14347" width="9.140625" style="71"/>
    <col min="14348" max="14348" width="20.28515625" style="71" bestFit="1" customWidth="1"/>
    <col min="14349" max="14593" width="9.140625" style="71"/>
    <col min="14594" max="14594" width="36.140625" style="71" customWidth="1"/>
    <col min="14595" max="14595" width="19.5703125" style="71" customWidth="1"/>
    <col min="14596" max="14596" width="20.140625" style="71" customWidth="1"/>
    <col min="14597" max="14597" width="14.85546875" style="71" bestFit="1" customWidth="1"/>
    <col min="14598" max="14598" width="15.7109375" style="71" customWidth="1"/>
    <col min="14599" max="14599" width="21.85546875" style="71" bestFit="1" customWidth="1"/>
    <col min="14600" max="14600" width="22" style="71" bestFit="1" customWidth="1"/>
    <col min="14601" max="14603" width="9.140625" style="71"/>
    <col min="14604" max="14604" width="20.28515625" style="71" bestFit="1" customWidth="1"/>
    <col min="14605" max="14849" width="9.140625" style="71"/>
    <col min="14850" max="14850" width="36.140625" style="71" customWidth="1"/>
    <col min="14851" max="14851" width="19.5703125" style="71" customWidth="1"/>
    <col min="14852" max="14852" width="20.140625" style="71" customWidth="1"/>
    <col min="14853" max="14853" width="14.85546875" style="71" bestFit="1" customWidth="1"/>
    <col min="14854" max="14854" width="15.7109375" style="71" customWidth="1"/>
    <col min="14855" max="14855" width="21.85546875" style="71" bestFit="1" customWidth="1"/>
    <col min="14856" max="14856" width="22" style="71" bestFit="1" customWidth="1"/>
    <col min="14857" max="14859" width="9.140625" style="71"/>
    <col min="14860" max="14860" width="20.28515625" style="71" bestFit="1" customWidth="1"/>
    <col min="14861" max="15105" width="9.140625" style="71"/>
    <col min="15106" max="15106" width="36.140625" style="71" customWidth="1"/>
    <col min="15107" max="15107" width="19.5703125" style="71" customWidth="1"/>
    <col min="15108" max="15108" width="20.140625" style="71" customWidth="1"/>
    <col min="15109" max="15109" width="14.85546875" style="71" bestFit="1" customWidth="1"/>
    <col min="15110" max="15110" width="15.7109375" style="71" customWidth="1"/>
    <col min="15111" max="15111" width="21.85546875" style="71" bestFit="1" customWidth="1"/>
    <col min="15112" max="15112" width="22" style="71" bestFit="1" customWidth="1"/>
    <col min="15113" max="15115" width="9.140625" style="71"/>
    <col min="15116" max="15116" width="20.28515625" style="71" bestFit="1" customWidth="1"/>
    <col min="15117" max="15361" width="9.140625" style="71"/>
    <col min="15362" max="15362" width="36.140625" style="71" customWidth="1"/>
    <col min="15363" max="15363" width="19.5703125" style="71" customWidth="1"/>
    <col min="15364" max="15364" width="20.140625" style="71" customWidth="1"/>
    <col min="15365" max="15365" width="14.85546875" style="71" bestFit="1" customWidth="1"/>
    <col min="15366" max="15366" width="15.7109375" style="71" customWidth="1"/>
    <col min="15367" max="15367" width="21.85546875" style="71" bestFit="1" customWidth="1"/>
    <col min="15368" max="15368" width="22" style="71" bestFit="1" customWidth="1"/>
    <col min="15369" max="15371" width="9.140625" style="71"/>
    <col min="15372" max="15372" width="20.28515625" style="71" bestFit="1" customWidth="1"/>
    <col min="15373" max="15617" width="9.140625" style="71"/>
    <col min="15618" max="15618" width="36.140625" style="71" customWidth="1"/>
    <col min="15619" max="15619" width="19.5703125" style="71" customWidth="1"/>
    <col min="15620" max="15620" width="20.140625" style="71" customWidth="1"/>
    <col min="15621" max="15621" width="14.85546875" style="71" bestFit="1" customWidth="1"/>
    <col min="15622" max="15622" width="15.7109375" style="71" customWidth="1"/>
    <col min="15623" max="15623" width="21.85546875" style="71" bestFit="1" customWidth="1"/>
    <col min="15624" max="15624" width="22" style="71" bestFit="1" customWidth="1"/>
    <col min="15625" max="15627" width="9.140625" style="71"/>
    <col min="15628" max="15628" width="20.28515625" style="71" bestFit="1" customWidth="1"/>
    <col min="15629" max="15873" width="9.140625" style="71"/>
    <col min="15874" max="15874" width="36.140625" style="71" customWidth="1"/>
    <col min="15875" max="15875" width="19.5703125" style="71" customWidth="1"/>
    <col min="15876" max="15876" width="20.140625" style="71" customWidth="1"/>
    <col min="15877" max="15877" width="14.85546875" style="71" bestFit="1" customWidth="1"/>
    <col min="15878" max="15878" width="15.7109375" style="71" customWidth="1"/>
    <col min="15879" max="15879" width="21.85546875" style="71" bestFit="1" customWidth="1"/>
    <col min="15880" max="15880" width="22" style="71" bestFit="1" customWidth="1"/>
    <col min="15881" max="15883" width="9.140625" style="71"/>
    <col min="15884" max="15884" width="20.28515625" style="71" bestFit="1" customWidth="1"/>
    <col min="15885" max="16129" width="9.140625" style="71"/>
    <col min="16130" max="16130" width="36.140625" style="71" customWidth="1"/>
    <col min="16131" max="16131" width="19.5703125" style="71" customWidth="1"/>
    <col min="16132" max="16132" width="20.140625" style="71" customWidth="1"/>
    <col min="16133" max="16133" width="14.85546875" style="71" bestFit="1" customWidth="1"/>
    <col min="16134" max="16134" width="15.7109375" style="71" customWidth="1"/>
    <col min="16135" max="16135" width="21.85546875" style="71" bestFit="1" customWidth="1"/>
    <col min="16136" max="16136" width="22" style="71" bestFit="1" customWidth="1"/>
    <col min="16137" max="16139" width="9.140625" style="71"/>
    <col min="16140" max="16140" width="20.28515625" style="71" bestFit="1" customWidth="1"/>
    <col min="16141" max="16384" width="9.140625" style="71"/>
  </cols>
  <sheetData>
    <row r="1" spans="1:16">
      <c r="J1" s="1" t="s">
        <v>231</v>
      </c>
      <c r="N1" s="208" t="s">
        <v>130</v>
      </c>
      <c r="O1" s="208"/>
    </row>
    <row r="2" spans="1:16">
      <c r="J2" s="1" t="s">
        <v>0</v>
      </c>
      <c r="N2" s="209">
        <v>0.98</v>
      </c>
      <c r="O2" s="208" t="s">
        <v>70</v>
      </c>
    </row>
    <row r="3" spans="1:16" s="72" customFormat="1">
      <c r="C3" s="73"/>
      <c r="D3" s="74"/>
      <c r="E3" s="75"/>
      <c r="F3" s="75"/>
      <c r="H3" s="69"/>
      <c r="I3" s="69"/>
      <c r="J3" s="169" t="s">
        <v>200</v>
      </c>
      <c r="K3" s="167"/>
      <c r="L3" s="167"/>
      <c r="M3" s="167"/>
      <c r="N3" s="209">
        <v>0.99</v>
      </c>
      <c r="O3" s="208" t="s">
        <v>131</v>
      </c>
      <c r="P3" s="77"/>
    </row>
    <row r="4" spans="1:16" s="72" customFormat="1">
      <c r="A4" s="75"/>
      <c r="B4" s="75"/>
      <c r="C4" s="75"/>
      <c r="D4" s="75"/>
      <c r="E4" s="75"/>
      <c r="F4" s="75"/>
      <c r="H4" s="69"/>
      <c r="I4" s="69"/>
      <c r="J4" s="68" t="s">
        <v>59</v>
      </c>
      <c r="K4" s="166"/>
      <c r="L4" s="167"/>
      <c r="M4" s="167"/>
    </row>
    <row r="5" spans="1:16" s="72" customFormat="1">
      <c r="B5" s="75"/>
      <c r="C5" s="75"/>
      <c r="D5" s="74"/>
      <c r="E5" s="75"/>
      <c r="F5" s="75"/>
      <c r="H5" s="70"/>
      <c r="I5" s="70"/>
      <c r="J5" s="279" t="s">
        <v>227</v>
      </c>
      <c r="K5" s="166"/>
      <c r="L5" s="167"/>
      <c r="M5" s="167"/>
      <c r="P5" s="77"/>
    </row>
    <row r="6" spans="1:16" s="72" customFormat="1">
      <c r="B6" s="75"/>
      <c r="C6" s="75"/>
      <c r="D6" s="74"/>
      <c r="E6" s="75"/>
      <c r="F6" s="75"/>
      <c r="G6" s="75"/>
      <c r="H6" s="70"/>
      <c r="I6" s="70"/>
      <c r="J6" s="277" t="s">
        <v>226</v>
      </c>
      <c r="K6" s="166"/>
      <c r="L6" s="167"/>
      <c r="M6" s="167"/>
      <c r="P6" s="77"/>
    </row>
    <row r="7" spans="1:16" s="72" customFormat="1">
      <c r="B7" s="75"/>
      <c r="C7" s="75"/>
      <c r="D7" s="74"/>
      <c r="E7" s="75"/>
      <c r="F7" s="75"/>
      <c r="G7" s="75"/>
      <c r="H7" s="70"/>
      <c r="I7" s="70"/>
      <c r="J7" s="166"/>
      <c r="K7" s="166"/>
      <c r="L7" s="167"/>
      <c r="M7" s="167"/>
      <c r="N7" s="73"/>
      <c r="P7" s="77"/>
    </row>
    <row r="8" spans="1:16" s="72" customFormat="1">
      <c r="A8" s="78"/>
      <c r="B8" s="79"/>
      <c r="C8" s="79"/>
      <c r="D8" s="80">
        <v>-1</v>
      </c>
      <c r="E8" s="80">
        <v>-2</v>
      </c>
      <c r="F8" s="80">
        <v>-3</v>
      </c>
      <c r="G8" s="80">
        <v>-4</v>
      </c>
      <c r="H8" s="80">
        <v>-5</v>
      </c>
      <c r="I8" s="80">
        <v>-6</v>
      </c>
      <c r="J8" s="80">
        <v>-7</v>
      </c>
      <c r="K8" s="102"/>
      <c r="L8" s="102"/>
      <c r="M8" s="102"/>
      <c r="N8" s="76"/>
      <c r="O8" s="81"/>
      <c r="P8" s="77"/>
    </row>
    <row r="9" spans="1:16" s="72" customFormat="1">
      <c r="A9" s="78"/>
      <c r="B9" s="79"/>
      <c r="C9" s="79"/>
      <c r="D9" s="80"/>
      <c r="E9" s="80"/>
      <c r="F9" s="80"/>
      <c r="G9" s="85" t="s">
        <v>89</v>
      </c>
      <c r="H9" s="182"/>
      <c r="I9" s="182" t="s">
        <v>107</v>
      </c>
      <c r="J9" s="80"/>
      <c r="K9" s="102"/>
      <c r="L9" s="102"/>
      <c r="M9" s="102"/>
      <c r="N9" s="76"/>
      <c r="O9" s="81"/>
      <c r="P9" s="77"/>
    </row>
    <row r="10" spans="1:16" s="72" customFormat="1">
      <c r="A10" s="78"/>
      <c r="B10" s="79"/>
      <c r="C10" s="79"/>
      <c r="D10" s="80"/>
      <c r="F10" s="80"/>
      <c r="G10" s="85" t="s">
        <v>86</v>
      </c>
      <c r="H10" s="182" t="s">
        <v>107</v>
      </c>
      <c r="I10" s="182" t="s">
        <v>108</v>
      </c>
      <c r="J10" s="80"/>
      <c r="K10" s="102"/>
      <c r="L10" s="102"/>
      <c r="M10" s="102"/>
      <c r="N10" s="76"/>
      <c r="O10" s="81"/>
      <c r="P10" s="77"/>
    </row>
    <row r="11" spans="1:16" s="72" customFormat="1">
      <c r="A11" s="78"/>
      <c r="B11" s="79"/>
      <c r="C11" s="79"/>
      <c r="D11" s="170" t="s">
        <v>88</v>
      </c>
      <c r="F11" s="172" t="s">
        <v>113</v>
      </c>
      <c r="G11" s="91" t="s">
        <v>90</v>
      </c>
      <c r="H11" s="173" t="s">
        <v>108</v>
      </c>
      <c r="I11" s="173" t="s">
        <v>92</v>
      </c>
      <c r="J11" s="85" t="s">
        <v>89</v>
      </c>
      <c r="K11" s="103"/>
      <c r="L11" s="103"/>
      <c r="M11" s="103"/>
      <c r="N11" s="86"/>
      <c r="O11" s="87"/>
      <c r="P11" s="77"/>
    </row>
    <row r="12" spans="1:16" s="72" customFormat="1">
      <c r="A12" s="83"/>
      <c r="B12" s="83"/>
      <c r="C12" s="83"/>
      <c r="D12" s="170" t="s">
        <v>109</v>
      </c>
      <c r="E12" s="182" t="s">
        <v>98</v>
      </c>
      <c r="F12" s="172" t="s">
        <v>87</v>
      </c>
      <c r="G12" s="173" t="s">
        <v>105</v>
      </c>
      <c r="H12" s="173" t="s">
        <v>95</v>
      </c>
      <c r="I12" s="173" t="s">
        <v>93</v>
      </c>
      <c r="J12" s="85" t="s">
        <v>86</v>
      </c>
      <c r="K12" s="103"/>
      <c r="L12" s="103"/>
      <c r="M12" s="103"/>
      <c r="N12" s="88"/>
      <c r="O12" s="89"/>
      <c r="P12" s="77"/>
    </row>
    <row r="13" spans="1:16" s="72" customFormat="1" ht="17.25">
      <c r="A13" s="90"/>
      <c r="B13" s="90"/>
      <c r="C13" s="90"/>
      <c r="D13" s="170" t="s">
        <v>110</v>
      </c>
      <c r="E13" s="171" t="s">
        <v>111</v>
      </c>
      <c r="F13" s="174" t="s">
        <v>85</v>
      </c>
      <c r="G13" s="173" t="s">
        <v>106</v>
      </c>
      <c r="H13" s="85" t="s">
        <v>145</v>
      </c>
      <c r="I13" s="85" t="s">
        <v>94</v>
      </c>
      <c r="J13" s="91" t="s">
        <v>90</v>
      </c>
      <c r="K13" s="103"/>
      <c r="L13" s="103"/>
      <c r="M13" s="103"/>
      <c r="N13" s="92"/>
      <c r="O13" s="93"/>
      <c r="P13" s="77"/>
    </row>
    <row r="14" spans="1:16" s="72" customFormat="1" ht="15.75" thickBot="1">
      <c r="A14" s="94" t="s">
        <v>84</v>
      </c>
      <c r="B14" s="95"/>
      <c r="C14" s="95"/>
      <c r="D14" s="175" t="s">
        <v>83</v>
      </c>
      <c r="E14" s="175" t="s">
        <v>82</v>
      </c>
      <c r="F14" s="183" t="s">
        <v>112</v>
      </c>
      <c r="G14" s="97" t="s">
        <v>81</v>
      </c>
      <c r="H14" s="176" t="s">
        <v>91</v>
      </c>
      <c r="I14" s="176" t="s">
        <v>91</v>
      </c>
      <c r="J14" s="97" t="s">
        <v>81</v>
      </c>
      <c r="K14" s="103"/>
      <c r="L14" s="103"/>
      <c r="M14" s="103"/>
      <c r="N14" s="71"/>
      <c r="O14" s="98"/>
      <c r="P14" s="77"/>
    </row>
    <row r="15" spans="1:16" s="72" customFormat="1">
      <c r="A15" s="99"/>
      <c r="B15" s="99"/>
      <c r="C15" s="99"/>
      <c r="D15" s="82"/>
      <c r="E15" s="82"/>
      <c r="F15" s="84"/>
      <c r="G15" s="177"/>
      <c r="H15" s="177"/>
      <c r="I15" s="177"/>
      <c r="J15" s="177"/>
      <c r="K15" s="103"/>
      <c r="L15" s="103"/>
      <c r="M15" s="103"/>
      <c r="N15" s="71"/>
      <c r="O15" s="103"/>
      <c r="P15" s="77"/>
    </row>
    <row r="16" spans="1:16" s="72" customFormat="1">
      <c r="A16" s="104" t="s">
        <v>60</v>
      </c>
      <c r="B16" s="99"/>
      <c r="C16" s="99"/>
      <c r="D16" s="99"/>
      <c r="E16" s="99"/>
      <c r="F16" s="100"/>
      <c r="G16" s="101"/>
      <c r="H16" s="101"/>
      <c r="I16" s="101"/>
      <c r="J16" s="101"/>
      <c r="K16" s="103"/>
      <c r="L16" s="103"/>
      <c r="M16" s="103"/>
      <c r="N16" s="71"/>
      <c r="O16" s="103"/>
      <c r="P16" s="77"/>
    </row>
    <row r="17" spans="1:16" s="72" customFormat="1">
      <c r="A17" s="96" t="s">
        <v>80</v>
      </c>
      <c r="B17" s="99"/>
      <c r="C17" s="99"/>
      <c r="D17" s="99"/>
      <c r="E17" s="105"/>
      <c r="F17" s="100"/>
      <c r="G17" s="101"/>
      <c r="H17" s="101"/>
      <c r="I17" s="101"/>
      <c r="J17" s="101"/>
      <c r="K17" s="103"/>
      <c r="L17" s="103"/>
      <c r="M17" s="103"/>
      <c r="N17" s="71"/>
      <c r="O17" s="103"/>
      <c r="P17" s="77"/>
    </row>
    <row r="18" spans="1:16" s="72" customFormat="1">
      <c r="A18" s="96"/>
      <c r="B18" s="106" t="s">
        <v>68</v>
      </c>
      <c r="C18" s="107"/>
      <c r="D18" s="108">
        <f>+'[28]Rates 7P'!E18</f>
        <v>0.60858790909504556</v>
      </c>
      <c r="E18" s="109">
        <f>+$E$55*D18</f>
        <v>56889096.130411029</v>
      </c>
      <c r="F18" s="110">
        <f>+'[28]Rates 7P'!F18</f>
        <v>19495155</v>
      </c>
      <c r="G18" s="111">
        <f>ROUND(E18/F18/10,3)</f>
        <v>0.29199999999999998</v>
      </c>
      <c r="H18" s="178">
        <v>2.8400000000000001E-3</v>
      </c>
      <c r="I18" s="178">
        <v>7.2000000000000005E-4</v>
      </c>
      <c r="J18" s="111">
        <f>G18*(1+H18+I18)</f>
        <v>0.29303952</v>
      </c>
      <c r="K18" s="103"/>
      <c r="L18" s="210"/>
      <c r="M18" s="103"/>
      <c r="N18" s="112"/>
      <c r="O18" s="103"/>
      <c r="P18" s="77"/>
    </row>
    <row r="19" spans="1:16" s="72" customFormat="1">
      <c r="A19" s="113"/>
      <c r="B19" s="114"/>
      <c r="C19" s="114"/>
      <c r="D19" s="116"/>
      <c r="E19" s="117"/>
      <c r="F19" s="118"/>
      <c r="G19" s="119" t="s">
        <v>79</v>
      </c>
      <c r="H19" s="119" t="s">
        <v>79</v>
      </c>
      <c r="I19" s="119"/>
      <c r="J19" s="119" t="s">
        <v>79</v>
      </c>
      <c r="L19" s="210"/>
      <c r="M19" s="103"/>
      <c r="N19" s="112"/>
      <c r="O19" s="103"/>
      <c r="P19" s="77"/>
    </row>
    <row r="20" spans="1:16" s="72" customFormat="1">
      <c r="A20" s="120" t="s">
        <v>63</v>
      </c>
      <c r="B20" s="114"/>
      <c r="C20" s="114"/>
      <c r="D20" s="116"/>
      <c r="E20" s="117"/>
      <c r="F20" s="118"/>
      <c r="G20" s="119"/>
      <c r="H20" s="119"/>
      <c r="I20" s="119"/>
      <c r="J20" s="119"/>
      <c r="L20" s="210"/>
      <c r="M20" s="103"/>
      <c r="N20" s="112"/>
      <c r="O20" s="103"/>
      <c r="P20" s="77"/>
    </row>
    <row r="21" spans="1:16" s="72" customFormat="1">
      <c r="A21" s="96" t="s">
        <v>78</v>
      </c>
      <c r="B21" s="114"/>
      <c r="C21" s="114"/>
      <c r="D21" s="116"/>
      <c r="E21" s="109"/>
      <c r="F21" s="118"/>
      <c r="G21" s="121"/>
      <c r="H21" s="121"/>
      <c r="I21" s="121"/>
      <c r="J21" s="121"/>
      <c r="L21" s="210"/>
      <c r="M21" s="103"/>
      <c r="N21" s="112"/>
      <c r="O21" s="103"/>
      <c r="P21" s="77"/>
    </row>
    <row r="22" spans="1:16" s="72" customFormat="1">
      <c r="A22" s="96"/>
      <c r="B22" s="106" t="s">
        <v>68</v>
      </c>
      <c r="C22" s="106"/>
      <c r="D22" s="108"/>
      <c r="E22" s="109"/>
      <c r="F22" s="110">
        <f>+'[28]Rates 7P'!F22</f>
        <v>1575864</v>
      </c>
      <c r="G22" s="111">
        <f>ROUND(E25/F25/10,3)</f>
        <v>0.23599999999999999</v>
      </c>
      <c r="H22" s="178">
        <f>H$18</f>
        <v>2.8400000000000001E-3</v>
      </c>
      <c r="I22" s="178">
        <f>I$18</f>
        <v>7.2000000000000005E-4</v>
      </c>
      <c r="J22" s="111">
        <f t="shared" ref="J22:J24" si="0">G22*(1+H22+I22)</f>
        <v>0.23684015999999999</v>
      </c>
      <c r="L22" s="210"/>
      <c r="M22" s="103"/>
      <c r="N22" s="112"/>
      <c r="O22" s="103"/>
      <c r="P22" s="77"/>
    </row>
    <row r="23" spans="1:16" s="72" customFormat="1">
      <c r="A23" s="96"/>
      <c r="B23" s="106" t="s">
        <v>71</v>
      </c>
      <c r="C23" s="106"/>
      <c r="D23" s="108"/>
      <c r="E23" s="109"/>
      <c r="F23" s="110">
        <f>+'[28]Rates 7P'!F23</f>
        <v>8615.9699999999993</v>
      </c>
      <c r="G23" s="111">
        <f>+G22*$N$3</f>
        <v>0.23363999999999999</v>
      </c>
      <c r="H23" s="178">
        <f t="shared" ref="H23:I24" si="1">H$18</f>
        <v>2.8400000000000001E-3</v>
      </c>
      <c r="I23" s="178">
        <f t="shared" si="1"/>
        <v>7.2000000000000005E-4</v>
      </c>
      <c r="J23" s="111">
        <f t="shared" si="0"/>
        <v>0.23447175839999998</v>
      </c>
      <c r="K23" s="103"/>
      <c r="L23" s="210"/>
      <c r="M23" s="103"/>
      <c r="N23" s="112"/>
      <c r="O23" s="103"/>
      <c r="P23" s="77"/>
    </row>
    <row r="24" spans="1:16" s="72" customFormat="1">
      <c r="A24" s="96"/>
      <c r="B24" s="106" t="s">
        <v>70</v>
      </c>
      <c r="C24" s="106"/>
      <c r="D24" s="108"/>
      <c r="E24" s="109"/>
      <c r="F24" s="110">
        <f>+'[28]Rates 7P'!F24</f>
        <v>3564.2599999999998</v>
      </c>
      <c r="G24" s="111">
        <f>+G22*$N$2</f>
        <v>0.23127999999999999</v>
      </c>
      <c r="H24" s="178">
        <f t="shared" si="1"/>
        <v>2.8400000000000001E-3</v>
      </c>
      <c r="I24" s="178">
        <f t="shared" si="1"/>
        <v>7.2000000000000005E-4</v>
      </c>
      <c r="J24" s="111">
        <f t="shared" si="0"/>
        <v>0.23210335679999999</v>
      </c>
      <c r="K24" s="103"/>
      <c r="L24" s="210"/>
      <c r="M24" s="103"/>
      <c r="N24" s="112"/>
      <c r="O24" s="103"/>
      <c r="P24" s="77"/>
    </row>
    <row r="25" spans="1:16" s="72" customFormat="1">
      <c r="A25" s="96"/>
      <c r="B25" s="122" t="s">
        <v>77</v>
      </c>
      <c r="C25" s="122"/>
      <c r="D25" s="123">
        <f>+'[28]Rates 7P'!E25</f>
        <v>4.0102999638520022E-2</v>
      </c>
      <c r="E25" s="124">
        <f>+$E$55*D25</f>
        <v>3748716.2782218624</v>
      </c>
      <c r="F25" s="125">
        <f>SUM(F22:F24)</f>
        <v>1588044.23</v>
      </c>
      <c r="G25" s="113"/>
      <c r="H25" s="113"/>
      <c r="I25" s="113"/>
      <c r="J25" s="113"/>
      <c r="K25" s="102"/>
      <c r="L25" s="210"/>
      <c r="M25" s="102"/>
      <c r="N25" s="112"/>
      <c r="O25" s="103"/>
      <c r="P25" s="77"/>
    </row>
    <row r="26" spans="1:16" s="72" customFormat="1">
      <c r="A26" s="96"/>
      <c r="B26" s="122"/>
      <c r="C26" s="122"/>
      <c r="D26" s="108"/>
      <c r="E26" s="126"/>
      <c r="F26" s="118"/>
      <c r="G26" s="121"/>
      <c r="H26" s="121"/>
      <c r="I26" s="121"/>
      <c r="J26" s="121"/>
      <c r="K26" s="102"/>
      <c r="L26" s="210"/>
      <c r="M26" s="102"/>
      <c r="N26" s="112"/>
      <c r="O26" s="103"/>
      <c r="P26" s="77"/>
    </row>
    <row r="27" spans="1:16" s="72" customFormat="1">
      <c r="A27" s="127" t="s">
        <v>61</v>
      </c>
      <c r="B27" s="128"/>
      <c r="C27" s="128"/>
      <c r="D27" s="130"/>
      <c r="E27" s="109"/>
      <c r="F27" s="118"/>
      <c r="G27" s="119"/>
      <c r="H27" s="119"/>
      <c r="I27" s="119"/>
      <c r="J27" s="119"/>
      <c r="K27" s="102"/>
      <c r="L27" s="210"/>
      <c r="M27" s="102"/>
      <c r="N27" s="112"/>
      <c r="O27" s="103"/>
      <c r="P27" s="77"/>
    </row>
    <row r="28" spans="1:16" s="72" customFormat="1">
      <c r="A28" s="96" t="s">
        <v>4</v>
      </c>
      <c r="B28" s="106" t="s">
        <v>68</v>
      </c>
      <c r="C28" s="106"/>
      <c r="D28" s="108">
        <f>+'[28]Rates 7P'!E28</f>
        <v>2.844051375818175E-3</v>
      </c>
      <c r="E28" s="109">
        <f>+$E$55*D28</f>
        <v>265853.97064383619</v>
      </c>
      <c r="F28" s="110">
        <f>+'[28]Rates 7P'!F28</f>
        <v>165610</v>
      </c>
      <c r="G28" s="111">
        <f>ROUND(E28/F28/10,3)</f>
        <v>0.161</v>
      </c>
      <c r="H28" s="178">
        <f t="shared" ref="H28:I28" si="2">H$18</f>
        <v>2.8400000000000001E-3</v>
      </c>
      <c r="I28" s="178">
        <f t="shared" si="2"/>
        <v>7.2000000000000005E-4</v>
      </c>
      <c r="J28" s="111">
        <f>G28*(1+H28+I28)</f>
        <v>0.16157315999999999</v>
      </c>
      <c r="K28" s="102"/>
      <c r="L28" s="210"/>
      <c r="M28" s="102"/>
      <c r="N28" s="112"/>
      <c r="O28" s="103"/>
      <c r="P28" s="77"/>
    </row>
    <row r="29" spans="1:16" s="72" customFormat="1">
      <c r="A29" s="96"/>
      <c r="B29" s="106"/>
      <c r="C29" s="106"/>
      <c r="D29" s="130"/>
      <c r="E29" s="109"/>
      <c r="F29" s="118"/>
      <c r="G29" s="121"/>
      <c r="H29" s="121"/>
      <c r="I29" s="121"/>
      <c r="J29" s="121"/>
      <c r="K29" s="102"/>
      <c r="L29" s="210"/>
      <c r="M29" s="102"/>
      <c r="N29" s="112"/>
      <c r="O29" s="103"/>
      <c r="P29" s="77"/>
    </row>
    <row r="30" spans="1:16" s="72" customFormat="1">
      <c r="A30" s="127" t="s">
        <v>62</v>
      </c>
      <c r="B30" s="106"/>
      <c r="C30" s="106"/>
      <c r="D30" s="130"/>
      <c r="E30" s="109"/>
      <c r="F30" s="118"/>
      <c r="G30" s="121"/>
      <c r="H30" s="121"/>
      <c r="I30" s="121"/>
      <c r="J30" s="121"/>
      <c r="K30" s="102"/>
      <c r="L30" s="210"/>
      <c r="M30" s="102"/>
      <c r="N30" s="112"/>
      <c r="O30" s="103"/>
      <c r="P30" s="77"/>
    </row>
    <row r="31" spans="1:16" s="72" customFormat="1">
      <c r="A31" s="96" t="s">
        <v>76</v>
      </c>
      <c r="B31" s="106"/>
      <c r="C31" s="106"/>
      <c r="D31" s="130"/>
      <c r="E31" s="109"/>
      <c r="F31" s="110"/>
      <c r="G31" s="111"/>
      <c r="H31" s="111"/>
      <c r="I31" s="111"/>
      <c r="J31" s="111"/>
      <c r="K31" s="102"/>
      <c r="L31" s="210"/>
      <c r="M31" s="102"/>
      <c r="N31" s="112"/>
      <c r="O31" s="103"/>
      <c r="P31" s="77"/>
    </row>
    <row r="32" spans="1:16" s="72" customFormat="1">
      <c r="A32" s="96"/>
      <c r="B32" s="106" t="s">
        <v>68</v>
      </c>
      <c r="C32" s="106"/>
      <c r="D32" s="130"/>
      <c r="E32" s="109"/>
      <c r="F32" s="110">
        <f>+'[28]Rates 7P'!F32</f>
        <v>12013676</v>
      </c>
      <c r="G32" s="111">
        <f>ROUND(E35/F35/10,3)</f>
        <v>0.20100000000000001</v>
      </c>
      <c r="H32" s="178">
        <f t="shared" ref="H32:I34" si="3">H$18</f>
        <v>2.8400000000000001E-3</v>
      </c>
      <c r="I32" s="178">
        <f t="shared" si="3"/>
        <v>7.2000000000000005E-4</v>
      </c>
      <c r="J32" s="111">
        <f t="shared" ref="J32:J34" si="4">G32*(1+H32+I32)</f>
        <v>0.20171556000000002</v>
      </c>
      <c r="K32" s="102"/>
      <c r="L32" s="210"/>
      <c r="M32" s="102"/>
      <c r="N32" s="112"/>
      <c r="O32" s="103"/>
      <c r="P32" s="77"/>
    </row>
    <row r="33" spans="1:16" s="72" customFormat="1">
      <c r="A33" s="131"/>
      <c r="B33" s="106" t="s">
        <v>71</v>
      </c>
      <c r="C33" s="129"/>
      <c r="D33" s="130"/>
      <c r="E33" s="109"/>
      <c r="F33" s="110">
        <f>+'[28]Rates 7P'!F33</f>
        <v>2384318.9700000002</v>
      </c>
      <c r="G33" s="111">
        <f>+G32*$N$3</f>
        <v>0.19899</v>
      </c>
      <c r="H33" s="178">
        <f t="shared" si="3"/>
        <v>2.8400000000000001E-3</v>
      </c>
      <c r="I33" s="178">
        <f t="shared" si="3"/>
        <v>7.2000000000000005E-4</v>
      </c>
      <c r="J33" s="111">
        <f t="shared" si="4"/>
        <v>0.1996984044</v>
      </c>
      <c r="K33" s="102"/>
      <c r="L33" s="210"/>
      <c r="M33" s="102"/>
      <c r="N33" s="112"/>
      <c r="O33" s="103"/>
      <c r="P33" s="77"/>
    </row>
    <row r="34" spans="1:16" s="72" customFormat="1">
      <c r="A34" s="132"/>
      <c r="B34" s="106" t="s">
        <v>70</v>
      </c>
      <c r="C34" s="129"/>
      <c r="D34" s="130"/>
      <c r="E34" s="109"/>
      <c r="F34" s="110">
        <f>+'[28]Rates 7P'!F34</f>
        <v>10894.66</v>
      </c>
      <c r="G34" s="111">
        <f>+G32*$N$2</f>
        <v>0.19698000000000002</v>
      </c>
      <c r="H34" s="178">
        <f t="shared" si="3"/>
        <v>2.8400000000000001E-3</v>
      </c>
      <c r="I34" s="178">
        <f t="shared" si="3"/>
        <v>7.2000000000000005E-4</v>
      </c>
      <c r="J34" s="111">
        <f t="shared" si="4"/>
        <v>0.19768124880000001</v>
      </c>
      <c r="K34" s="102"/>
      <c r="L34" s="210"/>
      <c r="M34" s="102"/>
      <c r="N34" s="112"/>
      <c r="O34" s="103"/>
    </row>
    <row r="35" spans="1:16" s="72" customFormat="1">
      <c r="A35" s="131"/>
      <c r="B35" s="96" t="s">
        <v>75</v>
      </c>
      <c r="C35" s="96"/>
      <c r="D35" s="123">
        <f>+'[28]Rates 7P'!E35</f>
        <v>0.30991276910377452</v>
      </c>
      <c r="E35" s="124">
        <f>+$E$55*D35</f>
        <v>28969779.139718428</v>
      </c>
      <c r="F35" s="133">
        <f>SUM(F31:F34)</f>
        <v>14408889.630000001</v>
      </c>
      <c r="G35" s="113"/>
      <c r="H35" s="113"/>
      <c r="I35" s="113"/>
      <c r="J35" s="113"/>
      <c r="K35" s="102"/>
      <c r="L35" s="210"/>
      <c r="M35" s="102"/>
      <c r="N35" s="112"/>
      <c r="O35" s="103"/>
    </row>
    <row r="36" spans="1:16" s="72" customFormat="1">
      <c r="A36" s="131"/>
      <c r="B36" s="96"/>
      <c r="C36" s="96"/>
      <c r="D36" s="130"/>
      <c r="E36" s="126"/>
      <c r="F36" s="134"/>
      <c r="G36" s="121"/>
      <c r="H36" s="121"/>
      <c r="I36" s="121"/>
      <c r="J36" s="121"/>
      <c r="K36" s="102"/>
      <c r="L36" s="210"/>
      <c r="M36" s="102"/>
      <c r="N36" s="112"/>
      <c r="O36" s="103"/>
    </row>
    <row r="37" spans="1:16" s="72" customFormat="1">
      <c r="A37" s="135" t="s">
        <v>64</v>
      </c>
      <c r="B37" s="129"/>
      <c r="C37" s="129"/>
      <c r="D37" s="130"/>
      <c r="E37" s="109"/>
      <c r="F37" s="118"/>
      <c r="G37" s="121"/>
      <c r="H37" s="121"/>
      <c r="I37" s="121"/>
      <c r="J37" s="121"/>
      <c r="K37" s="102"/>
      <c r="L37" s="210"/>
      <c r="M37" s="102"/>
      <c r="N37" s="136"/>
      <c r="O37" s="137"/>
    </row>
    <row r="38" spans="1:16" s="72" customFormat="1">
      <c r="A38" s="138" t="s">
        <v>74</v>
      </c>
      <c r="B38" s="138"/>
      <c r="C38" s="138"/>
      <c r="D38" s="139"/>
      <c r="E38" s="138"/>
      <c r="F38" s="139"/>
      <c r="G38" s="138"/>
      <c r="H38" s="138"/>
      <c r="I38" s="138"/>
      <c r="J38" s="138"/>
      <c r="K38" s="102"/>
      <c r="L38" s="210"/>
      <c r="M38" s="102"/>
      <c r="N38" s="112"/>
      <c r="O38" s="103"/>
    </row>
    <row r="39" spans="1:16" s="72" customFormat="1">
      <c r="A39" s="140"/>
      <c r="B39" s="90" t="s">
        <v>68</v>
      </c>
      <c r="C39" s="106"/>
      <c r="D39" s="130"/>
      <c r="E39" s="109"/>
      <c r="F39" s="110">
        <f>+'[28]Rates 7P'!F39</f>
        <v>0</v>
      </c>
      <c r="G39" s="111">
        <f>ROUND(E42/F42/10,3)</f>
        <v>0.13700000000000001</v>
      </c>
      <c r="H39" s="178">
        <f t="shared" ref="H39:I41" si="5">H$18</f>
        <v>2.8400000000000001E-3</v>
      </c>
      <c r="I39" s="178">
        <f t="shared" si="5"/>
        <v>7.2000000000000005E-4</v>
      </c>
      <c r="J39" s="111">
        <f t="shared" ref="J39:J41" si="6">G39*(1+H39+I39)</f>
        <v>0.13748772000000001</v>
      </c>
      <c r="K39" s="102"/>
      <c r="L39" s="210"/>
      <c r="M39" s="102"/>
      <c r="N39" s="112"/>
      <c r="O39" s="103"/>
    </row>
    <row r="40" spans="1:16" s="72" customFormat="1">
      <c r="A40" s="140"/>
      <c r="B40" s="106" t="s">
        <v>71</v>
      </c>
      <c r="C40" s="106"/>
      <c r="D40" s="130"/>
      <c r="E40" s="109"/>
      <c r="F40" s="110">
        <f>+'[28]Rates 7P'!F40</f>
        <v>121777.92</v>
      </c>
      <c r="G40" s="111">
        <f>+G39*$N$3</f>
        <v>0.13563</v>
      </c>
      <c r="H40" s="178">
        <f t="shared" si="5"/>
        <v>2.8400000000000001E-3</v>
      </c>
      <c r="I40" s="178">
        <f t="shared" si="5"/>
        <v>7.2000000000000005E-4</v>
      </c>
      <c r="J40" s="111">
        <f t="shared" si="6"/>
        <v>0.13611284279999999</v>
      </c>
      <c r="K40" s="102"/>
      <c r="L40" s="210"/>
      <c r="M40" s="102"/>
      <c r="N40" s="112"/>
      <c r="O40" s="103"/>
    </row>
    <row r="41" spans="1:16" s="72" customFormat="1">
      <c r="A41" s="140"/>
      <c r="B41" s="106" t="s">
        <v>70</v>
      </c>
      <c r="C41" s="106"/>
      <c r="D41" s="130"/>
      <c r="E41" s="109"/>
      <c r="F41" s="110">
        <f>+'[28]Rates 7P'!F41</f>
        <v>0</v>
      </c>
      <c r="G41" s="111">
        <f>+G39*$N$2</f>
        <v>0.13426000000000002</v>
      </c>
      <c r="H41" s="178">
        <f t="shared" si="5"/>
        <v>2.8400000000000001E-3</v>
      </c>
      <c r="I41" s="178">
        <f t="shared" si="5"/>
        <v>7.2000000000000005E-4</v>
      </c>
      <c r="J41" s="111">
        <f t="shared" si="6"/>
        <v>0.13473796560000001</v>
      </c>
      <c r="K41" s="102"/>
      <c r="L41" s="210"/>
      <c r="M41" s="102"/>
      <c r="N41" s="112"/>
      <c r="O41" s="103"/>
    </row>
    <row r="42" spans="1:16" s="72" customFormat="1">
      <c r="A42" s="140"/>
      <c r="B42" s="122" t="s">
        <v>73</v>
      </c>
      <c r="C42" s="122"/>
      <c r="D42" s="123">
        <f>+'[28]Rates 7P'!E42</f>
        <v>1.7832213933470496E-3</v>
      </c>
      <c r="E42" s="124">
        <f>+$E$55*D42</f>
        <v>166690.54996306638</v>
      </c>
      <c r="F42" s="133">
        <f>SUM(F39:F41)</f>
        <v>121777.92</v>
      </c>
      <c r="G42" s="113"/>
      <c r="H42" s="113"/>
      <c r="I42" s="113"/>
      <c r="J42" s="113"/>
      <c r="K42" s="102"/>
      <c r="L42" s="210"/>
      <c r="M42" s="102"/>
      <c r="N42" s="112"/>
      <c r="O42" s="103"/>
    </row>
    <row r="43" spans="1:16" s="72" customFormat="1">
      <c r="A43" s="140"/>
      <c r="B43" s="122"/>
      <c r="C43" s="122"/>
      <c r="D43" s="130"/>
      <c r="E43" s="126"/>
      <c r="F43" s="134"/>
      <c r="G43" s="121"/>
      <c r="H43" s="121"/>
      <c r="I43" s="121"/>
      <c r="J43" s="121"/>
      <c r="K43" s="102"/>
      <c r="L43" s="210"/>
      <c r="M43" s="102"/>
      <c r="N43" s="112"/>
      <c r="O43" s="103"/>
    </row>
    <row r="44" spans="1:16" s="72" customFormat="1">
      <c r="A44" s="135" t="s">
        <v>65</v>
      </c>
      <c r="B44" s="90"/>
      <c r="C44" s="90"/>
      <c r="D44" s="130"/>
      <c r="E44" s="109"/>
      <c r="F44" s="118"/>
      <c r="G44" s="121"/>
      <c r="H44" s="121"/>
      <c r="I44" s="121"/>
      <c r="J44" s="121"/>
      <c r="K44" s="102"/>
      <c r="L44" s="210"/>
      <c r="M44" s="102"/>
      <c r="N44" s="112"/>
      <c r="O44" s="103"/>
    </row>
    <row r="45" spans="1:16" s="72" customFormat="1">
      <c r="A45" s="138" t="s">
        <v>72</v>
      </c>
      <c r="B45" s="138"/>
      <c r="C45" s="138"/>
      <c r="D45" s="139"/>
      <c r="E45" s="138"/>
      <c r="F45" s="139"/>
      <c r="G45" s="138"/>
      <c r="H45" s="138"/>
      <c r="I45" s="138"/>
      <c r="J45" s="138"/>
      <c r="K45" s="102"/>
      <c r="L45" s="210"/>
      <c r="M45" s="102"/>
      <c r="N45" s="112"/>
      <c r="O45" s="103"/>
    </row>
    <row r="46" spans="1:16" s="72" customFormat="1">
      <c r="A46" s="141"/>
      <c r="B46" s="90" t="s">
        <v>68</v>
      </c>
      <c r="C46" s="90"/>
      <c r="D46" s="130"/>
      <c r="E46" s="109"/>
      <c r="F46" s="110">
        <f>+'[28]Rates 7P'!F46</f>
        <v>89382</v>
      </c>
      <c r="G46" s="111">
        <f>ROUND(E49/F49/10,3)</f>
        <v>0.16400000000000001</v>
      </c>
      <c r="H46" s="178">
        <f t="shared" ref="H46:I48" si="7">H$18</f>
        <v>2.8400000000000001E-3</v>
      </c>
      <c r="I46" s="178">
        <f t="shared" si="7"/>
        <v>7.2000000000000005E-4</v>
      </c>
      <c r="J46" s="111">
        <f t="shared" ref="J46:J48" si="8">G46*(1+H46+I46)</f>
        <v>0.16458384000000001</v>
      </c>
      <c r="K46" s="102"/>
      <c r="L46" s="210"/>
      <c r="M46" s="102"/>
      <c r="N46" s="112"/>
      <c r="O46" s="103"/>
    </row>
    <row r="47" spans="1:16" s="72" customFormat="1">
      <c r="A47" s="141"/>
      <c r="B47" s="106" t="s">
        <v>71</v>
      </c>
      <c r="C47" s="106"/>
      <c r="D47" s="130"/>
      <c r="E47" s="109"/>
      <c r="F47" s="110">
        <f>+'[28]Rates 7P'!F47</f>
        <v>1588841.1</v>
      </c>
      <c r="G47" s="111">
        <f>+G46*$N$3</f>
        <v>0.16236</v>
      </c>
      <c r="H47" s="178">
        <f t="shared" si="7"/>
        <v>2.8400000000000001E-3</v>
      </c>
      <c r="I47" s="178">
        <f t="shared" si="7"/>
        <v>7.2000000000000005E-4</v>
      </c>
      <c r="J47" s="111">
        <f t="shared" si="8"/>
        <v>0.16293800159999999</v>
      </c>
      <c r="K47" s="102"/>
      <c r="L47" s="210"/>
      <c r="M47" s="102"/>
      <c r="N47" s="112"/>
      <c r="O47" s="103"/>
    </row>
    <row r="48" spans="1:16" s="72" customFormat="1">
      <c r="A48" s="141"/>
      <c r="B48" s="106" t="s">
        <v>70</v>
      </c>
      <c r="C48" s="106"/>
      <c r="D48" s="130"/>
      <c r="E48" s="109"/>
      <c r="F48" s="110">
        <f>+'[28]Rates 7P'!F48</f>
        <v>316913.38</v>
      </c>
      <c r="G48" s="111">
        <f>+G46*$N$2</f>
        <v>0.16072</v>
      </c>
      <c r="H48" s="178">
        <f t="shared" si="7"/>
        <v>2.8400000000000001E-3</v>
      </c>
      <c r="I48" s="178">
        <f t="shared" si="7"/>
        <v>7.2000000000000005E-4</v>
      </c>
      <c r="J48" s="111">
        <f t="shared" si="8"/>
        <v>0.1612921632</v>
      </c>
      <c r="K48" s="102"/>
      <c r="L48" s="210"/>
      <c r="M48" s="102"/>
      <c r="N48" s="112"/>
      <c r="O48" s="103"/>
    </row>
    <row r="49" spans="1:15" s="72" customFormat="1">
      <c r="A49" s="142"/>
      <c r="B49" s="122" t="s">
        <v>69</v>
      </c>
      <c r="C49" s="99"/>
      <c r="D49" s="123">
        <f>+'[28]Rates 7P'!E49</f>
        <v>3.5039394959676118E-2</v>
      </c>
      <c r="E49" s="124">
        <f>+$E$55*D49</f>
        <v>3275384.6706822161</v>
      </c>
      <c r="F49" s="133">
        <f>SUM(F46:F48)</f>
        <v>1995136.48</v>
      </c>
      <c r="G49" s="143"/>
      <c r="H49" s="143"/>
      <c r="I49" s="143"/>
      <c r="J49" s="143"/>
      <c r="K49" s="102"/>
      <c r="L49" s="210"/>
      <c r="M49" s="102"/>
      <c r="N49" s="112"/>
      <c r="O49" s="103"/>
    </row>
    <row r="50" spans="1:15" s="72" customFormat="1">
      <c r="A50" s="142"/>
      <c r="B50" s="99"/>
      <c r="C50" s="99"/>
      <c r="D50" s="130"/>
      <c r="E50" s="109"/>
      <c r="F50" s="118"/>
      <c r="G50" s="121"/>
      <c r="H50" s="121"/>
      <c r="I50" s="121"/>
      <c r="J50" s="121"/>
      <c r="K50" s="102"/>
      <c r="L50" s="210"/>
      <c r="M50" s="102"/>
      <c r="N50" s="112"/>
      <c r="O50" s="103"/>
    </row>
    <row r="51" spans="1:15" s="72" customFormat="1">
      <c r="A51" s="104" t="s">
        <v>66</v>
      </c>
      <c r="B51" s="99"/>
      <c r="C51" s="99"/>
      <c r="D51" s="130"/>
      <c r="E51" s="109"/>
      <c r="F51" s="118"/>
      <c r="G51" s="121"/>
      <c r="H51" s="121"/>
      <c r="I51" s="121"/>
      <c r="J51" s="121"/>
      <c r="K51" s="102"/>
      <c r="L51" s="210"/>
      <c r="M51" s="102"/>
      <c r="N51" s="112"/>
      <c r="O51" s="103"/>
    </row>
    <row r="52" spans="1:15" s="72" customFormat="1">
      <c r="A52" s="141" t="s">
        <v>11</v>
      </c>
      <c r="B52" s="90" t="s">
        <v>68</v>
      </c>
      <c r="C52" s="90"/>
      <c r="D52" s="108">
        <f>+'[28]Rates 7P'!$E$53</f>
        <v>1.7296544338182836E-3</v>
      </c>
      <c r="E52" s="109">
        <f>+$E$55*D52</f>
        <v>161683.26035953619</v>
      </c>
      <c r="F52" s="118">
        <f>+'[28]Rates 7P'!$F$53</f>
        <v>385378</v>
      </c>
      <c r="G52" s="111">
        <f>ROUND(E52/F52/10,3)</f>
        <v>4.2000000000000003E-2</v>
      </c>
      <c r="H52" s="178">
        <f t="shared" ref="H52:I52" si="9">H$18</f>
        <v>2.8400000000000001E-3</v>
      </c>
      <c r="I52" s="178">
        <f t="shared" si="9"/>
        <v>7.2000000000000005E-4</v>
      </c>
      <c r="J52" s="111">
        <f>G52*(1+H52+I52)</f>
        <v>4.2149520000000003E-2</v>
      </c>
      <c r="K52" s="102"/>
      <c r="L52" s="210"/>
      <c r="M52" s="102"/>
      <c r="N52" s="112"/>
      <c r="O52" s="103"/>
    </row>
    <row r="53" spans="1:15" s="72" customFormat="1">
      <c r="A53" s="90"/>
      <c r="B53" s="90"/>
      <c r="C53" s="90"/>
      <c r="D53" s="144"/>
      <c r="E53" s="145"/>
      <c r="F53" s="146"/>
      <c r="G53" s="147"/>
      <c r="H53" s="147"/>
      <c r="I53" s="147"/>
      <c r="J53" s="147"/>
      <c r="K53" s="102"/>
      <c r="L53" s="210"/>
      <c r="M53" s="102"/>
      <c r="N53" s="112"/>
      <c r="O53" s="103"/>
    </row>
    <row r="54" spans="1:15" s="72" customFormat="1">
      <c r="A54" s="148"/>
      <c r="B54" s="90"/>
      <c r="C54" s="90"/>
      <c r="D54" s="149"/>
      <c r="E54" s="150"/>
      <c r="F54" s="151"/>
      <c r="G54" s="121"/>
      <c r="H54" s="121"/>
      <c r="I54" s="121"/>
      <c r="J54" s="121"/>
      <c r="K54" s="102"/>
      <c r="L54" s="210"/>
      <c r="M54" s="102"/>
      <c r="N54" s="112"/>
      <c r="O54" s="103"/>
    </row>
    <row r="55" spans="1:15" s="72" customFormat="1" ht="15.75" thickBot="1">
      <c r="A55" s="140" t="s">
        <v>96</v>
      </c>
      <c r="B55" s="90"/>
      <c r="C55" s="90"/>
      <c r="D55" s="152">
        <f>+D18+D25+D28+D35+D42+D49+D52</f>
        <v>0.99999999999999978</v>
      </c>
      <c r="E55" s="240">
        <v>93477204</v>
      </c>
      <c r="F55" s="153">
        <f>+F18+F25+F28+F35+F42+F49+F52</f>
        <v>38159991.259999998</v>
      </c>
      <c r="G55" s="154">
        <f>ROUND(E55/F55/10,3)</f>
        <v>0.245</v>
      </c>
      <c r="H55" s="179">
        <f t="shared" ref="H55:I55" si="10">H$18</f>
        <v>2.8400000000000001E-3</v>
      </c>
      <c r="I55" s="179">
        <f t="shared" si="10"/>
        <v>7.2000000000000005E-4</v>
      </c>
      <c r="J55" s="154">
        <f>G55*(1+H55+I55)</f>
        <v>0.24587219999999999</v>
      </c>
      <c r="K55" s="102"/>
      <c r="L55" s="210"/>
      <c r="M55" s="102"/>
      <c r="N55" s="112"/>
      <c r="O55" s="103"/>
    </row>
    <row r="56" spans="1:15" s="72" customFormat="1">
      <c r="A56" s="99"/>
      <c r="B56" s="99"/>
      <c r="C56" s="99"/>
      <c r="D56" s="155"/>
      <c r="E56" s="156"/>
      <c r="F56" s="157"/>
      <c r="G56" s="158"/>
      <c r="H56" s="99"/>
      <c r="I56" s="99"/>
      <c r="J56" s="168"/>
      <c r="K56" s="105"/>
      <c r="L56" s="103"/>
      <c r="M56" s="102"/>
      <c r="N56" s="112"/>
      <c r="O56" s="103"/>
    </row>
    <row r="57" spans="1:15" s="72" customFormat="1" ht="17.25">
      <c r="A57" s="213" t="s">
        <v>146</v>
      </c>
      <c r="B57" s="99"/>
      <c r="C57" s="99"/>
      <c r="D57" s="99"/>
      <c r="E57" s="159"/>
      <c r="F57" s="159"/>
      <c r="G57" s="160"/>
      <c r="H57" s="99"/>
      <c r="I57" s="99"/>
      <c r="J57" s="105"/>
      <c r="K57" s="105"/>
      <c r="L57" s="103"/>
      <c r="M57" s="102"/>
      <c r="N57" s="112"/>
      <c r="O57" s="103"/>
    </row>
    <row r="58" spans="1:15" s="72" customFormat="1">
      <c r="A58" s="99"/>
      <c r="B58" s="161"/>
      <c r="C58" s="99"/>
      <c r="D58" s="99"/>
      <c r="E58" s="99"/>
      <c r="F58" s="99"/>
      <c r="G58" s="158"/>
      <c r="H58" s="99"/>
      <c r="I58" s="99"/>
      <c r="J58" s="105"/>
      <c r="K58" s="105"/>
      <c r="L58" s="103"/>
      <c r="M58" s="102"/>
      <c r="N58" s="112"/>
      <c r="O58" s="103"/>
    </row>
    <row r="59" spans="1:15" s="72" customFormat="1">
      <c r="A59" s="99"/>
      <c r="B59" s="161"/>
      <c r="C59" s="99"/>
      <c r="D59" s="99"/>
      <c r="E59" s="99"/>
      <c r="F59" s="99"/>
      <c r="G59" s="115"/>
      <c r="H59" s="99"/>
      <c r="I59" s="99"/>
      <c r="J59" s="105"/>
      <c r="K59" s="105"/>
      <c r="L59" s="103"/>
      <c r="M59" s="102"/>
      <c r="N59" s="103"/>
      <c r="O59" s="103"/>
    </row>
    <row r="60" spans="1:15">
      <c r="A60" s="99"/>
      <c r="B60" s="161"/>
      <c r="C60" s="99"/>
      <c r="D60" s="99"/>
      <c r="E60" s="99"/>
      <c r="F60" s="99"/>
      <c r="G60" s="115"/>
      <c r="H60" s="99"/>
      <c r="I60" s="99"/>
      <c r="J60" s="105"/>
      <c r="K60" s="105"/>
      <c r="L60" s="103"/>
      <c r="M60" s="102"/>
    </row>
    <row r="61" spans="1:15">
      <c r="A61" s="99"/>
      <c r="B61" s="161"/>
      <c r="C61" s="99"/>
      <c r="D61" s="99"/>
      <c r="E61" s="99"/>
      <c r="F61" s="99"/>
      <c r="G61" s="115"/>
      <c r="H61" s="99"/>
      <c r="I61" s="99"/>
      <c r="J61" s="105"/>
      <c r="K61" s="105"/>
      <c r="L61" s="103"/>
      <c r="M61" s="102"/>
    </row>
    <row r="62" spans="1:15">
      <c r="A62" s="99"/>
      <c r="B62" s="161"/>
      <c r="C62" s="99"/>
      <c r="D62" s="99"/>
      <c r="E62" s="99"/>
      <c r="F62" s="99"/>
      <c r="G62" s="115"/>
      <c r="H62" s="99"/>
      <c r="I62" s="99"/>
      <c r="J62" s="105"/>
      <c r="K62" s="105"/>
      <c r="L62" s="103"/>
      <c r="M62" s="102"/>
    </row>
    <row r="63" spans="1:15">
      <c r="A63" s="115"/>
      <c r="B63" s="162"/>
      <c r="C63" s="117"/>
      <c r="D63" s="115"/>
      <c r="E63" s="115"/>
      <c r="F63" s="163"/>
      <c r="G63" s="164"/>
    </row>
  </sheetData>
  <pageMargins left="0.5" right="0.5" top="0.75" bottom="0.75" header="0.3" footer="0.3"/>
  <pageSetup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"/>
  <sheetViews>
    <sheetView workbookViewId="0"/>
  </sheetViews>
  <sheetFormatPr defaultRowHeight="15"/>
  <sheetData>
    <row r="1" spans="2:12">
      <c r="L1" s="1" t="s">
        <v>231</v>
      </c>
    </row>
    <row r="2" spans="2:12">
      <c r="B2" s="216"/>
      <c r="L2" s="1" t="s">
        <v>0</v>
      </c>
    </row>
    <row r="3" spans="2:12">
      <c r="L3" s="1" t="s">
        <v>204</v>
      </c>
    </row>
    <row r="4" spans="2:12">
      <c r="L4" s="1" t="s">
        <v>58</v>
      </c>
    </row>
    <row r="5" spans="2:12">
      <c r="L5" s="1" t="s">
        <v>181</v>
      </c>
    </row>
  </sheetData>
  <pageMargins left="0.5" right="0.5" top="0.75" bottom="0.75" header="0.3" footer="0.3"/>
  <pageSetup scale="8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workbookViewId="0">
      <selection activeCell="W2" sqref="W2"/>
    </sheetView>
  </sheetViews>
  <sheetFormatPr defaultRowHeight="15"/>
  <cols>
    <col min="1" max="1" width="13.28515625" bestFit="1" customWidth="1"/>
    <col min="2" max="3" width="7.28515625" bestFit="1" customWidth="1"/>
    <col min="4" max="20" width="5.7109375" bestFit="1" customWidth="1"/>
    <col min="21" max="22" width="5.42578125" bestFit="1" customWidth="1"/>
    <col min="23" max="23" width="5" bestFit="1" customWidth="1"/>
  </cols>
  <sheetData>
    <row r="1" spans="1:23">
      <c r="W1" s="277" t="str">
        <f>+'MO-1A'!J6</f>
        <v>Revised Oct 2015</v>
      </c>
    </row>
    <row r="2" spans="1:23">
      <c r="A2" t="s">
        <v>213</v>
      </c>
    </row>
    <row r="4" spans="1:23" s="194" customFormat="1">
      <c r="B4" s="271" t="s">
        <v>211</v>
      </c>
      <c r="C4" s="271" t="s">
        <v>96</v>
      </c>
      <c r="D4" s="271">
        <v>2016</v>
      </c>
      <c r="E4" s="271">
        <v>2017</v>
      </c>
      <c r="F4" s="271">
        <v>2018</v>
      </c>
      <c r="G4" s="271">
        <v>2019</v>
      </c>
      <c r="H4" s="271">
        <v>2020</v>
      </c>
      <c r="I4" s="271">
        <v>2021</v>
      </c>
      <c r="J4" s="271">
        <v>2022</v>
      </c>
      <c r="K4" s="271">
        <v>2023</v>
      </c>
      <c r="L4" s="271">
        <v>2024</v>
      </c>
      <c r="M4" s="271">
        <v>2025</v>
      </c>
      <c r="N4" s="271">
        <v>2026</v>
      </c>
      <c r="O4" s="271">
        <v>2027</v>
      </c>
      <c r="P4" s="271">
        <v>2028</v>
      </c>
      <c r="Q4" s="271">
        <v>2029</v>
      </c>
      <c r="R4" s="271">
        <v>2030</v>
      </c>
      <c r="S4" s="271">
        <v>2031</v>
      </c>
      <c r="T4" s="271">
        <v>2032</v>
      </c>
      <c r="U4" s="271">
        <v>2033</v>
      </c>
      <c r="V4" s="271">
        <v>2034</v>
      </c>
      <c r="W4" s="271">
        <v>2035</v>
      </c>
    </row>
    <row r="5" spans="1:23">
      <c r="B5" s="269">
        <v>3.288E-2</v>
      </c>
    </row>
    <row r="6" spans="1:23">
      <c r="B6" s="269"/>
    </row>
    <row r="7" spans="1:23">
      <c r="A7" t="s">
        <v>120</v>
      </c>
      <c r="B7" s="268">
        <f>NPV($B$5,D7:W7)</f>
        <v>1913.6742416809129</v>
      </c>
      <c r="C7" s="268">
        <f>SUM(D7:W7)</f>
        <v>2530.528816964264</v>
      </c>
      <c r="D7" s="268">
        <f>+'MO-2A'!B19</f>
        <v>168.33117439999998</v>
      </c>
      <c r="E7" s="268">
        <f>+'MO-2A'!C19</f>
        <v>171.13750165517018</v>
      </c>
      <c r="F7" s="268">
        <f>+'MO-2A'!D19</f>
        <v>172.24769705281997</v>
      </c>
      <c r="G7" s="268">
        <f>+'MO-2A'!E19</f>
        <v>174.00110089513987</v>
      </c>
      <c r="H7" s="268">
        <f>+'MO-2A'!F19</f>
        <v>144.89054515999999</v>
      </c>
      <c r="I7" s="268">
        <f>+'MO-2A'!G19</f>
        <v>146.16202326768439</v>
      </c>
      <c r="J7" s="268">
        <f>+'MO-2A'!H19</f>
        <v>147.49870538089107</v>
      </c>
      <c r="K7" s="268">
        <f>+'MO-2A'!I19</f>
        <v>148.93681594713235</v>
      </c>
      <c r="L7" s="268">
        <f>+'MO-2A'!J19</f>
        <v>124.05443028000002</v>
      </c>
      <c r="M7" s="268">
        <f>+'MO-2A'!K19</f>
        <v>125.29497458280002</v>
      </c>
      <c r="N7" s="268">
        <f>+'MO-2A'!L19</f>
        <v>126.54792432862803</v>
      </c>
      <c r="O7" s="268">
        <f>+'MO-2A'!B33</f>
        <v>127.81340357191432</v>
      </c>
      <c r="P7" s="268">
        <f>+'MO-2A'!C33</f>
        <v>103.21831540000005</v>
      </c>
      <c r="Q7" s="268">
        <f>+'MO-2A'!D33</f>
        <v>104.25049855400005</v>
      </c>
      <c r="R7" s="268">
        <f>+'MO-2A'!E33</f>
        <v>105.29300353954005</v>
      </c>
      <c r="S7" s="268">
        <f>+'MO-2A'!F33</f>
        <v>106.34593357493544</v>
      </c>
      <c r="T7" s="268">
        <f>+'MO-2A'!G33</f>
        <v>82.382200520000055</v>
      </c>
      <c r="U7" s="268">
        <f>+'MO-2A'!H33</f>
        <v>83.206022525200069</v>
      </c>
      <c r="V7" s="268">
        <f>+'MO-2A'!I33</f>
        <v>84.038082750452062</v>
      </c>
      <c r="W7" s="268">
        <f>+'MO-2A'!J33</f>
        <v>84.87846357795658</v>
      </c>
    </row>
    <row r="8" spans="1:23">
      <c r="A8" t="s">
        <v>210</v>
      </c>
      <c r="B8" s="268">
        <f>NPV($B$5,D8:W8)</f>
        <v>1329.7891005147237</v>
      </c>
      <c r="C8" s="268">
        <f>SUM(D8:W8)</f>
        <v>1822.5684650000001</v>
      </c>
      <c r="D8" s="268">
        <f>+'MO-2B'!C20</f>
        <v>93.477204</v>
      </c>
      <c r="E8" s="268">
        <f>+'MO-2B'!D20</f>
        <v>93.477204</v>
      </c>
      <c r="F8" s="268">
        <f>+'MO-2B'!E20</f>
        <v>93.477204999999998</v>
      </c>
      <c r="G8" s="268">
        <f>+'MO-2B'!F20</f>
        <v>93.477204</v>
      </c>
      <c r="H8" s="268">
        <f>+'MO-2B'!G20</f>
        <v>93.477203000000003</v>
      </c>
      <c r="I8" s="268">
        <f>+'MO-2B'!H20</f>
        <v>93.477204</v>
      </c>
      <c r="J8" s="268">
        <f>+'MO-2B'!I20</f>
        <v>93.477204</v>
      </c>
      <c r="K8" s="268">
        <f>+'MO-2B'!J20</f>
        <v>93.477204</v>
      </c>
      <c r="L8" s="268">
        <f>+'MO-2B'!K20</f>
        <v>93.477203000000003</v>
      </c>
      <c r="M8" s="268">
        <f>+'MO-2B'!L20</f>
        <v>93.477204</v>
      </c>
      <c r="N8" s="268">
        <f>+'MO-2B'!M20</f>
        <v>93.477203000000003</v>
      </c>
      <c r="O8" s="268">
        <f>+'MO-2B'!C42</f>
        <v>93.477203000000003</v>
      </c>
      <c r="P8" s="268">
        <f>+'MO-2B'!D42</f>
        <v>93.477204</v>
      </c>
      <c r="Q8" s="268">
        <f>+'MO-2B'!E42</f>
        <v>93.477204</v>
      </c>
      <c r="R8" s="268">
        <f>+'MO-2B'!F42</f>
        <v>93.477204</v>
      </c>
      <c r="S8" s="268">
        <f>+'MO-2B'!G42</f>
        <v>93.477204</v>
      </c>
      <c r="T8" s="268">
        <f>+'MO-2B'!H42</f>
        <v>93.477204</v>
      </c>
      <c r="U8" s="268">
        <f>+'MO-2B'!I42</f>
        <v>93.477204999999998</v>
      </c>
      <c r="V8" s="268">
        <f>+'MO-2B'!J42</f>
        <v>93.477204</v>
      </c>
      <c r="W8" s="268">
        <f>+'MO-2B'!K42</f>
        <v>46.501591000000005</v>
      </c>
    </row>
    <row r="9" spans="1:23" ht="15.75" thickBot="1">
      <c r="A9" t="s">
        <v>124</v>
      </c>
      <c r="B9" s="270">
        <f>+B7-B8</f>
        <v>583.88514116618921</v>
      </c>
      <c r="C9" s="270">
        <f>+C7-C8</f>
        <v>707.96035196426396</v>
      </c>
      <c r="D9" s="270">
        <f t="shared" ref="D9:W9" si="0">+D7-D8</f>
        <v>74.85397039999998</v>
      </c>
      <c r="E9" s="270">
        <f t="shared" si="0"/>
        <v>77.660297655170183</v>
      </c>
      <c r="F9" s="270">
        <f t="shared" si="0"/>
        <v>78.770492052819975</v>
      </c>
      <c r="G9" s="270">
        <f t="shared" si="0"/>
        <v>80.52389689513987</v>
      </c>
      <c r="H9" s="270">
        <f t="shared" si="0"/>
        <v>51.413342159999985</v>
      </c>
      <c r="I9" s="270">
        <f t="shared" si="0"/>
        <v>52.684819267684389</v>
      </c>
      <c r="J9" s="270">
        <f t="shared" si="0"/>
        <v>54.021501380891067</v>
      </c>
      <c r="K9" s="270">
        <f t="shared" si="0"/>
        <v>55.459611947132345</v>
      </c>
      <c r="L9" s="270">
        <f t="shared" si="0"/>
        <v>30.577227280000017</v>
      </c>
      <c r="M9" s="270">
        <f t="shared" si="0"/>
        <v>31.817770582800023</v>
      </c>
      <c r="N9" s="270">
        <f t="shared" si="0"/>
        <v>33.070721328628025</v>
      </c>
      <c r="O9" s="270">
        <f t="shared" si="0"/>
        <v>34.336200571914318</v>
      </c>
      <c r="P9" s="270">
        <f t="shared" si="0"/>
        <v>9.7411114000000509</v>
      </c>
      <c r="Q9" s="270">
        <f t="shared" si="0"/>
        <v>10.773294554000046</v>
      </c>
      <c r="R9" s="270">
        <f t="shared" si="0"/>
        <v>11.815799539540052</v>
      </c>
      <c r="S9" s="270">
        <f t="shared" si="0"/>
        <v>12.868729574935443</v>
      </c>
      <c r="T9" s="270">
        <f t="shared" si="0"/>
        <v>-11.095003479999946</v>
      </c>
      <c r="U9" s="270">
        <f t="shared" si="0"/>
        <v>-10.271182474799929</v>
      </c>
      <c r="V9" s="270">
        <f t="shared" si="0"/>
        <v>-9.439121249547938</v>
      </c>
      <c r="W9" s="270">
        <f t="shared" si="0"/>
        <v>38.376872577956576</v>
      </c>
    </row>
    <row r="10" spans="1:23" ht="15.75" thickTop="1"/>
    <row r="12" spans="1:23">
      <c r="A12" t="s">
        <v>212</v>
      </c>
    </row>
  </sheetData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100"/>
  <sheetViews>
    <sheetView zoomScaleNormal="100" workbookViewId="0">
      <selection activeCell="E48" sqref="E48"/>
    </sheetView>
  </sheetViews>
  <sheetFormatPr defaultRowHeight="15"/>
  <cols>
    <col min="2" max="2" width="12.7109375" bestFit="1" customWidth="1"/>
    <col min="3" max="10" width="13.42578125" customWidth="1"/>
    <col min="13" max="13" width="3" bestFit="1" customWidth="1"/>
    <col min="14" max="14" width="9.7109375" bestFit="1" customWidth="1"/>
    <col min="15" max="16" width="12.7109375" bestFit="1" customWidth="1"/>
    <col min="17" max="17" width="10.140625" bestFit="1" customWidth="1"/>
    <col min="18" max="18" width="12.7109375" bestFit="1" customWidth="1"/>
    <col min="19" max="19" width="7.5703125" bestFit="1" customWidth="1"/>
    <col min="20" max="21" width="10.140625" bestFit="1" customWidth="1"/>
  </cols>
  <sheetData>
    <row r="5" spans="1:26">
      <c r="I5" t="s">
        <v>215</v>
      </c>
      <c r="J5" t="s">
        <v>225</v>
      </c>
    </row>
    <row r="6" spans="1:26">
      <c r="D6" t="s">
        <v>218</v>
      </c>
      <c r="G6" t="s">
        <v>218</v>
      </c>
      <c r="H6" t="s">
        <v>223</v>
      </c>
      <c r="I6" t="s">
        <v>98</v>
      </c>
      <c r="J6" t="s">
        <v>98</v>
      </c>
      <c r="N6" s="278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</row>
    <row r="7" spans="1:26">
      <c r="B7" s="193" t="s">
        <v>216</v>
      </c>
      <c r="C7" s="193" t="s">
        <v>217</v>
      </c>
      <c r="D7" s="193" t="s">
        <v>219</v>
      </c>
      <c r="E7" s="193" t="s">
        <v>220</v>
      </c>
      <c r="F7" s="193" t="s">
        <v>221</v>
      </c>
      <c r="G7" s="193" t="s">
        <v>222</v>
      </c>
      <c r="H7" s="193" t="s">
        <v>224</v>
      </c>
      <c r="I7" s="193" t="s">
        <v>111</v>
      </c>
      <c r="J7" s="193" t="s">
        <v>111</v>
      </c>
      <c r="N7" s="278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</row>
    <row r="8" spans="1:26">
      <c r="B8">
        <v>0</v>
      </c>
      <c r="C8" s="274">
        <v>42370</v>
      </c>
      <c r="D8" s="273">
        <v>1294712000</v>
      </c>
      <c r="G8" s="273">
        <v>1294712000</v>
      </c>
      <c r="N8" s="278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</row>
    <row r="9" spans="1:26">
      <c r="A9">
        <v>2016</v>
      </c>
      <c r="B9">
        <v>1</v>
      </c>
      <c r="C9" s="274">
        <v>42644</v>
      </c>
      <c r="D9" s="273">
        <v>1294712000</v>
      </c>
      <c r="E9" s="273">
        <v>30034024</v>
      </c>
      <c r="F9" s="273">
        <v>15605068</v>
      </c>
      <c r="G9" s="273">
        <v>1279106932</v>
      </c>
      <c r="H9" s="273">
        <v>862500</v>
      </c>
      <c r="I9" s="273">
        <v>46501592</v>
      </c>
      <c r="J9" s="273">
        <v>46501592</v>
      </c>
      <c r="N9" s="278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</row>
    <row r="10" spans="1:26">
      <c r="A10">
        <v>2017</v>
      </c>
      <c r="B10">
        <v>2</v>
      </c>
      <c r="C10" s="274">
        <v>42826</v>
      </c>
      <c r="D10" s="273">
        <v>1279106932</v>
      </c>
      <c r="E10" s="273">
        <v>19925931</v>
      </c>
      <c r="F10" s="273">
        <v>24046220</v>
      </c>
      <c r="G10" s="273">
        <v>1255060712</v>
      </c>
      <c r="H10" s="273">
        <v>575000</v>
      </c>
      <c r="I10" s="273">
        <v>44547151</v>
      </c>
      <c r="N10" s="278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</row>
    <row r="11" spans="1:26">
      <c r="A11">
        <v>2017</v>
      </c>
      <c r="B11">
        <v>3</v>
      </c>
      <c r="C11" s="274">
        <v>43009</v>
      </c>
      <c r="D11" s="273">
        <v>1255060712</v>
      </c>
      <c r="E11" s="273">
        <v>19776844</v>
      </c>
      <c r="F11" s="273">
        <v>28578209</v>
      </c>
      <c r="G11" s="273">
        <v>1226482503</v>
      </c>
      <c r="H11" s="273">
        <v>575000</v>
      </c>
      <c r="I11" s="273">
        <v>48930053</v>
      </c>
      <c r="J11" s="273">
        <v>93477204</v>
      </c>
      <c r="N11" s="278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</row>
    <row r="12" spans="1:26">
      <c r="A12">
        <v>2018</v>
      </c>
      <c r="B12">
        <v>4</v>
      </c>
      <c r="C12" s="274">
        <v>43191</v>
      </c>
      <c r="D12" s="273">
        <v>1226482503</v>
      </c>
      <c r="E12" s="273">
        <v>19599660</v>
      </c>
      <c r="F12" s="273">
        <v>24366450</v>
      </c>
      <c r="G12" s="273">
        <v>1202116053</v>
      </c>
      <c r="H12" s="273">
        <v>575000</v>
      </c>
      <c r="I12" s="273">
        <v>44541110</v>
      </c>
      <c r="N12" s="278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</row>
    <row r="13" spans="1:26">
      <c r="A13">
        <v>2018</v>
      </c>
      <c r="B13">
        <v>5</v>
      </c>
      <c r="C13" s="274">
        <v>43374</v>
      </c>
      <c r="D13" s="273">
        <v>1202116053</v>
      </c>
      <c r="E13" s="273">
        <v>19448588</v>
      </c>
      <c r="F13" s="273">
        <v>28912507</v>
      </c>
      <c r="G13" s="273">
        <v>1173203546</v>
      </c>
      <c r="H13" s="273">
        <v>575000</v>
      </c>
      <c r="I13" s="273">
        <v>48936094</v>
      </c>
      <c r="J13" s="273">
        <v>93477204</v>
      </c>
      <c r="N13" s="278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</row>
    <row r="14" spans="1:26">
      <c r="A14">
        <v>2019</v>
      </c>
      <c r="B14">
        <v>6</v>
      </c>
      <c r="C14" s="274">
        <v>43556</v>
      </c>
      <c r="D14" s="273">
        <v>1173203546</v>
      </c>
      <c r="E14" s="273">
        <v>19269330</v>
      </c>
      <c r="F14" s="273">
        <v>24663664</v>
      </c>
      <c r="G14" s="273">
        <v>1148539883</v>
      </c>
      <c r="H14" s="273">
        <v>575000</v>
      </c>
      <c r="I14" s="273">
        <v>44507994</v>
      </c>
      <c r="N14" s="278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</row>
    <row r="15" spans="1:26">
      <c r="A15">
        <v>2019</v>
      </c>
      <c r="B15">
        <v>7</v>
      </c>
      <c r="C15" s="274">
        <v>43739</v>
      </c>
      <c r="D15" s="273">
        <v>1148539883</v>
      </c>
      <c r="E15" s="273">
        <v>19058320</v>
      </c>
      <c r="F15" s="273">
        <v>29335890</v>
      </c>
      <c r="G15" s="273">
        <v>1119203993</v>
      </c>
      <c r="H15" s="273">
        <v>575000</v>
      </c>
      <c r="I15" s="273">
        <v>48969210</v>
      </c>
      <c r="J15" s="273">
        <v>93477204</v>
      </c>
      <c r="N15" s="278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</row>
    <row r="16" spans="1:26">
      <c r="A16">
        <v>2020</v>
      </c>
      <c r="B16">
        <v>8</v>
      </c>
      <c r="C16" s="274">
        <v>43922</v>
      </c>
      <c r="D16" s="273">
        <v>1119203993</v>
      </c>
      <c r="E16" s="273">
        <v>18723891</v>
      </c>
      <c r="F16" s="273">
        <v>25399704</v>
      </c>
      <c r="G16" s="273">
        <v>1093804289</v>
      </c>
      <c r="H16" s="273">
        <v>575000</v>
      </c>
      <c r="I16" s="273">
        <v>44698595</v>
      </c>
      <c r="N16" s="278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</row>
    <row r="17" spans="1:21">
      <c r="A17">
        <v>2020</v>
      </c>
      <c r="B17">
        <v>9</v>
      </c>
      <c r="C17" s="274">
        <v>44105</v>
      </c>
      <c r="D17" s="273">
        <v>1093804289</v>
      </c>
      <c r="E17" s="273">
        <v>18434334</v>
      </c>
      <c r="F17" s="273">
        <v>29769274</v>
      </c>
      <c r="G17" s="273">
        <v>1064035014</v>
      </c>
      <c r="H17" s="273">
        <v>575000</v>
      </c>
      <c r="I17" s="273">
        <v>48778609</v>
      </c>
      <c r="J17" s="273">
        <v>93477204</v>
      </c>
      <c r="N17" s="278"/>
      <c r="O17" s="275"/>
      <c r="P17" s="275"/>
      <c r="Q17" s="275"/>
      <c r="R17" s="275"/>
      <c r="S17" s="275"/>
      <c r="T17" s="275"/>
      <c r="U17" s="275"/>
    </row>
    <row r="18" spans="1:21">
      <c r="A18">
        <v>2021</v>
      </c>
      <c r="B18">
        <v>10</v>
      </c>
      <c r="C18" s="274">
        <v>44287</v>
      </c>
      <c r="D18" s="273">
        <v>1064035014</v>
      </c>
      <c r="E18" s="273">
        <v>18094965</v>
      </c>
      <c r="F18" s="273">
        <v>25608250</v>
      </c>
      <c r="G18" s="273">
        <v>1038426764</v>
      </c>
      <c r="H18" s="273">
        <v>575000</v>
      </c>
      <c r="I18" s="273">
        <v>44278215</v>
      </c>
      <c r="N18" s="278"/>
      <c r="O18" s="275"/>
      <c r="P18" s="275"/>
      <c r="Q18" s="275"/>
      <c r="R18" s="275"/>
      <c r="S18" s="275"/>
      <c r="T18" s="275"/>
      <c r="U18" s="275"/>
    </row>
    <row r="19" spans="1:21">
      <c r="A19">
        <v>2021</v>
      </c>
      <c r="B19">
        <v>11</v>
      </c>
      <c r="C19" s="274">
        <v>44470</v>
      </c>
      <c r="D19" s="273">
        <v>1038426764</v>
      </c>
      <c r="E19" s="273">
        <v>17803031</v>
      </c>
      <c r="F19" s="273">
        <v>30820958</v>
      </c>
      <c r="G19" s="273">
        <v>1007605806</v>
      </c>
      <c r="H19" s="273">
        <v>575000</v>
      </c>
      <c r="I19" s="273">
        <v>49198989</v>
      </c>
      <c r="J19" s="273">
        <v>93477204</v>
      </c>
      <c r="N19" s="278"/>
      <c r="O19" s="275"/>
      <c r="P19" s="275"/>
      <c r="Q19" s="275"/>
      <c r="R19" s="275"/>
      <c r="S19" s="275"/>
      <c r="T19" s="275"/>
      <c r="U19" s="275"/>
    </row>
    <row r="20" spans="1:21">
      <c r="A20">
        <v>2022</v>
      </c>
      <c r="B20">
        <v>12</v>
      </c>
      <c r="C20" s="274">
        <v>44652</v>
      </c>
      <c r="D20" s="273">
        <v>1007605806</v>
      </c>
      <c r="E20" s="273">
        <v>17451672</v>
      </c>
      <c r="F20" s="273">
        <v>26424347</v>
      </c>
      <c r="G20" s="273">
        <v>981181459</v>
      </c>
      <c r="H20" s="273">
        <v>575000</v>
      </c>
      <c r="I20" s="273">
        <v>44451019</v>
      </c>
      <c r="N20" s="278"/>
      <c r="O20" s="275"/>
      <c r="P20" s="275"/>
      <c r="Q20" s="275"/>
      <c r="R20" s="275"/>
      <c r="S20" s="275"/>
      <c r="T20" s="275"/>
      <c r="U20" s="275"/>
    </row>
    <row r="21" spans="1:21">
      <c r="A21">
        <v>2022</v>
      </c>
      <c r="B21">
        <v>13</v>
      </c>
      <c r="C21" s="274">
        <v>44835</v>
      </c>
      <c r="D21" s="273">
        <v>981181459</v>
      </c>
      <c r="E21" s="273">
        <v>17150434</v>
      </c>
      <c r="F21" s="273">
        <v>31300751</v>
      </c>
      <c r="G21" s="273">
        <v>949880708</v>
      </c>
      <c r="H21" s="273">
        <v>575000</v>
      </c>
      <c r="I21" s="273">
        <v>49026185</v>
      </c>
      <c r="J21" s="273">
        <v>93477204</v>
      </c>
      <c r="N21" s="278"/>
      <c r="O21" s="275"/>
      <c r="P21" s="275"/>
      <c r="Q21" s="275"/>
      <c r="R21" s="275"/>
      <c r="S21" s="275"/>
      <c r="T21" s="275"/>
      <c r="U21" s="275"/>
    </row>
    <row r="22" spans="1:21">
      <c r="A22">
        <v>2023</v>
      </c>
      <c r="B22">
        <v>14</v>
      </c>
      <c r="C22" s="274">
        <v>45017</v>
      </c>
      <c r="D22" s="273">
        <v>949880708</v>
      </c>
      <c r="E22" s="273">
        <v>16702888</v>
      </c>
      <c r="F22" s="273">
        <v>27095916</v>
      </c>
      <c r="G22" s="273">
        <v>922784792</v>
      </c>
      <c r="H22" s="273">
        <v>575000</v>
      </c>
      <c r="I22" s="273">
        <v>44373804</v>
      </c>
      <c r="N22" s="278"/>
      <c r="O22" s="275"/>
      <c r="P22" s="275"/>
      <c r="Q22" s="275"/>
      <c r="R22" s="275"/>
      <c r="S22" s="275"/>
      <c r="T22" s="275"/>
      <c r="U22" s="275"/>
    </row>
    <row r="23" spans="1:21">
      <c r="A23">
        <v>2023</v>
      </c>
      <c r="B23">
        <v>15</v>
      </c>
      <c r="C23" s="274">
        <v>45200</v>
      </c>
      <c r="D23" s="273">
        <v>922784792</v>
      </c>
      <c r="E23" s="273">
        <v>16269353</v>
      </c>
      <c r="F23" s="273">
        <v>32259047</v>
      </c>
      <c r="G23" s="273">
        <v>890525745</v>
      </c>
      <c r="H23" s="273">
        <v>575000</v>
      </c>
      <c r="I23" s="273">
        <v>49103400</v>
      </c>
      <c r="J23" s="273">
        <v>93477204</v>
      </c>
      <c r="N23" s="278"/>
      <c r="O23" s="275"/>
      <c r="P23" s="275"/>
      <c r="Q23" s="275"/>
      <c r="R23" s="275"/>
      <c r="S23" s="275"/>
      <c r="T23" s="275"/>
      <c r="U23" s="275"/>
    </row>
    <row r="24" spans="1:21">
      <c r="A24">
        <v>2024</v>
      </c>
      <c r="B24">
        <v>16</v>
      </c>
      <c r="C24" s="274">
        <v>45383</v>
      </c>
      <c r="D24" s="273">
        <v>890525745</v>
      </c>
      <c r="E24" s="273">
        <v>15753208</v>
      </c>
      <c r="F24" s="273">
        <v>28171026</v>
      </c>
      <c r="G24" s="273">
        <v>862354718</v>
      </c>
      <c r="H24" s="273">
        <v>575000</v>
      </c>
      <c r="I24" s="273">
        <v>44499235</v>
      </c>
      <c r="N24" s="278"/>
      <c r="O24" s="275"/>
      <c r="P24" s="275"/>
      <c r="Q24" s="275"/>
      <c r="R24" s="275"/>
      <c r="S24" s="275"/>
      <c r="T24" s="275"/>
      <c r="U24" s="275"/>
    </row>
    <row r="25" spans="1:21">
      <c r="A25">
        <v>2024</v>
      </c>
      <c r="B25">
        <v>17</v>
      </c>
      <c r="C25" s="274">
        <v>45566</v>
      </c>
      <c r="D25" s="273">
        <v>862354718</v>
      </c>
      <c r="E25" s="273">
        <v>15302472</v>
      </c>
      <c r="F25" s="273">
        <v>33100497</v>
      </c>
      <c r="G25" s="273">
        <v>829254221</v>
      </c>
      <c r="H25" s="273">
        <v>575000</v>
      </c>
      <c r="I25" s="273">
        <v>48977969</v>
      </c>
      <c r="J25" s="273">
        <v>93477204</v>
      </c>
      <c r="N25" s="278"/>
      <c r="O25" s="275"/>
      <c r="P25" s="275"/>
      <c r="Q25" s="275"/>
      <c r="R25" s="275"/>
      <c r="S25" s="275"/>
      <c r="T25" s="275"/>
      <c r="U25" s="275"/>
    </row>
    <row r="26" spans="1:21">
      <c r="A26">
        <v>2025</v>
      </c>
      <c r="B26">
        <v>18</v>
      </c>
      <c r="C26" s="274">
        <v>45748</v>
      </c>
      <c r="D26" s="273">
        <v>829254221</v>
      </c>
      <c r="E26" s="273">
        <v>14772864</v>
      </c>
      <c r="F26" s="273">
        <v>28969109</v>
      </c>
      <c r="G26" s="273">
        <v>800285112</v>
      </c>
      <c r="H26" s="273">
        <v>575000</v>
      </c>
      <c r="I26" s="273">
        <v>44316973</v>
      </c>
      <c r="N26" s="278"/>
      <c r="O26" s="275"/>
      <c r="P26" s="275"/>
      <c r="Q26" s="275"/>
      <c r="R26" s="275"/>
      <c r="S26" s="275"/>
      <c r="T26" s="275"/>
      <c r="U26" s="275"/>
    </row>
    <row r="27" spans="1:21">
      <c r="A27">
        <v>2025</v>
      </c>
      <c r="B27">
        <v>19</v>
      </c>
      <c r="C27" s="274">
        <v>45931</v>
      </c>
      <c r="D27" s="273">
        <v>800285112</v>
      </c>
      <c r="E27" s="273">
        <v>14309358</v>
      </c>
      <c r="F27" s="273">
        <v>34275873</v>
      </c>
      <c r="G27" s="273">
        <v>766009239</v>
      </c>
      <c r="H27" s="273">
        <v>575000</v>
      </c>
      <c r="I27" s="273">
        <v>49160231</v>
      </c>
      <c r="J27" s="273">
        <v>93477204</v>
      </c>
      <c r="N27" s="278"/>
      <c r="O27" s="275"/>
      <c r="P27" s="275"/>
      <c r="Q27" s="275"/>
      <c r="R27" s="275"/>
      <c r="S27" s="275"/>
      <c r="T27" s="275"/>
      <c r="U27" s="275"/>
    </row>
    <row r="28" spans="1:21">
      <c r="A28">
        <v>2026</v>
      </c>
      <c r="B28">
        <v>20</v>
      </c>
      <c r="C28" s="274">
        <v>46113</v>
      </c>
      <c r="D28" s="273">
        <v>766009239</v>
      </c>
      <c r="E28" s="273">
        <v>13760944</v>
      </c>
      <c r="F28" s="273">
        <v>30066796</v>
      </c>
      <c r="G28" s="273">
        <v>735942443</v>
      </c>
      <c r="H28" s="273">
        <v>575000</v>
      </c>
      <c r="I28" s="273">
        <v>44402741</v>
      </c>
      <c r="N28" s="278"/>
      <c r="O28" s="275"/>
      <c r="P28" s="275"/>
      <c r="Q28" s="275"/>
      <c r="R28" s="275"/>
      <c r="S28" s="275"/>
      <c r="T28" s="275"/>
      <c r="U28" s="275"/>
    </row>
    <row r="29" spans="1:21">
      <c r="A29">
        <v>2026</v>
      </c>
      <c r="B29">
        <v>21</v>
      </c>
      <c r="C29" s="274">
        <v>46296</v>
      </c>
      <c r="D29" s="273">
        <v>735942443</v>
      </c>
      <c r="E29" s="273">
        <v>13279875</v>
      </c>
      <c r="F29" s="273">
        <v>35219588</v>
      </c>
      <c r="G29" s="273">
        <v>700722855</v>
      </c>
      <c r="H29" s="273">
        <v>575000</v>
      </c>
      <c r="I29" s="273">
        <v>49074463</v>
      </c>
      <c r="J29" s="273">
        <v>93477204</v>
      </c>
      <c r="N29" s="278"/>
      <c r="O29" s="275"/>
      <c r="P29" s="275"/>
      <c r="Q29" s="275"/>
      <c r="R29" s="275"/>
      <c r="S29" s="275"/>
      <c r="T29" s="275"/>
      <c r="U29" s="275"/>
    </row>
    <row r="30" spans="1:21">
      <c r="A30">
        <v>2027</v>
      </c>
      <c r="B30">
        <v>22</v>
      </c>
      <c r="C30" s="274">
        <v>46478</v>
      </c>
      <c r="D30" s="273">
        <v>700722855</v>
      </c>
      <c r="E30" s="273">
        <v>12716362</v>
      </c>
      <c r="F30" s="273">
        <v>31068365</v>
      </c>
      <c r="G30" s="273">
        <v>669654490</v>
      </c>
      <c r="H30" s="273">
        <v>575000</v>
      </c>
      <c r="I30" s="273">
        <v>44359728</v>
      </c>
      <c r="N30" s="278"/>
      <c r="O30" s="275"/>
      <c r="P30" s="275"/>
      <c r="Q30" s="275"/>
      <c r="R30" s="275"/>
      <c r="S30" s="275"/>
      <c r="T30" s="275"/>
      <c r="U30" s="275"/>
    </row>
    <row r="31" spans="1:21">
      <c r="A31">
        <v>2027</v>
      </c>
      <c r="B31">
        <v>23</v>
      </c>
      <c r="C31" s="274">
        <v>46661</v>
      </c>
      <c r="D31" s="273">
        <v>669654490</v>
      </c>
      <c r="E31" s="273">
        <v>12219268</v>
      </c>
      <c r="F31" s="273">
        <v>36323208</v>
      </c>
      <c r="G31" s="273">
        <v>633331282</v>
      </c>
      <c r="H31" s="273">
        <v>575000</v>
      </c>
      <c r="I31" s="273">
        <v>49117476</v>
      </c>
      <c r="J31" s="273">
        <v>93477204</v>
      </c>
      <c r="N31" s="278"/>
      <c r="O31" s="275"/>
      <c r="P31" s="275"/>
      <c r="Q31" s="275"/>
      <c r="R31" s="275"/>
      <c r="S31" s="275"/>
      <c r="T31" s="275"/>
      <c r="U31" s="275"/>
    </row>
    <row r="32" spans="1:21">
      <c r="A32">
        <v>2028</v>
      </c>
      <c r="B32">
        <v>24</v>
      </c>
      <c r="C32" s="274">
        <v>46844</v>
      </c>
      <c r="D32" s="273">
        <v>633331282</v>
      </c>
      <c r="E32" s="273">
        <v>11638097</v>
      </c>
      <c r="F32" s="273">
        <v>32268297</v>
      </c>
      <c r="G32" s="273">
        <v>601062985</v>
      </c>
      <c r="H32" s="273">
        <v>575000</v>
      </c>
      <c r="I32" s="273">
        <v>44481394</v>
      </c>
      <c r="N32" s="278"/>
      <c r="O32" s="275"/>
      <c r="P32" s="275"/>
      <c r="Q32" s="275"/>
      <c r="R32" s="275"/>
      <c r="S32" s="275"/>
      <c r="T32" s="275"/>
      <c r="U32" s="275"/>
    </row>
    <row r="33" spans="1:21">
      <c r="A33">
        <v>2028</v>
      </c>
      <c r="B33">
        <v>25</v>
      </c>
      <c r="C33" s="274">
        <v>47027</v>
      </c>
      <c r="D33" s="273">
        <v>601062985</v>
      </c>
      <c r="E33" s="273">
        <v>11121804</v>
      </c>
      <c r="F33" s="273">
        <v>37299006</v>
      </c>
      <c r="G33" s="273">
        <v>563763979</v>
      </c>
      <c r="H33" s="273">
        <v>575000</v>
      </c>
      <c r="I33" s="273">
        <v>48995810</v>
      </c>
      <c r="J33" s="273">
        <v>93477204</v>
      </c>
      <c r="N33" s="278"/>
      <c r="O33" s="275"/>
      <c r="P33" s="275"/>
      <c r="Q33" s="275"/>
      <c r="R33" s="275"/>
      <c r="S33" s="275"/>
      <c r="T33" s="275"/>
      <c r="U33" s="275"/>
    </row>
    <row r="34" spans="1:21">
      <c r="A34">
        <v>2029</v>
      </c>
      <c r="B34">
        <v>26</v>
      </c>
      <c r="C34" s="274">
        <v>47209</v>
      </c>
      <c r="D34" s="273">
        <v>563763979</v>
      </c>
      <c r="E34" s="273">
        <v>10525020</v>
      </c>
      <c r="F34" s="273">
        <v>33201749</v>
      </c>
      <c r="G34" s="273">
        <v>530562229</v>
      </c>
      <c r="H34" s="273">
        <v>575000</v>
      </c>
      <c r="I34" s="273">
        <v>44301770</v>
      </c>
      <c r="N34" s="278"/>
      <c r="O34" s="275"/>
      <c r="P34" s="275"/>
      <c r="Q34" s="275"/>
      <c r="R34" s="275"/>
      <c r="S34" s="275"/>
      <c r="T34" s="275"/>
      <c r="U34" s="275"/>
    </row>
    <row r="35" spans="1:21">
      <c r="A35">
        <v>2029</v>
      </c>
      <c r="B35">
        <v>27</v>
      </c>
      <c r="C35" s="274">
        <v>47392</v>
      </c>
      <c r="D35" s="273">
        <v>530562229</v>
      </c>
      <c r="E35" s="273">
        <v>9921514</v>
      </c>
      <c r="F35" s="273">
        <v>38678921</v>
      </c>
      <c r="G35" s="273">
        <v>491883308</v>
      </c>
      <c r="H35" s="273">
        <v>575000</v>
      </c>
      <c r="I35" s="273">
        <v>49175434</v>
      </c>
      <c r="J35" s="273">
        <v>93477204</v>
      </c>
      <c r="N35" s="278"/>
      <c r="O35" s="275"/>
      <c r="P35" s="275"/>
      <c r="Q35" s="275"/>
      <c r="R35" s="275"/>
      <c r="S35" s="275"/>
      <c r="T35" s="275"/>
      <c r="U35" s="275"/>
    </row>
    <row r="36" spans="1:21">
      <c r="A36">
        <v>2030</v>
      </c>
      <c r="B36">
        <v>28</v>
      </c>
      <c r="C36" s="274">
        <v>47574</v>
      </c>
      <c r="D36" s="273">
        <v>491883308</v>
      </c>
      <c r="E36" s="273">
        <v>9198218</v>
      </c>
      <c r="F36" s="273">
        <v>34617759</v>
      </c>
      <c r="G36" s="273">
        <v>457265549</v>
      </c>
      <c r="H36" s="273">
        <v>575000</v>
      </c>
      <c r="I36" s="273">
        <v>44390977</v>
      </c>
      <c r="N36" s="278"/>
      <c r="O36" s="275"/>
      <c r="P36" s="275"/>
      <c r="Q36" s="275"/>
      <c r="R36" s="275"/>
      <c r="S36" s="275"/>
      <c r="T36" s="275"/>
      <c r="U36" s="275"/>
    </row>
    <row r="37" spans="1:21">
      <c r="A37">
        <v>2030</v>
      </c>
      <c r="B37">
        <v>29</v>
      </c>
      <c r="C37" s="274">
        <v>47757</v>
      </c>
      <c r="D37" s="273">
        <v>457265549</v>
      </c>
      <c r="E37" s="273">
        <v>8550866</v>
      </c>
      <c r="F37" s="273">
        <v>39960361</v>
      </c>
      <c r="G37" s="273">
        <v>417305188</v>
      </c>
      <c r="H37" s="273">
        <v>575000</v>
      </c>
      <c r="I37" s="273">
        <v>49086227</v>
      </c>
      <c r="J37" s="273">
        <v>93477204</v>
      </c>
      <c r="N37" s="278"/>
      <c r="O37" s="275"/>
      <c r="P37" s="275"/>
      <c r="Q37" s="275"/>
      <c r="R37" s="275"/>
      <c r="S37" s="275"/>
      <c r="T37" s="275"/>
      <c r="U37" s="275"/>
    </row>
    <row r="38" spans="1:21">
      <c r="A38">
        <v>2031</v>
      </c>
      <c r="B38">
        <v>30</v>
      </c>
      <c r="C38" s="274">
        <v>47939</v>
      </c>
      <c r="D38" s="273">
        <v>417305188</v>
      </c>
      <c r="E38" s="273">
        <v>7803607</v>
      </c>
      <c r="F38" s="273">
        <v>35970966</v>
      </c>
      <c r="G38" s="273">
        <v>381334222</v>
      </c>
      <c r="H38" s="273">
        <v>575000</v>
      </c>
      <c r="I38" s="273">
        <v>44349573</v>
      </c>
      <c r="N38" s="278"/>
      <c r="O38" s="275"/>
      <c r="P38" s="275"/>
      <c r="Q38" s="275"/>
      <c r="R38" s="275"/>
      <c r="S38" s="275"/>
      <c r="T38" s="275"/>
      <c r="U38" s="275"/>
    </row>
    <row r="39" spans="1:21">
      <c r="A39">
        <v>2031</v>
      </c>
      <c r="B39">
        <v>31</v>
      </c>
      <c r="C39" s="274">
        <v>48122</v>
      </c>
      <c r="D39" s="273">
        <v>381334222</v>
      </c>
      <c r="E39" s="273">
        <v>7130950</v>
      </c>
      <c r="F39" s="273">
        <v>41421681</v>
      </c>
      <c r="G39" s="273">
        <v>339912541</v>
      </c>
      <c r="H39" s="273">
        <v>575000</v>
      </c>
      <c r="I39" s="273">
        <v>49127631</v>
      </c>
      <c r="J39" s="273">
        <v>93477204</v>
      </c>
      <c r="N39" s="278"/>
      <c r="O39" s="275"/>
      <c r="P39" s="275"/>
      <c r="Q39" s="275"/>
      <c r="R39" s="275"/>
      <c r="S39" s="275"/>
      <c r="T39" s="275"/>
      <c r="U39" s="275"/>
    </row>
    <row r="40" spans="1:21">
      <c r="A40">
        <v>2032</v>
      </c>
      <c r="B40">
        <v>32</v>
      </c>
      <c r="C40" s="274">
        <v>48305</v>
      </c>
      <c r="D40" s="273">
        <v>339912541</v>
      </c>
      <c r="E40" s="273">
        <v>6356365</v>
      </c>
      <c r="F40" s="273">
        <v>37541959</v>
      </c>
      <c r="G40" s="273">
        <v>302370582</v>
      </c>
      <c r="H40" s="273">
        <v>575000</v>
      </c>
      <c r="I40" s="273">
        <v>44473324</v>
      </c>
      <c r="N40" s="278"/>
      <c r="O40" s="275"/>
      <c r="P40" s="275"/>
      <c r="Q40" s="275"/>
      <c r="R40" s="275"/>
      <c r="S40" s="275"/>
      <c r="T40" s="275"/>
      <c r="U40" s="275"/>
    </row>
    <row r="41" spans="1:21">
      <c r="A41">
        <v>2032</v>
      </c>
      <c r="B41">
        <v>33</v>
      </c>
      <c r="C41" s="274">
        <v>48488</v>
      </c>
      <c r="D41" s="273">
        <v>302370582</v>
      </c>
      <c r="E41" s="273">
        <v>5654330</v>
      </c>
      <c r="F41" s="273">
        <v>42774550</v>
      </c>
      <c r="G41" s="273">
        <v>259596032</v>
      </c>
      <c r="H41" s="273">
        <v>575000</v>
      </c>
      <c r="I41" s="273">
        <v>49003880</v>
      </c>
      <c r="J41" s="273">
        <v>93477204</v>
      </c>
      <c r="N41" s="278"/>
      <c r="O41" s="275"/>
      <c r="P41" s="275"/>
      <c r="Q41" s="275"/>
      <c r="R41" s="275"/>
      <c r="S41" s="275"/>
      <c r="T41" s="275"/>
      <c r="U41" s="275"/>
    </row>
    <row r="42" spans="1:21">
      <c r="A42">
        <v>2033</v>
      </c>
      <c r="B42">
        <v>34</v>
      </c>
      <c r="C42" s="274">
        <v>48670</v>
      </c>
      <c r="D42" s="273">
        <v>259596032</v>
      </c>
      <c r="E42" s="273">
        <v>4854446</v>
      </c>
      <c r="F42" s="273">
        <v>38874768</v>
      </c>
      <c r="G42" s="273">
        <v>220721264</v>
      </c>
      <c r="H42" s="273">
        <v>575000</v>
      </c>
      <c r="I42" s="273">
        <v>44304214</v>
      </c>
      <c r="N42" s="278"/>
      <c r="O42" s="275"/>
      <c r="P42" s="275"/>
      <c r="Q42" s="275"/>
      <c r="R42" s="275"/>
      <c r="S42" s="275"/>
      <c r="T42" s="275"/>
      <c r="U42" s="275"/>
    </row>
    <row r="43" spans="1:21">
      <c r="A43">
        <v>2033</v>
      </c>
      <c r="B43">
        <v>35</v>
      </c>
      <c r="C43" s="274">
        <v>48853</v>
      </c>
      <c r="D43" s="273">
        <v>220721264</v>
      </c>
      <c r="E43" s="273">
        <v>4127488</v>
      </c>
      <c r="F43" s="273">
        <v>44470503</v>
      </c>
      <c r="G43" s="273">
        <v>176250761</v>
      </c>
      <c r="H43" s="273">
        <v>575000</v>
      </c>
      <c r="I43" s="273">
        <v>49172990</v>
      </c>
      <c r="J43" s="273">
        <v>93477204</v>
      </c>
      <c r="N43" s="278"/>
      <c r="O43" s="275"/>
      <c r="P43" s="275"/>
      <c r="Q43" s="275"/>
      <c r="R43" s="275"/>
      <c r="S43" s="275"/>
      <c r="T43" s="275"/>
      <c r="U43" s="275"/>
    </row>
    <row r="44" spans="1:21">
      <c r="A44">
        <v>2034</v>
      </c>
      <c r="B44">
        <v>36</v>
      </c>
      <c r="C44" s="274">
        <v>49035</v>
      </c>
      <c r="D44" s="273">
        <v>176250761</v>
      </c>
      <c r="E44" s="273">
        <v>3295889</v>
      </c>
      <c r="F44" s="273">
        <v>40517292</v>
      </c>
      <c r="G44" s="273">
        <v>135733469</v>
      </c>
      <c r="H44" s="273">
        <v>575000</v>
      </c>
      <c r="I44" s="273">
        <v>44388181</v>
      </c>
      <c r="N44" s="278"/>
      <c r="O44" s="275"/>
      <c r="P44" s="275"/>
      <c r="Q44" s="275"/>
      <c r="R44" s="275"/>
      <c r="S44" s="275"/>
      <c r="T44" s="275"/>
      <c r="U44" s="275"/>
    </row>
    <row r="45" spans="1:21">
      <c r="A45">
        <v>2034</v>
      </c>
      <c r="B45">
        <v>37</v>
      </c>
      <c r="C45" s="274">
        <v>49218</v>
      </c>
      <c r="D45" s="273">
        <v>135733469</v>
      </c>
      <c r="E45" s="273">
        <v>2538216</v>
      </c>
      <c r="F45" s="273">
        <v>45975807</v>
      </c>
      <c r="G45" s="273">
        <v>89757662</v>
      </c>
      <c r="H45" s="273">
        <v>575000</v>
      </c>
      <c r="I45" s="273">
        <v>49089023</v>
      </c>
      <c r="J45" s="273">
        <v>93477204</v>
      </c>
      <c r="N45" s="278"/>
      <c r="O45" s="275"/>
      <c r="P45" s="275"/>
      <c r="Q45" s="275"/>
      <c r="R45" s="275"/>
      <c r="S45" s="275"/>
      <c r="T45" s="275"/>
      <c r="U45" s="275"/>
    </row>
    <row r="46" spans="1:21">
      <c r="A46">
        <v>2035</v>
      </c>
      <c r="B46">
        <v>38</v>
      </c>
      <c r="C46" s="274">
        <v>49400</v>
      </c>
      <c r="D46" s="273">
        <v>89757662</v>
      </c>
      <c r="E46" s="273">
        <v>1678468</v>
      </c>
      <c r="F46" s="273">
        <v>42106685</v>
      </c>
      <c r="G46" s="273">
        <v>47650977</v>
      </c>
      <c r="H46" s="273">
        <v>575000</v>
      </c>
      <c r="I46" s="273">
        <v>44360153</v>
      </c>
      <c r="N46" s="278"/>
      <c r="O46" s="275"/>
      <c r="P46" s="275"/>
      <c r="Q46" s="275"/>
      <c r="R46" s="275"/>
      <c r="S46" s="275"/>
      <c r="T46" s="275"/>
      <c r="U46" s="275"/>
    </row>
    <row r="47" spans="1:21">
      <c r="A47">
        <v>2035</v>
      </c>
      <c r="B47">
        <v>39</v>
      </c>
      <c r="C47" s="274">
        <v>49583</v>
      </c>
      <c r="D47" s="273">
        <v>47650977</v>
      </c>
      <c r="E47" s="273">
        <v>891073</v>
      </c>
      <c r="F47" s="273">
        <v>47650977</v>
      </c>
      <c r="H47" s="273">
        <v>575000</v>
      </c>
      <c r="I47" s="273">
        <v>49117051</v>
      </c>
      <c r="J47" s="273">
        <v>93477204</v>
      </c>
      <c r="N47" s="278"/>
      <c r="O47" s="275"/>
      <c r="P47" s="275"/>
      <c r="Q47" s="275"/>
      <c r="R47" s="275"/>
      <c r="S47" s="275"/>
      <c r="T47" s="275"/>
      <c r="U47" s="275"/>
    </row>
    <row r="48" spans="1:21">
      <c r="E48" s="276">
        <f>SUM(E9:E47)</f>
        <v>505143967</v>
      </c>
      <c r="F48" s="276">
        <f>SUM(F9:F47)</f>
        <v>1294711998</v>
      </c>
      <c r="H48" s="276">
        <f>SUM(H9:H47)</f>
        <v>22712500</v>
      </c>
      <c r="I48" s="276">
        <f t="shared" ref="I48:J48" si="0">SUM(I9:I47)</f>
        <v>1822568468</v>
      </c>
      <c r="J48" s="276">
        <f t="shared" si="0"/>
        <v>1822568468</v>
      </c>
    </row>
    <row r="61" spans="3:10">
      <c r="C61" s="274"/>
      <c r="D61" s="273"/>
      <c r="E61" s="273"/>
    </row>
    <row r="62" spans="3:10">
      <c r="C62" s="274"/>
      <c r="D62" s="273"/>
      <c r="E62" s="273"/>
      <c r="F62" s="273"/>
      <c r="G62" s="273"/>
      <c r="H62" s="273"/>
      <c r="I62" s="273"/>
      <c r="J62" s="273"/>
    </row>
    <row r="63" spans="3:10">
      <c r="C63" s="274"/>
      <c r="D63" s="273"/>
      <c r="E63" s="273"/>
      <c r="F63" s="273"/>
      <c r="G63" s="273"/>
      <c r="H63" s="273"/>
      <c r="I63" s="273"/>
    </row>
    <row r="64" spans="3:10">
      <c r="C64" s="274"/>
      <c r="D64" s="273"/>
      <c r="E64" s="273"/>
      <c r="F64" s="273"/>
      <c r="G64" s="273"/>
      <c r="H64" s="273"/>
      <c r="I64" s="273"/>
      <c r="J64" s="273"/>
    </row>
    <row r="65" spans="3:10">
      <c r="C65" s="274"/>
      <c r="D65" s="273"/>
      <c r="E65" s="273"/>
      <c r="F65" s="273"/>
      <c r="G65" s="273"/>
      <c r="H65" s="273"/>
      <c r="I65" s="273"/>
    </row>
    <row r="66" spans="3:10">
      <c r="C66" s="274"/>
      <c r="D66" s="273"/>
      <c r="E66" s="273"/>
      <c r="F66" s="273"/>
      <c r="G66" s="273"/>
      <c r="H66" s="273"/>
      <c r="I66" s="273"/>
      <c r="J66" s="273"/>
    </row>
    <row r="67" spans="3:10">
      <c r="C67" s="274"/>
      <c r="D67" s="273"/>
      <c r="E67" s="273"/>
      <c r="F67" s="273"/>
      <c r="G67" s="273"/>
      <c r="H67" s="273"/>
      <c r="I67" s="273"/>
    </row>
    <row r="68" spans="3:10">
      <c r="C68" s="274"/>
      <c r="D68" s="273"/>
      <c r="E68" s="273"/>
      <c r="F68" s="273"/>
      <c r="G68" s="273"/>
      <c r="H68" s="273"/>
      <c r="I68" s="273"/>
      <c r="J68" s="273"/>
    </row>
    <row r="69" spans="3:10">
      <c r="C69" s="274"/>
      <c r="D69" s="273"/>
      <c r="E69" s="273"/>
      <c r="F69" s="273"/>
      <c r="G69" s="273"/>
      <c r="H69" s="273"/>
      <c r="I69" s="273"/>
    </row>
    <row r="70" spans="3:10">
      <c r="C70" s="274"/>
      <c r="D70" s="273"/>
      <c r="E70" s="273"/>
      <c r="F70" s="273"/>
      <c r="G70" s="273"/>
      <c r="H70" s="273"/>
      <c r="I70" s="273"/>
      <c r="J70" s="273"/>
    </row>
    <row r="71" spans="3:10">
      <c r="C71" s="274"/>
      <c r="D71" s="273"/>
      <c r="E71" s="273"/>
      <c r="F71" s="273"/>
      <c r="G71" s="273"/>
      <c r="H71" s="273"/>
      <c r="I71" s="273"/>
    </row>
    <row r="72" spans="3:10">
      <c r="C72" s="274"/>
      <c r="D72" s="273"/>
      <c r="E72" s="273"/>
      <c r="F72" s="273"/>
      <c r="G72" s="273"/>
      <c r="H72" s="273"/>
      <c r="I72" s="273"/>
      <c r="J72" s="273"/>
    </row>
    <row r="73" spans="3:10">
      <c r="C73" s="274"/>
      <c r="D73" s="273"/>
      <c r="E73" s="273"/>
      <c r="F73" s="273"/>
      <c r="G73" s="273"/>
      <c r="H73" s="273"/>
      <c r="I73" s="273"/>
    </row>
    <row r="74" spans="3:10">
      <c r="C74" s="274"/>
      <c r="D74" s="273"/>
      <c r="E74" s="273"/>
      <c r="F74" s="273"/>
      <c r="G74" s="273"/>
      <c r="H74" s="273"/>
      <c r="I74" s="273"/>
      <c r="J74" s="273"/>
    </row>
    <row r="75" spans="3:10">
      <c r="C75" s="274"/>
      <c r="D75" s="273"/>
      <c r="E75" s="273"/>
      <c r="F75" s="273"/>
      <c r="G75" s="273"/>
      <c r="H75" s="273"/>
      <c r="I75" s="273"/>
    </row>
    <row r="76" spans="3:10">
      <c r="C76" s="274"/>
      <c r="D76" s="273"/>
      <c r="E76" s="273"/>
      <c r="F76" s="273"/>
      <c r="G76" s="273"/>
      <c r="H76" s="273"/>
      <c r="I76" s="273"/>
      <c r="J76" s="273"/>
    </row>
    <row r="77" spans="3:10">
      <c r="C77" s="274"/>
      <c r="D77" s="273"/>
      <c r="E77" s="273"/>
      <c r="F77" s="273"/>
      <c r="G77" s="273"/>
      <c r="H77" s="273"/>
      <c r="I77" s="273"/>
    </row>
    <row r="78" spans="3:10">
      <c r="C78" s="274"/>
      <c r="D78" s="273"/>
      <c r="E78" s="273"/>
      <c r="F78" s="273"/>
      <c r="G78" s="273"/>
      <c r="H78" s="273"/>
      <c r="I78" s="273"/>
      <c r="J78" s="273"/>
    </row>
    <row r="79" spans="3:10">
      <c r="C79" s="274"/>
      <c r="D79" s="273"/>
      <c r="E79" s="273"/>
      <c r="F79" s="273"/>
      <c r="G79" s="273"/>
      <c r="H79" s="273"/>
      <c r="I79" s="273"/>
    </row>
    <row r="80" spans="3:10">
      <c r="C80" s="274"/>
      <c r="D80" s="273"/>
      <c r="E80" s="273"/>
      <c r="F80" s="273"/>
      <c r="G80" s="273"/>
      <c r="H80" s="273"/>
      <c r="I80" s="273"/>
      <c r="J80" s="273"/>
    </row>
    <row r="81" spans="3:10">
      <c r="C81" s="274"/>
      <c r="D81" s="273"/>
      <c r="E81" s="273"/>
      <c r="F81" s="273"/>
      <c r="G81" s="273"/>
      <c r="H81" s="273"/>
      <c r="I81" s="273"/>
    </row>
    <row r="82" spans="3:10">
      <c r="C82" s="274"/>
      <c r="D82" s="273"/>
      <c r="E82" s="273"/>
      <c r="F82" s="273"/>
      <c r="G82" s="273"/>
      <c r="H82" s="273"/>
      <c r="I82" s="273"/>
      <c r="J82" s="273"/>
    </row>
    <row r="83" spans="3:10">
      <c r="C83" s="274"/>
      <c r="D83" s="273"/>
      <c r="E83" s="273"/>
      <c r="F83" s="273"/>
      <c r="G83" s="273"/>
      <c r="H83" s="273"/>
      <c r="I83" s="273"/>
    </row>
    <row r="84" spans="3:10">
      <c r="C84" s="274"/>
      <c r="D84" s="273"/>
      <c r="E84" s="273"/>
      <c r="F84" s="273"/>
      <c r="G84" s="273"/>
      <c r="H84" s="273"/>
      <c r="I84" s="273"/>
      <c r="J84" s="273"/>
    </row>
    <row r="85" spans="3:10">
      <c r="C85" s="274"/>
      <c r="D85" s="273"/>
      <c r="E85" s="273"/>
      <c r="F85" s="273"/>
      <c r="G85" s="273"/>
      <c r="H85" s="273"/>
      <c r="I85" s="273"/>
    </row>
    <row r="86" spans="3:10">
      <c r="C86" s="274"/>
      <c r="D86" s="273"/>
      <c r="E86" s="273"/>
      <c r="F86" s="273"/>
      <c r="G86" s="273"/>
      <c r="H86" s="273"/>
      <c r="I86" s="273"/>
      <c r="J86" s="273"/>
    </row>
    <row r="87" spans="3:10">
      <c r="C87" s="274"/>
      <c r="D87" s="273"/>
      <c r="E87" s="273"/>
      <c r="F87" s="273"/>
      <c r="G87" s="273"/>
      <c r="H87" s="273"/>
      <c r="I87" s="273"/>
    </row>
    <row r="88" spans="3:10">
      <c r="C88" s="274"/>
      <c r="D88" s="273"/>
      <c r="E88" s="273"/>
      <c r="F88" s="273"/>
      <c r="G88" s="273"/>
      <c r="H88" s="273"/>
      <c r="I88" s="273"/>
      <c r="J88" s="273"/>
    </row>
    <row r="89" spans="3:10">
      <c r="C89" s="274"/>
      <c r="D89" s="273"/>
      <c r="E89" s="273"/>
      <c r="F89" s="273"/>
      <c r="G89" s="273"/>
      <c r="H89" s="273"/>
      <c r="I89" s="273"/>
    </row>
    <row r="90" spans="3:10">
      <c r="C90" s="274"/>
      <c r="D90" s="273"/>
      <c r="E90" s="273"/>
      <c r="F90" s="273"/>
      <c r="G90" s="273"/>
      <c r="H90" s="273"/>
      <c r="I90" s="273"/>
      <c r="J90" s="273"/>
    </row>
    <row r="91" spans="3:10">
      <c r="C91" s="274"/>
      <c r="D91" s="273"/>
      <c r="E91" s="273"/>
      <c r="F91" s="273"/>
      <c r="G91" s="273"/>
      <c r="H91" s="273"/>
      <c r="I91" s="273"/>
    </row>
    <row r="92" spans="3:10">
      <c r="C92" s="274"/>
      <c r="D92" s="273"/>
      <c r="E92" s="273"/>
      <c r="F92" s="273"/>
      <c r="G92" s="273"/>
      <c r="H92" s="273"/>
      <c r="I92" s="273"/>
      <c r="J92" s="273"/>
    </row>
    <row r="93" spans="3:10">
      <c r="C93" s="274"/>
      <c r="D93" s="273"/>
      <c r="E93" s="273"/>
      <c r="F93" s="273"/>
      <c r="G93" s="273"/>
      <c r="H93" s="273"/>
      <c r="I93" s="273"/>
    </row>
    <row r="94" spans="3:10">
      <c r="C94" s="274"/>
      <c r="D94" s="273"/>
      <c r="E94" s="273"/>
      <c r="F94" s="273"/>
      <c r="G94" s="273"/>
      <c r="H94" s="273"/>
      <c r="I94" s="273"/>
      <c r="J94" s="273"/>
    </row>
    <row r="95" spans="3:10">
      <c r="C95" s="274"/>
      <c r="D95" s="273"/>
      <c r="E95" s="273"/>
      <c r="F95" s="273"/>
      <c r="G95" s="273"/>
      <c r="H95" s="273"/>
      <c r="I95" s="273"/>
    </row>
    <row r="96" spans="3:10">
      <c r="C96" s="274"/>
      <c r="D96" s="273"/>
      <c r="E96" s="273"/>
      <c r="F96" s="273"/>
      <c r="G96" s="273"/>
      <c r="H96" s="273"/>
      <c r="I96" s="273"/>
      <c r="J96" s="273"/>
    </row>
    <row r="97" spans="3:10">
      <c r="C97" s="274"/>
      <c r="D97" s="273"/>
      <c r="E97" s="273"/>
      <c r="F97" s="273"/>
      <c r="G97" s="273"/>
      <c r="H97" s="273"/>
      <c r="I97" s="273"/>
    </row>
    <row r="98" spans="3:10">
      <c r="C98" s="274"/>
      <c r="D98" s="273"/>
      <c r="E98" s="273"/>
      <c r="F98" s="273"/>
      <c r="G98" s="273"/>
      <c r="H98" s="273"/>
      <c r="I98" s="273"/>
      <c r="J98" s="273"/>
    </row>
    <row r="99" spans="3:10">
      <c r="C99" s="274"/>
      <c r="D99" s="273"/>
      <c r="E99" s="273"/>
      <c r="F99" s="273"/>
      <c r="G99" s="273"/>
      <c r="H99" s="273"/>
      <c r="I99" s="273"/>
    </row>
    <row r="100" spans="3:10">
      <c r="C100" s="274"/>
      <c r="D100" s="273"/>
      <c r="E100" s="273"/>
      <c r="F100" s="273"/>
      <c r="H100" s="273"/>
      <c r="I100" s="273"/>
      <c r="J100" s="273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8"/>
  <sheetViews>
    <sheetView showGridLines="0" workbookViewId="0">
      <selection activeCell="H11" sqref="H11"/>
    </sheetView>
  </sheetViews>
  <sheetFormatPr defaultRowHeight="15"/>
  <cols>
    <col min="2" max="2" width="9.5703125" bestFit="1" customWidth="1"/>
    <col min="3" max="22" width="8" bestFit="1" customWidth="1"/>
  </cols>
  <sheetData>
    <row r="4" spans="2:22">
      <c r="C4" s="193">
        <v>2016</v>
      </c>
      <c r="D4" s="193">
        <v>2017</v>
      </c>
      <c r="E4" s="193">
        <v>2018</v>
      </c>
      <c r="F4" s="193">
        <v>2019</v>
      </c>
      <c r="G4" s="193">
        <v>2020</v>
      </c>
      <c r="H4" s="193">
        <v>2021</v>
      </c>
      <c r="I4" s="193">
        <v>2022</v>
      </c>
      <c r="J4" s="193">
        <v>2023</v>
      </c>
      <c r="K4" s="193">
        <v>2024</v>
      </c>
      <c r="L4" s="193">
        <v>2025</v>
      </c>
      <c r="M4" s="193">
        <v>2026</v>
      </c>
      <c r="N4" s="193">
        <v>2027</v>
      </c>
      <c r="O4" s="193">
        <v>2028</v>
      </c>
      <c r="P4" s="193">
        <v>2029</v>
      </c>
      <c r="Q4" s="193">
        <v>2030</v>
      </c>
      <c r="R4" s="193">
        <v>2031</v>
      </c>
      <c r="S4" s="193">
        <v>2032</v>
      </c>
      <c r="T4" s="193">
        <v>2033</v>
      </c>
      <c r="U4" s="193">
        <v>2034</v>
      </c>
      <c r="V4" s="193">
        <v>2035</v>
      </c>
    </row>
    <row r="6" spans="2:22">
      <c r="B6" t="s">
        <v>117</v>
      </c>
      <c r="C6" s="67">
        <v>38209</v>
      </c>
      <c r="D6" s="67">
        <v>38846</v>
      </c>
      <c r="E6" s="67">
        <v>39098</v>
      </c>
      <c r="F6" s="67">
        <v>39496</v>
      </c>
      <c r="G6" s="67">
        <v>39998</v>
      </c>
      <c r="H6" s="67">
        <v>40349</v>
      </c>
      <c r="I6" s="67">
        <v>40718</v>
      </c>
      <c r="J6" s="67">
        <v>41115</v>
      </c>
      <c r="K6" s="67">
        <v>41482</v>
      </c>
      <c r="L6" s="67">
        <f>+K6+L7</f>
        <v>41896.82</v>
      </c>
      <c r="M6" s="67">
        <f t="shared" ref="M6:V6" si="0">+L6+M7</f>
        <v>42315.788200000003</v>
      </c>
      <c r="N6" s="67">
        <f t="shared" si="0"/>
        <v>42738.946082000002</v>
      </c>
      <c r="O6" s="67">
        <f t="shared" si="0"/>
        <v>43166.335542820001</v>
      </c>
      <c r="P6" s="67">
        <f t="shared" si="0"/>
        <v>43597.998898248203</v>
      </c>
      <c r="Q6" s="67">
        <f t="shared" si="0"/>
        <v>44033.978887230682</v>
      </c>
      <c r="R6" s="67">
        <f t="shared" si="0"/>
        <v>44474.318676102987</v>
      </c>
      <c r="S6" s="67">
        <f t="shared" si="0"/>
        <v>44919.061862864015</v>
      </c>
      <c r="T6" s="67">
        <f t="shared" si="0"/>
        <v>45368.252481492658</v>
      </c>
      <c r="U6" s="67">
        <f t="shared" si="0"/>
        <v>45821.935006307584</v>
      </c>
      <c r="V6" s="67">
        <f t="shared" si="0"/>
        <v>46280.154356370658</v>
      </c>
    </row>
    <row r="7" spans="2:22">
      <c r="B7" t="s">
        <v>118</v>
      </c>
      <c r="D7" s="192">
        <f>+D6-C6</f>
        <v>637</v>
      </c>
      <c r="E7" s="192">
        <f t="shared" ref="E7:K7" si="1">+E6-D6</f>
        <v>252</v>
      </c>
      <c r="F7" s="192">
        <f t="shared" si="1"/>
        <v>398</v>
      </c>
      <c r="G7" s="192">
        <f t="shared" si="1"/>
        <v>502</v>
      </c>
      <c r="H7" s="192">
        <f t="shared" si="1"/>
        <v>351</v>
      </c>
      <c r="I7" s="192">
        <f t="shared" si="1"/>
        <v>369</v>
      </c>
      <c r="J7" s="192">
        <f t="shared" si="1"/>
        <v>397</v>
      </c>
      <c r="K7" s="192">
        <f t="shared" si="1"/>
        <v>367</v>
      </c>
      <c r="L7" s="192">
        <f>+K6*0.01</f>
        <v>414.82</v>
      </c>
      <c r="M7" s="192">
        <f t="shared" ref="M7:V7" si="2">+L6*0.01</f>
        <v>418.96820000000002</v>
      </c>
      <c r="N7" s="192">
        <f t="shared" si="2"/>
        <v>423.15788200000003</v>
      </c>
      <c r="O7" s="192">
        <f t="shared" si="2"/>
        <v>427.38946082000001</v>
      </c>
      <c r="P7" s="192">
        <f t="shared" si="2"/>
        <v>431.66335542820002</v>
      </c>
      <c r="Q7" s="192">
        <f t="shared" si="2"/>
        <v>435.97998898248204</v>
      </c>
      <c r="R7" s="192">
        <f t="shared" si="2"/>
        <v>440.33978887230683</v>
      </c>
      <c r="S7" s="192">
        <f t="shared" si="2"/>
        <v>444.74318676102985</v>
      </c>
      <c r="T7" s="192">
        <f t="shared" si="2"/>
        <v>449.19061862864015</v>
      </c>
      <c r="U7" s="192">
        <f t="shared" si="2"/>
        <v>453.68252481492658</v>
      </c>
      <c r="V7" s="192">
        <f t="shared" si="2"/>
        <v>458.21935006307586</v>
      </c>
    </row>
    <row r="8" spans="2:22">
      <c r="B8" t="s">
        <v>119</v>
      </c>
      <c r="D8" s="181">
        <f>+D7/C6</f>
        <v>1.6671464838127144E-2</v>
      </c>
      <c r="E8" s="181">
        <f t="shared" ref="E8:L8" si="3">+E7/D6</f>
        <v>6.4871544045718996E-3</v>
      </c>
      <c r="F8" s="181">
        <f t="shared" si="3"/>
        <v>1.0179548826026907E-2</v>
      </c>
      <c r="G8" s="181">
        <f t="shared" si="3"/>
        <v>1.2710147863074742E-2</v>
      </c>
      <c r="H8" s="181">
        <f t="shared" si="3"/>
        <v>8.7754387719385964E-3</v>
      </c>
      <c r="I8" s="181">
        <f t="shared" si="3"/>
        <v>9.1452080596792981E-3</v>
      </c>
      <c r="J8" s="181">
        <f t="shared" si="3"/>
        <v>9.7499877204184886E-3</v>
      </c>
      <c r="K8" s="181">
        <f t="shared" si="3"/>
        <v>8.9261826583971783E-3</v>
      </c>
      <c r="L8" s="181">
        <f t="shared" si="3"/>
        <v>0.01</v>
      </c>
      <c r="M8" s="181">
        <f t="shared" ref="M8" si="4">+M7/L6</f>
        <v>0.01</v>
      </c>
      <c r="N8" s="181">
        <f t="shared" ref="N8" si="5">+N7/M6</f>
        <v>0.01</v>
      </c>
      <c r="O8" s="181">
        <f t="shared" ref="O8" si="6">+O7/N6</f>
        <v>0.01</v>
      </c>
      <c r="P8" s="181">
        <f t="shared" ref="P8" si="7">+P7/O6</f>
        <v>0.01</v>
      </c>
      <c r="Q8" s="181">
        <f t="shared" ref="Q8" si="8">+Q7/P6</f>
        <v>0.01</v>
      </c>
      <c r="R8" s="181">
        <f t="shared" ref="R8" si="9">+R7/Q6</f>
        <v>0.01</v>
      </c>
      <c r="S8" s="181">
        <f t="shared" ref="S8" si="10">+S7/R6</f>
        <v>0.01</v>
      </c>
      <c r="T8" s="181">
        <f t="shared" ref="T8" si="11">+T7/S6</f>
        <v>0.01</v>
      </c>
      <c r="U8" s="181">
        <f t="shared" ref="U8" si="12">+U7/T6</f>
        <v>0.01</v>
      </c>
      <c r="V8" s="181">
        <f t="shared" ref="V8" si="13">+V7/U6</f>
        <v>0.01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V34"/>
  <sheetViews>
    <sheetView workbookViewId="0">
      <selection activeCell="V8" sqref="V8"/>
    </sheetView>
  </sheetViews>
  <sheetFormatPr defaultRowHeight="12.75"/>
  <cols>
    <col min="1" max="1" width="9.140625" style="247"/>
    <col min="2" max="2" width="16" style="247" customWidth="1"/>
    <col min="3" max="3" width="10.28515625" style="247" bestFit="1" customWidth="1"/>
    <col min="4" max="11" width="9.140625" style="247"/>
    <col min="12" max="12" width="10.28515625" style="247" bestFit="1" customWidth="1"/>
    <col min="13" max="16384" width="9.140625" style="247"/>
  </cols>
  <sheetData>
    <row r="6" spans="2:22">
      <c r="B6" s="257" t="s">
        <v>193</v>
      </c>
      <c r="C6" s="258">
        <v>2016</v>
      </c>
      <c r="D6" s="258">
        <v>2017</v>
      </c>
      <c r="E6" s="258">
        <v>2018</v>
      </c>
      <c r="F6" s="258">
        <v>2019</v>
      </c>
      <c r="G6" s="258">
        <v>2020</v>
      </c>
      <c r="H6" s="258">
        <v>2021</v>
      </c>
      <c r="I6" s="258">
        <v>2022</v>
      </c>
      <c r="J6" s="258">
        <v>2023</v>
      </c>
      <c r="K6" s="258">
        <v>2024</v>
      </c>
      <c r="L6" s="258">
        <v>2025</v>
      </c>
      <c r="M6" s="258">
        <v>2026</v>
      </c>
      <c r="N6" s="258">
        <v>2027</v>
      </c>
      <c r="O6" s="258">
        <v>2028</v>
      </c>
      <c r="P6" s="258">
        <v>2029</v>
      </c>
      <c r="Q6" s="258">
        <v>2030</v>
      </c>
      <c r="R6" s="258">
        <v>2031</v>
      </c>
      <c r="S6" s="258">
        <v>2032</v>
      </c>
      <c r="T6" s="258">
        <v>2033</v>
      </c>
      <c r="U6" s="258">
        <v>2034</v>
      </c>
      <c r="V6" s="258">
        <v>2035</v>
      </c>
    </row>
    <row r="8" spans="2:22" ht="15">
      <c r="B8" s="247" t="s">
        <v>117</v>
      </c>
      <c r="C8" s="259">
        <v>38209</v>
      </c>
      <c r="D8" s="259">
        <v>38846</v>
      </c>
      <c r="E8" s="259">
        <v>39098</v>
      </c>
      <c r="F8" s="259">
        <v>39496</v>
      </c>
      <c r="G8" s="259">
        <v>39998</v>
      </c>
      <c r="H8" s="259">
        <v>40349</v>
      </c>
      <c r="I8" s="259">
        <v>40718</v>
      </c>
      <c r="J8" s="259">
        <v>41115</v>
      </c>
      <c r="K8" s="259">
        <v>41482</v>
      </c>
      <c r="L8" s="260">
        <f>+K8+L9</f>
        <v>41896.82</v>
      </c>
      <c r="M8" s="260">
        <f t="shared" ref="M8:V8" si="0">+L8+M9</f>
        <v>42315.788200000003</v>
      </c>
      <c r="N8" s="260">
        <f t="shared" si="0"/>
        <v>42738.946082000002</v>
      </c>
      <c r="O8" s="260">
        <f t="shared" si="0"/>
        <v>43166.335542820001</v>
      </c>
      <c r="P8" s="260">
        <f t="shared" si="0"/>
        <v>43597.998898248203</v>
      </c>
      <c r="Q8" s="260">
        <f t="shared" si="0"/>
        <v>44033.978887230682</v>
      </c>
      <c r="R8" s="260">
        <f t="shared" si="0"/>
        <v>44474.318676102987</v>
      </c>
      <c r="S8" s="260">
        <f t="shared" si="0"/>
        <v>44919.061862864015</v>
      </c>
      <c r="T8" s="260">
        <f t="shared" si="0"/>
        <v>45368.252481492658</v>
      </c>
      <c r="U8" s="260">
        <f t="shared" si="0"/>
        <v>45821.935006307584</v>
      </c>
      <c r="V8" s="260">
        <f t="shared" si="0"/>
        <v>46280.154356370658</v>
      </c>
    </row>
    <row r="9" spans="2:22">
      <c r="B9" s="247" t="s">
        <v>118</v>
      </c>
      <c r="D9" s="261">
        <f>+D8-C8</f>
        <v>637</v>
      </c>
      <c r="E9" s="261">
        <f t="shared" ref="E9:K9" si="1">+E8-D8</f>
        <v>252</v>
      </c>
      <c r="F9" s="261">
        <f t="shared" si="1"/>
        <v>398</v>
      </c>
      <c r="G9" s="261">
        <f t="shared" si="1"/>
        <v>502</v>
      </c>
      <c r="H9" s="261">
        <f t="shared" si="1"/>
        <v>351</v>
      </c>
      <c r="I9" s="261">
        <f t="shared" si="1"/>
        <v>369</v>
      </c>
      <c r="J9" s="261">
        <f t="shared" si="1"/>
        <v>397</v>
      </c>
      <c r="K9" s="261">
        <f t="shared" si="1"/>
        <v>367</v>
      </c>
      <c r="L9" s="261">
        <f>+K8*0.01</f>
        <v>414.82</v>
      </c>
      <c r="M9" s="261">
        <f t="shared" ref="M9:V9" si="2">+L8*0.01</f>
        <v>418.96820000000002</v>
      </c>
      <c r="N9" s="261">
        <f t="shared" si="2"/>
        <v>423.15788200000003</v>
      </c>
      <c r="O9" s="261">
        <f t="shared" si="2"/>
        <v>427.38946082000001</v>
      </c>
      <c r="P9" s="261">
        <f t="shared" si="2"/>
        <v>431.66335542820002</v>
      </c>
      <c r="Q9" s="261">
        <f t="shared" si="2"/>
        <v>435.97998898248204</v>
      </c>
      <c r="R9" s="261">
        <f t="shared" si="2"/>
        <v>440.33978887230683</v>
      </c>
      <c r="S9" s="261">
        <f t="shared" si="2"/>
        <v>444.74318676102985</v>
      </c>
      <c r="T9" s="261">
        <f t="shared" si="2"/>
        <v>449.19061862864015</v>
      </c>
      <c r="U9" s="261">
        <f t="shared" si="2"/>
        <v>453.68252481492658</v>
      </c>
      <c r="V9" s="261">
        <f t="shared" si="2"/>
        <v>458.21935006307586</v>
      </c>
    </row>
    <row r="10" spans="2:22" ht="15">
      <c r="B10" s="247" t="s">
        <v>119</v>
      </c>
      <c r="D10" s="262">
        <f>+D9/C8</f>
        <v>1.6671464838127144E-2</v>
      </c>
      <c r="E10" s="262">
        <f t="shared" ref="E10:V10" si="3">+E9/D8</f>
        <v>6.4871544045718996E-3</v>
      </c>
      <c r="F10" s="262">
        <f t="shared" si="3"/>
        <v>1.0179548826026907E-2</v>
      </c>
      <c r="G10" s="262">
        <f t="shared" si="3"/>
        <v>1.2710147863074742E-2</v>
      </c>
      <c r="H10" s="262">
        <f t="shared" si="3"/>
        <v>8.7754387719385964E-3</v>
      </c>
      <c r="I10" s="262">
        <f t="shared" si="3"/>
        <v>9.1452080596792981E-3</v>
      </c>
      <c r="J10" s="262">
        <f t="shared" si="3"/>
        <v>9.7499877204184886E-3</v>
      </c>
      <c r="K10" s="262">
        <f t="shared" si="3"/>
        <v>8.9261826583971783E-3</v>
      </c>
      <c r="L10" s="262">
        <f t="shared" si="3"/>
        <v>0.01</v>
      </c>
      <c r="M10" s="262">
        <f t="shared" si="3"/>
        <v>0.01</v>
      </c>
      <c r="N10" s="262">
        <f t="shared" si="3"/>
        <v>0.01</v>
      </c>
      <c r="O10" s="262">
        <f t="shared" si="3"/>
        <v>0.01</v>
      </c>
      <c r="P10" s="262">
        <f t="shared" si="3"/>
        <v>0.01</v>
      </c>
      <c r="Q10" s="262">
        <f t="shared" si="3"/>
        <v>0.01</v>
      </c>
      <c r="R10" s="262">
        <f t="shared" si="3"/>
        <v>0.01</v>
      </c>
      <c r="S10" s="262">
        <f t="shared" si="3"/>
        <v>0.01</v>
      </c>
      <c r="T10" s="262">
        <f t="shared" si="3"/>
        <v>0.01</v>
      </c>
      <c r="U10" s="262">
        <f t="shared" si="3"/>
        <v>0.01</v>
      </c>
      <c r="V10" s="262">
        <f t="shared" si="3"/>
        <v>0.01</v>
      </c>
    </row>
    <row r="13" spans="2:22">
      <c r="B13" s="257" t="s">
        <v>60</v>
      </c>
      <c r="C13" s="258">
        <v>2016</v>
      </c>
      <c r="D13" s="258">
        <v>2017</v>
      </c>
      <c r="E13" s="258">
        <v>2018</v>
      </c>
      <c r="F13" s="258">
        <v>2019</v>
      </c>
      <c r="G13" s="258">
        <v>2020</v>
      </c>
      <c r="H13" s="258">
        <v>2021</v>
      </c>
      <c r="I13" s="258">
        <v>2022</v>
      </c>
      <c r="J13" s="258">
        <v>2023</v>
      </c>
      <c r="K13" s="258">
        <v>2024</v>
      </c>
      <c r="L13" s="258">
        <v>2025</v>
      </c>
      <c r="M13" s="258">
        <v>2026</v>
      </c>
      <c r="N13" s="258">
        <v>2027</v>
      </c>
      <c r="O13" s="258">
        <v>2028</v>
      </c>
      <c r="P13" s="258">
        <v>2029</v>
      </c>
      <c r="Q13" s="258">
        <v>2030</v>
      </c>
      <c r="R13" s="258">
        <v>2031</v>
      </c>
      <c r="S13" s="258">
        <v>2032</v>
      </c>
      <c r="T13" s="258">
        <v>2033</v>
      </c>
      <c r="U13" s="258">
        <v>2034</v>
      </c>
      <c r="V13" s="258">
        <v>2035</v>
      </c>
    </row>
    <row r="14" spans="2:22" ht="15">
      <c r="B14" s="253" t="s">
        <v>194</v>
      </c>
      <c r="C14" s="263">
        <v>19495.154999999999</v>
      </c>
      <c r="D14" s="263">
        <v>19872.133999999998</v>
      </c>
      <c r="E14" s="263">
        <v>20041.132000000001</v>
      </c>
      <c r="F14" s="263">
        <v>20227.672999999999</v>
      </c>
      <c r="G14" s="263">
        <v>20461.934000000001</v>
      </c>
      <c r="H14" s="263">
        <v>20689.258999999998</v>
      </c>
      <c r="I14" s="263">
        <v>20922.769</v>
      </c>
      <c r="J14" s="263">
        <v>21181.704000000002</v>
      </c>
      <c r="K14" s="263">
        <v>21424.99</v>
      </c>
      <c r="L14" s="261">
        <f>K14*1.01</f>
        <v>21639.2399</v>
      </c>
      <c r="M14" s="261">
        <f t="shared" ref="M14:V14" si="4">L14*1.01</f>
        <v>21855.632299000001</v>
      </c>
      <c r="N14" s="261">
        <f t="shared" si="4"/>
        <v>22074.188621990001</v>
      </c>
      <c r="O14" s="261">
        <f t="shared" si="4"/>
        <v>22294.930508209902</v>
      </c>
      <c r="P14" s="261">
        <f t="shared" si="4"/>
        <v>22517.879813292002</v>
      </c>
      <c r="Q14" s="261">
        <f t="shared" si="4"/>
        <v>22743.058611424924</v>
      </c>
      <c r="R14" s="261">
        <f t="shared" si="4"/>
        <v>22970.489197539173</v>
      </c>
      <c r="S14" s="261">
        <f t="shared" si="4"/>
        <v>23200.194089514564</v>
      </c>
      <c r="T14" s="261">
        <f t="shared" si="4"/>
        <v>23432.196030409708</v>
      </c>
      <c r="U14" s="261">
        <f t="shared" si="4"/>
        <v>23666.517990713804</v>
      </c>
      <c r="V14" s="261">
        <f t="shared" si="4"/>
        <v>23903.183170620941</v>
      </c>
    </row>
    <row r="16" spans="2:22">
      <c r="C16" s="247" t="s">
        <v>195</v>
      </c>
    </row>
    <row r="19" spans="2:22">
      <c r="B19" s="257" t="s">
        <v>196</v>
      </c>
      <c r="C19" s="258">
        <v>2016</v>
      </c>
      <c r="D19" s="258">
        <v>2017</v>
      </c>
      <c r="E19" s="258">
        <v>2018</v>
      </c>
      <c r="F19" s="258">
        <v>2019</v>
      </c>
      <c r="G19" s="258">
        <v>2020</v>
      </c>
      <c r="H19" s="258">
        <v>2021</v>
      </c>
      <c r="I19" s="258">
        <v>2022</v>
      </c>
      <c r="J19" s="258">
        <v>2023</v>
      </c>
      <c r="K19" s="258">
        <v>2024</v>
      </c>
      <c r="L19" s="258">
        <v>2025</v>
      </c>
      <c r="M19" s="258">
        <v>2026</v>
      </c>
      <c r="N19" s="258">
        <v>2027</v>
      </c>
      <c r="O19" s="258">
        <v>2028</v>
      </c>
      <c r="P19" s="258">
        <v>2029</v>
      </c>
      <c r="Q19" s="258">
        <v>2030</v>
      </c>
      <c r="R19" s="258">
        <v>2031</v>
      </c>
      <c r="S19" s="258">
        <v>2032</v>
      </c>
      <c r="T19" s="258">
        <v>2033</v>
      </c>
      <c r="U19" s="258">
        <v>2034</v>
      </c>
      <c r="V19" s="258">
        <v>2035</v>
      </c>
    </row>
    <row r="20" spans="2:22" ht="15">
      <c r="B20" s="253" t="s">
        <v>197</v>
      </c>
      <c r="C20" s="263">
        <v>14408.89</v>
      </c>
      <c r="D20" s="263">
        <v>14620.146651044346</v>
      </c>
      <c r="E20" s="263">
        <v>14708.846032408625</v>
      </c>
      <c r="F20" s="263">
        <v>14782.118436089168</v>
      </c>
      <c r="G20" s="263">
        <v>14899.57231420001</v>
      </c>
      <c r="H20" s="263">
        <v>15030.003302445508</v>
      </c>
      <c r="I20" s="263">
        <v>15172.081643867486</v>
      </c>
      <c r="J20" s="263">
        <v>15315.599557011459</v>
      </c>
      <c r="K20" s="263">
        <v>15449.075409162699</v>
      </c>
      <c r="L20" s="261">
        <f>K20*1.01</f>
        <v>15603.566163254325</v>
      </c>
      <c r="M20" s="261">
        <f t="shared" ref="M20:V20" si="5">L20*1.01</f>
        <v>15759.601824886868</v>
      </c>
      <c r="N20" s="261">
        <f t="shared" si="5"/>
        <v>15917.197843135737</v>
      </c>
      <c r="O20" s="261">
        <f t="shared" si="5"/>
        <v>16076.369821567094</v>
      </c>
      <c r="P20" s="261">
        <f t="shared" si="5"/>
        <v>16237.133519782765</v>
      </c>
      <c r="Q20" s="261">
        <f t="shared" si="5"/>
        <v>16399.504854980594</v>
      </c>
      <c r="R20" s="261">
        <f t="shared" si="5"/>
        <v>16563.499903530399</v>
      </c>
      <c r="S20" s="261">
        <f t="shared" si="5"/>
        <v>16729.134902565704</v>
      </c>
      <c r="T20" s="261">
        <f t="shared" si="5"/>
        <v>16896.426251591362</v>
      </c>
      <c r="U20" s="261">
        <f t="shared" si="5"/>
        <v>17065.390514107276</v>
      </c>
      <c r="V20" s="261">
        <f t="shared" si="5"/>
        <v>17236.044419248348</v>
      </c>
    </row>
    <row r="22" spans="2:22">
      <c r="C22" s="247" t="s">
        <v>195</v>
      </c>
    </row>
    <row r="25" spans="2:22">
      <c r="B25" s="257" t="s">
        <v>198</v>
      </c>
      <c r="C25" s="258">
        <v>2016</v>
      </c>
      <c r="D25" s="258">
        <v>2017</v>
      </c>
      <c r="E25" s="258">
        <v>2018</v>
      </c>
      <c r="F25" s="258">
        <v>2019</v>
      </c>
      <c r="G25" s="258">
        <v>2020</v>
      </c>
      <c r="H25" s="258">
        <v>2021</v>
      </c>
      <c r="I25" s="258">
        <v>2022</v>
      </c>
      <c r="J25" s="258">
        <v>2023</v>
      </c>
      <c r="K25" s="258">
        <v>2024</v>
      </c>
      <c r="L25" s="258">
        <v>2025</v>
      </c>
      <c r="M25" s="258">
        <v>2026</v>
      </c>
      <c r="N25" s="258">
        <v>2027</v>
      </c>
      <c r="O25" s="258">
        <v>2028</v>
      </c>
      <c r="P25" s="258">
        <v>2029</v>
      </c>
      <c r="Q25" s="258">
        <v>2030</v>
      </c>
      <c r="R25" s="258">
        <v>2031</v>
      </c>
      <c r="S25" s="258">
        <v>2032</v>
      </c>
      <c r="T25" s="258">
        <v>2033</v>
      </c>
      <c r="U25" s="258">
        <v>2034</v>
      </c>
      <c r="V25" s="258">
        <v>2035</v>
      </c>
    </row>
    <row r="26" spans="2:22" ht="15">
      <c r="B26" s="253" t="s">
        <v>197</v>
      </c>
      <c r="C26" s="263">
        <v>1995.136</v>
      </c>
      <c r="D26" s="263">
        <v>2012.0352756633574</v>
      </c>
      <c r="E26" s="263">
        <v>1991.8668949477437</v>
      </c>
      <c r="F26" s="263">
        <v>2118.1160535810668</v>
      </c>
      <c r="G26" s="263">
        <v>2245.276922697808</v>
      </c>
      <c r="H26" s="263">
        <v>2217.3431814330811</v>
      </c>
      <c r="I26" s="263">
        <v>2189.2393596877168</v>
      </c>
      <c r="J26" s="263">
        <v>2160.0814344984001</v>
      </c>
      <c r="K26" s="263">
        <v>2129.6686713443792</v>
      </c>
      <c r="L26" s="261">
        <f>K26*1.01</f>
        <v>2150.9653580578229</v>
      </c>
      <c r="M26" s="261">
        <f t="shared" ref="M26:V26" si="6">L26*1.01</f>
        <v>2172.4750116384012</v>
      </c>
      <c r="N26" s="261">
        <f t="shared" si="6"/>
        <v>2194.1997617547854</v>
      </c>
      <c r="O26" s="261">
        <f t="shared" si="6"/>
        <v>2216.1417593723331</v>
      </c>
      <c r="P26" s="261">
        <f t="shared" si="6"/>
        <v>2238.3031769660565</v>
      </c>
      <c r="Q26" s="261">
        <f t="shared" si="6"/>
        <v>2260.6862087357172</v>
      </c>
      <c r="R26" s="261">
        <f t="shared" si="6"/>
        <v>2283.2930708230742</v>
      </c>
      <c r="S26" s="261">
        <f t="shared" si="6"/>
        <v>2306.1260015313051</v>
      </c>
      <c r="T26" s="261">
        <f t="shared" si="6"/>
        <v>2329.1872615466182</v>
      </c>
      <c r="U26" s="261">
        <f t="shared" si="6"/>
        <v>2352.4791341620844</v>
      </c>
      <c r="V26" s="261">
        <f t="shared" si="6"/>
        <v>2376.0039255037054</v>
      </c>
    </row>
    <row r="28" spans="2:22">
      <c r="C28" s="247" t="s">
        <v>195</v>
      </c>
    </row>
    <row r="34" spans="3:3" ht="15">
      <c r="C34" s="272" t="s">
        <v>214</v>
      </c>
    </row>
  </sheetData>
  <hyperlinks>
    <hyperlink ref="C3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zoomScaleNormal="100" workbookViewId="0"/>
  </sheetViews>
  <sheetFormatPr defaultRowHeight="15"/>
  <cols>
    <col min="1" max="1" width="27" customWidth="1"/>
    <col min="2" max="12" width="9.5703125" customWidth="1"/>
    <col min="13" max="15" width="7" bestFit="1" customWidth="1"/>
    <col min="16" max="16" width="9.85546875" bestFit="1" customWidth="1"/>
    <col min="17" max="21" width="7" bestFit="1" customWidth="1"/>
    <col min="22" max="23" width="7" customWidth="1"/>
  </cols>
  <sheetData>
    <row r="1" spans="1:12">
      <c r="L1" s="1" t="s">
        <v>231</v>
      </c>
    </row>
    <row r="2" spans="1:12">
      <c r="L2" s="1" t="s">
        <v>0</v>
      </c>
    </row>
    <row r="3" spans="1:12">
      <c r="L3" s="169" t="s">
        <v>176</v>
      </c>
    </row>
    <row r="4" spans="1:12">
      <c r="L4" s="1" t="s">
        <v>144</v>
      </c>
    </row>
    <row r="5" spans="1:12">
      <c r="L5" s="1" t="s">
        <v>227</v>
      </c>
    </row>
    <row r="6" spans="1:12">
      <c r="L6" s="277" t="str">
        <f>+'MO-1A'!J6</f>
        <v>Revised Oct 2015</v>
      </c>
    </row>
    <row r="7" spans="1:12">
      <c r="D7" s="1"/>
      <c r="E7" s="1"/>
    </row>
    <row r="8" spans="1:12">
      <c r="A8" s="180" t="s">
        <v>115</v>
      </c>
    </row>
    <row r="11" spans="1:12" ht="17.25">
      <c r="A11" s="67"/>
      <c r="B11" s="187" t="s">
        <v>133</v>
      </c>
      <c r="C11" s="187">
        <v>2017</v>
      </c>
      <c r="D11" s="187">
        <v>2018</v>
      </c>
      <c r="E11" s="187">
        <v>2019</v>
      </c>
      <c r="F11" s="187" t="s">
        <v>134</v>
      </c>
      <c r="G11" s="187">
        <v>2021</v>
      </c>
      <c r="H11" s="187">
        <v>2022</v>
      </c>
      <c r="I11" s="187">
        <v>2023</v>
      </c>
      <c r="J11" s="187" t="s">
        <v>135</v>
      </c>
      <c r="K11" s="187">
        <v>2025</v>
      </c>
      <c r="L11" s="187">
        <v>2026</v>
      </c>
    </row>
    <row r="12" spans="1:12">
      <c r="A12" s="67" t="s">
        <v>104</v>
      </c>
      <c r="B12" s="189">
        <f>1298.012-15</f>
        <v>1283.0119999999999</v>
      </c>
      <c r="C12" s="189">
        <f t="shared" ref="C12:L12" si="0">+B14</f>
        <v>1218.8614</v>
      </c>
      <c r="D12" s="189">
        <f t="shared" si="0"/>
        <v>1154.7108000000001</v>
      </c>
      <c r="E12" s="189">
        <f t="shared" si="0"/>
        <v>1090.5602000000001</v>
      </c>
      <c r="F12" s="189">
        <f t="shared" si="0"/>
        <v>1026.4096000000002</v>
      </c>
      <c r="G12" s="189">
        <f t="shared" si="0"/>
        <v>962.25900000000024</v>
      </c>
      <c r="H12" s="189">
        <f t="shared" si="0"/>
        <v>898.1084000000003</v>
      </c>
      <c r="I12" s="189">
        <f t="shared" si="0"/>
        <v>833.95780000000036</v>
      </c>
      <c r="J12" s="189">
        <f t="shared" si="0"/>
        <v>769.80720000000042</v>
      </c>
      <c r="K12" s="189">
        <f t="shared" si="0"/>
        <v>705.65660000000048</v>
      </c>
      <c r="L12" s="189">
        <f t="shared" si="0"/>
        <v>641.50600000000054</v>
      </c>
    </row>
    <row r="13" spans="1:12">
      <c r="A13" s="67" t="s">
        <v>99</v>
      </c>
      <c r="B13" s="205">
        <f>+B12/20</f>
        <v>64.150599999999997</v>
      </c>
      <c r="C13" s="205">
        <f t="shared" ref="C13:L13" si="1">+B13</f>
        <v>64.150599999999997</v>
      </c>
      <c r="D13" s="205">
        <f t="shared" si="1"/>
        <v>64.150599999999997</v>
      </c>
      <c r="E13" s="205">
        <f t="shared" si="1"/>
        <v>64.150599999999997</v>
      </c>
      <c r="F13" s="205">
        <f t="shared" si="1"/>
        <v>64.150599999999997</v>
      </c>
      <c r="G13" s="205">
        <f t="shared" si="1"/>
        <v>64.150599999999997</v>
      </c>
      <c r="H13" s="205">
        <f t="shared" si="1"/>
        <v>64.150599999999997</v>
      </c>
      <c r="I13" s="205">
        <f t="shared" si="1"/>
        <v>64.150599999999997</v>
      </c>
      <c r="J13" s="205">
        <f t="shared" si="1"/>
        <v>64.150599999999997</v>
      </c>
      <c r="K13" s="205">
        <f t="shared" si="1"/>
        <v>64.150599999999997</v>
      </c>
      <c r="L13" s="205">
        <f t="shared" si="1"/>
        <v>64.150599999999997</v>
      </c>
    </row>
    <row r="14" spans="1:12">
      <c r="A14" s="67" t="s">
        <v>103</v>
      </c>
      <c r="B14" s="205">
        <f t="shared" ref="B14:L14" si="2">+B12-B13</f>
        <v>1218.8614</v>
      </c>
      <c r="C14" s="205">
        <f t="shared" si="2"/>
        <v>1154.7108000000001</v>
      </c>
      <c r="D14" s="205">
        <f t="shared" si="2"/>
        <v>1090.5602000000001</v>
      </c>
      <c r="E14" s="205">
        <f t="shared" si="2"/>
        <v>1026.4096000000002</v>
      </c>
      <c r="F14" s="205">
        <f t="shared" si="2"/>
        <v>962.25900000000024</v>
      </c>
      <c r="G14" s="205">
        <f t="shared" si="2"/>
        <v>898.1084000000003</v>
      </c>
      <c r="H14" s="205">
        <f t="shared" si="2"/>
        <v>833.95780000000036</v>
      </c>
      <c r="I14" s="205">
        <f t="shared" si="2"/>
        <v>769.80720000000042</v>
      </c>
      <c r="J14" s="205">
        <f t="shared" si="2"/>
        <v>705.65660000000048</v>
      </c>
      <c r="K14" s="205">
        <f t="shared" si="2"/>
        <v>641.50600000000054</v>
      </c>
      <c r="L14" s="205">
        <f t="shared" si="2"/>
        <v>577.3554000000006</v>
      </c>
    </row>
    <row r="15" spans="1:12">
      <c r="A15" s="67" t="s">
        <v>102</v>
      </c>
      <c r="B15" s="205">
        <f t="shared" ref="B15:J15" si="3">(B12+B14)/2</f>
        <v>1250.9367</v>
      </c>
      <c r="C15" s="205"/>
      <c r="D15" s="205"/>
      <c r="E15" s="205"/>
      <c r="F15" s="205">
        <f t="shared" si="3"/>
        <v>994.33430000000021</v>
      </c>
      <c r="G15" s="205"/>
      <c r="H15" s="205"/>
      <c r="I15" s="205"/>
      <c r="J15" s="205">
        <f t="shared" si="3"/>
        <v>737.73190000000045</v>
      </c>
      <c r="K15" s="205"/>
      <c r="L15" s="205"/>
    </row>
    <row r="16" spans="1:12">
      <c r="A16" s="67" t="s">
        <v>101</v>
      </c>
      <c r="B16" s="184">
        <v>8.1199999999999994E-2</v>
      </c>
      <c r="C16" s="184"/>
      <c r="D16" s="184"/>
      <c r="E16" s="184"/>
      <c r="F16" s="184">
        <v>8.1199999999999994E-2</v>
      </c>
      <c r="G16" s="184"/>
      <c r="H16" s="184"/>
      <c r="I16" s="184"/>
      <c r="J16" s="184">
        <v>8.1199999999999994E-2</v>
      </c>
      <c r="K16" s="184"/>
      <c r="L16" s="184"/>
    </row>
    <row r="17" spans="1:12">
      <c r="A17" s="67" t="s">
        <v>100</v>
      </c>
      <c r="B17" s="207">
        <f>+B12*B16</f>
        <v>104.18057439999998</v>
      </c>
      <c r="C17" s="207">
        <f>+C21*C20*10-C18</f>
        <v>106.98690165517019</v>
      </c>
      <c r="D17" s="207">
        <f t="shared" ref="D17:E17" si="4">+D21*D20*10-D18</f>
        <v>108.09709705281998</v>
      </c>
      <c r="E17" s="207">
        <f t="shared" si="4"/>
        <v>109.85050089513987</v>
      </c>
      <c r="F17" s="207">
        <f>+F15*F16</f>
        <v>80.739945160000005</v>
      </c>
      <c r="G17" s="207">
        <f>+G21*G20*10-G18</f>
        <v>82.011423267684393</v>
      </c>
      <c r="H17" s="207">
        <f t="shared" ref="H17" si="5">+H21*H20*10-H18</f>
        <v>83.34810538089107</v>
      </c>
      <c r="I17" s="207">
        <f t="shared" ref="I17" si="6">+I21*I20*10-I18</f>
        <v>84.786215947132348</v>
      </c>
      <c r="J17" s="207">
        <f>+J15*J16</f>
        <v>59.90383028000003</v>
      </c>
      <c r="K17" s="207">
        <f>+K21*K20*10-K18</f>
        <v>61.144374582800026</v>
      </c>
      <c r="L17" s="207">
        <f t="shared" ref="L17" si="7">+L21*L20*10-L18</f>
        <v>62.397324328628031</v>
      </c>
    </row>
    <row r="18" spans="1:12">
      <c r="A18" s="67" t="s">
        <v>99</v>
      </c>
      <c r="B18" s="205">
        <f>+B13</f>
        <v>64.150599999999997</v>
      </c>
      <c r="C18" s="205">
        <f>+B18</f>
        <v>64.150599999999997</v>
      </c>
      <c r="D18" s="205">
        <f>+C18</f>
        <v>64.150599999999997</v>
      </c>
      <c r="E18" s="205">
        <f>+D18</f>
        <v>64.150599999999997</v>
      </c>
      <c r="F18" s="205">
        <f>+F13</f>
        <v>64.150599999999997</v>
      </c>
      <c r="G18" s="205">
        <f>+F18</f>
        <v>64.150599999999997</v>
      </c>
      <c r="H18" s="205">
        <f>+G18</f>
        <v>64.150599999999997</v>
      </c>
      <c r="I18" s="205">
        <f>+H18</f>
        <v>64.150599999999997</v>
      </c>
      <c r="J18" s="205">
        <f>+J13</f>
        <v>64.150599999999997</v>
      </c>
      <c r="K18" s="205">
        <f>+J18</f>
        <v>64.150599999999997</v>
      </c>
      <c r="L18" s="205">
        <f>+K18</f>
        <v>64.150599999999997</v>
      </c>
    </row>
    <row r="19" spans="1:12">
      <c r="A19" s="67" t="s">
        <v>98</v>
      </c>
      <c r="B19" s="190">
        <f t="shared" ref="B19:L19" si="8">+B17+B18</f>
        <v>168.33117439999998</v>
      </c>
      <c r="C19" s="190">
        <f t="shared" si="8"/>
        <v>171.13750165517018</v>
      </c>
      <c r="D19" s="190">
        <f t="shared" si="8"/>
        <v>172.24769705281997</v>
      </c>
      <c r="E19" s="190">
        <f t="shared" si="8"/>
        <v>174.00110089513987</v>
      </c>
      <c r="F19" s="190">
        <f t="shared" si="8"/>
        <v>144.89054515999999</v>
      </c>
      <c r="G19" s="190">
        <f t="shared" si="8"/>
        <v>146.16202326768439</v>
      </c>
      <c r="H19" s="190">
        <f t="shared" si="8"/>
        <v>147.49870538089107</v>
      </c>
      <c r="I19" s="190">
        <f t="shared" si="8"/>
        <v>148.93681594713235</v>
      </c>
      <c r="J19" s="190">
        <f t="shared" si="8"/>
        <v>124.05443028000002</v>
      </c>
      <c r="K19" s="190">
        <f t="shared" si="8"/>
        <v>125.29497458280002</v>
      </c>
      <c r="L19" s="190">
        <f t="shared" si="8"/>
        <v>126.54792432862803</v>
      </c>
    </row>
    <row r="20" spans="1:12">
      <c r="A20" s="67" t="s">
        <v>116</v>
      </c>
      <c r="B20" s="185">
        <f>+'Sales Forecast (do not print)'!C6/1000</f>
        <v>38.209000000000003</v>
      </c>
      <c r="C20" s="185">
        <f>+'Sales Forecast (do not print)'!D6/1000</f>
        <v>38.845999999999997</v>
      </c>
      <c r="D20" s="185">
        <f>+'Sales Forecast (do not print)'!E6/1000</f>
        <v>39.097999999999999</v>
      </c>
      <c r="E20" s="185">
        <f>+'Sales Forecast (do not print)'!F6/1000</f>
        <v>39.496000000000002</v>
      </c>
      <c r="F20" s="185">
        <f>+'Sales Forecast (do not print)'!G6/1000</f>
        <v>39.997999999999998</v>
      </c>
      <c r="G20" s="185">
        <f>+'Sales Forecast (do not print)'!H6/1000</f>
        <v>40.348999999999997</v>
      </c>
      <c r="H20" s="185">
        <f>+'Sales Forecast (do not print)'!I6/1000</f>
        <v>40.718000000000004</v>
      </c>
      <c r="I20" s="185">
        <f>+'Sales Forecast (do not print)'!J6/1000</f>
        <v>41.115000000000002</v>
      </c>
      <c r="J20" s="185">
        <f>+'Sales Forecast (do not print)'!K6/1000</f>
        <v>41.481999999999999</v>
      </c>
      <c r="K20" s="185">
        <f>+'Sales Forecast (do not print)'!L6/1000</f>
        <v>41.896819999999998</v>
      </c>
      <c r="L20" s="185">
        <f>+'Sales Forecast (do not print)'!M6/1000</f>
        <v>42.3157882</v>
      </c>
    </row>
    <row r="21" spans="1:12">
      <c r="A21" s="67" t="s">
        <v>132</v>
      </c>
      <c r="B21" s="186">
        <f>+B19/B20/10</f>
        <v>0.44055372922609848</v>
      </c>
      <c r="C21" s="186">
        <f>+B21</f>
        <v>0.44055372922609848</v>
      </c>
      <c r="D21" s="186">
        <f t="shared" ref="D21:E21" si="9">+C21</f>
        <v>0.44055372922609848</v>
      </c>
      <c r="E21" s="186">
        <f t="shared" si="9"/>
        <v>0.44055372922609848</v>
      </c>
      <c r="F21" s="186">
        <f t="shared" ref="F21:J21" si="10">+F19/F20/10</f>
        <v>0.36224447512375618</v>
      </c>
      <c r="G21" s="186">
        <f>+F21</f>
        <v>0.36224447512375618</v>
      </c>
      <c r="H21" s="186">
        <f t="shared" ref="H21:I21" si="11">+G21</f>
        <v>0.36224447512375618</v>
      </c>
      <c r="I21" s="186">
        <f t="shared" si="11"/>
        <v>0.36224447512375618</v>
      </c>
      <c r="J21" s="186">
        <f t="shared" si="10"/>
        <v>0.29905604908152938</v>
      </c>
      <c r="K21" s="186">
        <f>+J21</f>
        <v>0.29905604908152938</v>
      </c>
      <c r="L21" s="186">
        <f>+K21</f>
        <v>0.29905604908152938</v>
      </c>
    </row>
    <row r="22" spans="1:12">
      <c r="A22" s="67" t="s">
        <v>114</v>
      </c>
      <c r="B22" s="186">
        <f>+B21*1.125</f>
        <v>0.4956229453793608</v>
      </c>
      <c r="C22" s="186">
        <f t="shared" ref="C22:L22" si="12">+C21*1.125</f>
        <v>0.4956229453793608</v>
      </c>
      <c r="D22" s="186">
        <f t="shared" si="12"/>
        <v>0.4956229453793608</v>
      </c>
      <c r="E22" s="186">
        <f t="shared" si="12"/>
        <v>0.4956229453793608</v>
      </c>
      <c r="F22" s="186">
        <f t="shared" si="12"/>
        <v>0.40752503451422573</v>
      </c>
      <c r="G22" s="186">
        <f t="shared" si="12"/>
        <v>0.40752503451422573</v>
      </c>
      <c r="H22" s="186">
        <f t="shared" si="12"/>
        <v>0.40752503451422573</v>
      </c>
      <c r="I22" s="186">
        <f t="shared" si="12"/>
        <v>0.40752503451422573</v>
      </c>
      <c r="J22" s="186">
        <f t="shared" si="12"/>
        <v>0.33643805521672054</v>
      </c>
      <c r="K22" s="186">
        <f t="shared" si="12"/>
        <v>0.33643805521672054</v>
      </c>
      <c r="L22" s="186">
        <f t="shared" si="12"/>
        <v>0.33643805521672054</v>
      </c>
    </row>
    <row r="25" spans="1:12" ht="17.25">
      <c r="B25" s="187">
        <v>2027</v>
      </c>
      <c r="C25" s="187" t="s">
        <v>136</v>
      </c>
      <c r="D25" s="187">
        <v>2029</v>
      </c>
      <c r="E25" s="187">
        <v>2030</v>
      </c>
      <c r="F25" s="187">
        <v>2031</v>
      </c>
      <c r="G25" s="187" t="s">
        <v>137</v>
      </c>
      <c r="H25" s="187">
        <v>2033</v>
      </c>
      <c r="I25" s="187">
        <v>2034</v>
      </c>
      <c r="J25" s="187">
        <v>2035</v>
      </c>
      <c r="K25" s="188" t="s">
        <v>96</v>
      </c>
    </row>
    <row r="26" spans="1:12">
      <c r="A26" s="67" t="s">
        <v>104</v>
      </c>
      <c r="B26" s="189">
        <f>+L14</f>
        <v>577.3554000000006</v>
      </c>
      <c r="C26" s="189">
        <f t="shared" ref="C26:J26" si="13">+B28</f>
        <v>513.20480000000066</v>
      </c>
      <c r="D26" s="189">
        <f t="shared" si="13"/>
        <v>449.05420000000066</v>
      </c>
      <c r="E26" s="189">
        <f t="shared" si="13"/>
        <v>384.90360000000067</v>
      </c>
      <c r="F26" s="189">
        <f t="shared" si="13"/>
        <v>320.75300000000067</v>
      </c>
      <c r="G26" s="189">
        <f t="shared" si="13"/>
        <v>256.60240000000067</v>
      </c>
      <c r="H26" s="189">
        <f t="shared" si="13"/>
        <v>192.45180000000067</v>
      </c>
      <c r="I26" s="189">
        <f t="shared" si="13"/>
        <v>128.30120000000068</v>
      </c>
      <c r="J26" s="189">
        <f t="shared" si="13"/>
        <v>64.150600000000679</v>
      </c>
      <c r="K26" s="67"/>
    </row>
    <row r="27" spans="1:12">
      <c r="A27" s="67" t="s">
        <v>99</v>
      </c>
      <c r="B27" s="205">
        <f>+L13</f>
        <v>64.150599999999997</v>
      </c>
      <c r="C27" s="205">
        <f t="shared" ref="C27:J27" si="14">+B27</f>
        <v>64.150599999999997</v>
      </c>
      <c r="D27" s="205">
        <f t="shared" si="14"/>
        <v>64.150599999999997</v>
      </c>
      <c r="E27" s="205">
        <f t="shared" si="14"/>
        <v>64.150599999999997</v>
      </c>
      <c r="F27" s="205">
        <f t="shared" si="14"/>
        <v>64.150599999999997</v>
      </c>
      <c r="G27" s="205">
        <f t="shared" si="14"/>
        <v>64.150599999999997</v>
      </c>
      <c r="H27" s="205">
        <f t="shared" si="14"/>
        <v>64.150599999999997</v>
      </c>
      <c r="I27" s="205">
        <f t="shared" si="14"/>
        <v>64.150599999999997</v>
      </c>
      <c r="J27" s="205">
        <f t="shared" si="14"/>
        <v>64.150599999999997</v>
      </c>
      <c r="K27" s="206"/>
    </row>
    <row r="28" spans="1:12">
      <c r="A28" s="67" t="s">
        <v>103</v>
      </c>
      <c r="B28" s="205">
        <f t="shared" ref="B28:I28" si="15">+B26-B27</f>
        <v>513.20480000000066</v>
      </c>
      <c r="C28" s="205">
        <f t="shared" si="15"/>
        <v>449.05420000000066</v>
      </c>
      <c r="D28" s="205">
        <f t="shared" si="15"/>
        <v>384.90360000000067</v>
      </c>
      <c r="E28" s="205">
        <f t="shared" si="15"/>
        <v>320.75300000000067</v>
      </c>
      <c r="F28" s="205">
        <f t="shared" si="15"/>
        <v>256.60240000000067</v>
      </c>
      <c r="G28" s="205">
        <f t="shared" si="15"/>
        <v>192.45180000000067</v>
      </c>
      <c r="H28" s="205">
        <f t="shared" si="15"/>
        <v>128.30120000000068</v>
      </c>
      <c r="I28" s="205">
        <f t="shared" si="15"/>
        <v>64.150600000000679</v>
      </c>
      <c r="J28" s="205">
        <f>ROUND(+J26-J27,0)</f>
        <v>0</v>
      </c>
      <c r="K28" s="206"/>
    </row>
    <row r="29" spans="1:12">
      <c r="A29" s="67" t="s">
        <v>102</v>
      </c>
      <c r="B29" s="205"/>
      <c r="C29" s="205">
        <f t="shared" ref="C29:G29" si="16">(C26+C28)/2</f>
        <v>481.12950000000069</v>
      </c>
      <c r="D29" s="205"/>
      <c r="E29" s="205"/>
      <c r="F29" s="205"/>
      <c r="G29" s="205">
        <f t="shared" si="16"/>
        <v>224.52710000000067</v>
      </c>
      <c r="H29" s="205"/>
      <c r="I29" s="205"/>
      <c r="J29" s="205"/>
      <c r="K29" s="206"/>
    </row>
    <row r="30" spans="1:12">
      <c r="A30" s="67" t="s">
        <v>101</v>
      </c>
      <c r="B30" s="184"/>
      <c r="C30" s="184">
        <v>8.1199999999999994E-2</v>
      </c>
      <c r="D30" s="184"/>
      <c r="E30" s="184"/>
      <c r="F30" s="184"/>
      <c r="G30" s="184">
        <v>8.1199999999999994E-2</v>
      </c>
      <c r="H30" s="184"/>
      <c r="I30" s="184"/>
      <c r="J30" s="184"/>
      <c r="K30" s="67"/>
    </row>
    <row r="31" spans="1:12">
      <c r="A31" s="67" t="s">
        <v>100</v>
      </c>
      <c r="B31" s="207">
        <f>+B35*B34*10-B32</f>
        <v>63.662803571914324</v>
      </c>
      <c r="C31" s="207">
        <f>+C29*C30</f>
        <v>39.067715400000054</v>
      </c>
      <c r="D31" s="207">
        <f t="shared" ref="D31:F31" si="17">+D35*D34*10-D32</f>
        <v>40.099898554000049</v>
      </c>
      <c r="E31" s="207">
        <f t="shared" si="17"/>
        <v>41.142403539540055</v>
      </c>
      <c r="F31" s="207">
        <f t="shared" si="17"/>
        <v>42.195333574935447</v>
      </c>
      <c r="G31" s="207">
        <f>+G29*G30</f>
        <v>18.231600520000054</v>
      </c>
      <c r="H31" s="207">
        <f t="shared" ref="H31" si="18">+H35*H34*10-H32</f>
        <v>19.055422525200072</v>
      </c>
      <c r="I31" s="207">
        <f t="shared" ref="I31" si="19">+I35*I34*10-I32</f>
        <v>19.887482750452065</v>
      </c>
      <c r="J31" s="207">
        <f t="shared" ref="J31" si="20">+J35*J34*10-J32</f>
        <v>20.727863577956583</v>
      </c>
      <c r="K31" s="191">
        <f>SUM(B31:J31,B17:L17)</f>
        <v>1247.5168169642645</v>
      </c>
    </row>
    <row r="32" spans="1:12">
      <c r="A32" s="67" t="s">
        <v>99</v>
      </c>
      <c r="B32" s="205">
        <f>+L18</f>
        <v>64.150599999999997</v>
      </c>
      <c r="C32" s="205">
        <f>+C27</f>
        <v>64.150599999999997</v>
      </c>
      <c r="D32" s="205">
        <f>+C32</f>
        <v>64.150599999999997</v>
      </c>
      <c r="E32" s="205">
        <f>+D32</f>
        <v>64.150599999999997</v>
      </c>
      <c r="F32" s="205">
        <f>+E32</f>
        <v>64.150599999999997</v>
      </c>
      <c r="G32" s="205">
        <f>+G27</f>
        <v>64.150599999999997</v>
      </c>
      <c r="H32" s="205">
        <f>+G32</f>
        <v>64.150599999999997</v>
      </c>
      <c r="I32" s="205">
        <f>+H32</f>
        <v>64.150599999999997</v>
      </c>
      <c r="J32" s="205">
        <f>+I32</f>
        <v>64.150599999999997</v>
      </c>
      <c r="K32" s="206">
        <f>SUM(B32:J32,B18:L18)</f>
        <v>1283.0119999999993</v>
      </c>
    </row>
    <row r="33" spans="1:12">
      <c r="A33" s="67" t="s">
        <v>98</v>
      </c>
      <c r="B33" s="190">
        <f t="shared" ref="B33:J33" si="21">+B31+B32</f>
        <v>127.81340357191432</v>
      </c>
      <c r="C33" s="190">
        <f t="shared" si="21"/>
        <v>103.21831540000005</v>
      </c>
      <c r="D33" s="190">
        <f t="shared" si="21"/>
        <v>104.25049855400005</v>
      </c>
      <c r="E33" s="190">
        <f t="shared" si="21"/>
        <v>105.29300353954005</v>
      </c>
      <c r="F33" s="190">
        <f t="shared" si="21"/>
        <v>106.34593357493544</v>
      </c>
      <c r="G33" s="190">
        <f t="shared" si="21"/>
        <v>82.382200520000055</v>
      </c>
      <c r="H33" s="190">
        <f t="shared" si="21"/>
        <v>83.206022525200069</v>
      </c>
      <c r="I33" s="190">
        <f t="shared" si="21"/>
        <v>84.038082750452062</v>
      </c>
      <c r="J33" s="190">
        <f t="shared" si="21"/>
        <v>84.87846357795658</v>
      </c>
      <c r="K33" s="191">
        <f>SUM(B33:J33,B19:L19)</f>
        <v>2530.5288169642645</v>
      </c>
      <c r="L33" s="268"/>
    </row>
    <row r="34" spans="1:12">
      <c r="A34" s="67" t="s">
        <v>97</v>
      </c>
      <c r="B34" s="185">
        <f>+'Sales Forecast (do not print)'!N6/1000</f>
        <v>42.738946082000005</v>
      </c>
      <c r="C34" s="185">
        <f>+'Sales Forecast (do not print)'!O6/1000</f>
        <v>43.166335542820001</v>
      </c>
      <c r="D34" s="185">
        <f>+'Sales Forecast (do not print)'!P6/1000</f>
        <v>43.5979988982482</v>
      </c>
      <c r="E34" s="185">
        <f>+'Sales Forecast (do not print)'!Q6/1000</f>
        <v>44.033978887230681</v>
      </c>
      <c r="F34" s="185">
        <f>+'Sales Forecast (do not print)'!R6/1000</f>
        <v>44.474318676102989</v>
      </c>
      <c r="G34" s="185">
        <f>+'Sales Forecast (do not print)'!S6/1000</f>
        <v>44.919061862864012</v>
      </c>
      <c r="H34" s="185">
        <f>+'Sales Forecast (do not print)'!T6/1000</f>
        <v>45.368252481492661</v>
      </c>
      <c r="I34" s="185">
        <f>+'Sales Forecast (do not print)'!U6/1000</f>
        <v>45.821935006307584</v>
      </c>
      <c r="J34" s="185">
        <f>+'Sales Forecast (do not print)'!V6/1000</f>
        <v>46.280154356370659</v>
      </c>
      <c r="K34" s="67"/>
    </row>
    <row r="35" spans="1:12">
      <c r="A35" s="67" t="s">
        <v>132</v>
      </c>
      <c r="B35" s="186">
        <f>+L21</f>
        <v>0.29905604908152938</v>
      </c>
      <c r="C35" s="186">
        <f t="shared" ref="C35" si="22">+C33/C34/10</f>
        <v>0.23911762280031829</v>
      </c>
      <c r="D35" s="186">
        <f>+C35</f>
        <v>0.23911762280031829</v>
      </c>
      <c r="E35" s="186">
        <f t="shared" ref="E35:F35" si="23">+D35</f>
        <v>0.23911762280031829</v>
      </c>
      <c r="F35" s="186">
        <f t="shared" si="23"/>
        <v>0.23911762280031829</v>
      </c>
      <c r="G35" s="186">
        <f t="shared" ref="G35" si="24">+G33/G34/10</f>
        <v>0.18340142715248464</v>
      </c>
      <c r="H35" s="186">
        <f>+G35</f>
        <v>0.18340142715248464</v>
      </c>
      <c r="I35" s="186">
        <f t="shared" ref="I35:J35" si="25">+H35</f>
        <v>0.18340142715248464</v>
      </c>
      <c r="J35" s="186">
        <f t="shared" si="25"/>
        <v>0.18340142715248464</v>
      </c>
      <c r="K35" s="67"/>
    </row>
    <row r="36" spans="1:12">
      <c r="A36" s="67" t="s">
        <v>114</v>
      </c>
      <c r="B36" s="186">
        <f t="shared" ref="B36:J36" si="26">+B35*1.125</f>
        <v>0.33643805521672054</v>
      </c>
      <c r="C36" s="186">
        <f t="shared" si="26"/>
        <v>0.26900732565035806</v>
      </c>
      <c r="D36" s="186">
        <f t="shared" si="26"/>
        <v>0.26900732565035806</v>
      </c>
      <c r="E36" s="186">
        <f t="shared" si="26"/>
        <v>0.26900732565035806</v>
      </c>
      <c r="F36" s="186">
        <f t="shared" si="26"/>
        <v>0.26900732565035806</v>
      </c>
      <c r="G36" s="186">
        <f t="shared" si="26"/>
        <v>0.20632660554654522</v>
      </c>
      <c r="H36" s="186">
        <f t="shared" si="26"/>
        <v>0.20632660554654522</v>
      </c>
      <c r="I36" s="186">
        <f t="shared" si="26"/>
        <v>0.20632660554654522</v>
      </c>
      <c r="J36" s="186">
        <f t="shared" si="26"/>
        <v>0.20632660554654522</v>
      </c>
      <c r="K36" s="67"/>
    </row>
    <row r="39" spans="1:12" ht="17.25">
      <c r="A39" s="214" t="s">
        <v>138</v>
      </c>
    </row>
  </sheetData>
  <pageMargins left="0.5" right="0.5" top="0.75" bottom="0.75" header="0.3" footer="0.3"/>
  <pageSetup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showGridLines="0" workbookViewId="0"/>
  </sheetViews>
  <sheetFormatPr defaultRowHeight="15"/>
  <cols>
    <col min="1" max="1" width="4" style="242" customWidth="1"/>
    <col min="2" max="2" width="34.85546875" style="242" customWidth="1"/>
    <col min="3" max="13" width="8.42578125" style="242" customWidth="1"/>
    <col min="14" max="15" width="9.140625" style="242"/>
    <col min="16" max="16" width="16.85546875" style="242" bestFit="1" customWidth="1"/>
    <col min="17" max="16384" width="9.140625" style="242"/>
  </cols>
  <sheetData>
    <row r="1" spans="1:21">
      <c r="M1" s="1" t="s">
        <v>231</v>
      </c>
    </row>
    <row r="2" spans="1:21">
      <c r="M2" s="243" t="s">
        <v>0</v>
      </c>
    </row>
    <row r="3" spans="1:21">
      <c r="M3" s="244" t="s">
        <v>184</v>
      </c>
    </row>
    <row r="4" spans="1:21">
      <c r="M4" s="1" t="s">
        <v>199</v>
      </c>
    </row>
    <row r="5" spans="1:21">
      <c r="M5" s="1" t="s">
        <v>227</v>
      </c>
    </row>
    <row r="6" spans="1:21">
      <c r="M6" s="277" t="str">
        <f>+'MO-1A'!J6</f>
        <v>Revised Oct 2015</v>
      </c>
    </row>
    <row r="7" spans="1:21">
      <c r="A7" s="281" t="s">
        <v>185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</row>
    <row r="9" spans="1:21">
      <c r="A9" s="245"/>
      <c r="B9" s="245"/>
      <c r="C9" s="246">
        <v>2016</v>
      </c>
      <c r="D9" s="246">
        <v>2017</v>
      </c>
      <c r="E9" s="246">
        <v>2018</v>
      </c>
      <c r="F9" s="246">
        <v>2019</v>
      </c>
      <c r="G9" s="246">
        <v>2020</v>
      </c>
      <c r="H9" s="246">
        <v>2021</v>
      </c>
      <c r="I9" s="246">
        <v>2022</v>
      </c>
      <c r="J9" s="246">
        <v>2023</v>
      </c>
      <c r="K9" s="246">
        <v>2024</v>
      </c>
      <c r="L9" s="246">
        <v>2025</v>
      </c>
      <c r="M9" s="246">
        <v>2026</v>
      </c>
      <c r="U9" s="247"/>
    </row>
    <row r="10" spans="1:21" ht="17.25">
      <c r="A10" s="245" t="s">
        <v>209</v>
      </c>
      <c r="U10" s="247"/>
    </row>
    <row r="11" spans="1:21">
      <c r="B11" s="267" t="s">
        <v>208</v>
      </c>
      <c r="C11" s="264">
        <v>1294.712</v>
      </c>
      <c r="D11" s="264">
        <f>C13</f>
        <v>1279.1069319999999</v>
      </c>
      <c r="E11" s="264">
        <f t="shared" ref="E11:L11" si="0">D13</f>
        <v>1226.482503</v>
      </c>
      <c r="F11" s="264">
        <f t="shared" si="0"/>
        <v>1173.203546</v>
      </c>
      <c r="G11" s="264">
        <f t="shared" si="0"/>
        <v>1119.203992</v>
      </c>
      <c r="H11" s="264">
        <f t="shared" si="0"/>
        <v>1064.035014</v>
      </c>
      <c r="I11" s="264">
        <f t="shared" si="0"/>
        <v>1007.605806</v>
      </c>
      <c r="J11" s="264">
        <f t="shared" si="0"/>
        <v>949.88070800000003</v>
      </c>
      <c r="K11" s="264">
        <f t="shared" si="0"/>
        <v>890.52574500000003</v>
      </c>
      <c r="L11" s="264">
        <f t="shared" si="0"/>
        <v>829.25422200000003</v>
      </c>
      <c r="M11" s="264">
        <f>L13</f>
        <v>766.00923999999998</v>
      </c>
      <c r="U11" s="247"/>
    </row>
    <row r="12" spans="1:21">
      <c r="B12" s="242" t="s">
        <v>186</v>
      </c>
      <c r="C12" s="249">
        <f>-C16</f>
        <v>-15.605067999999999</v>
      </c>
      <c r="D12" s="249">
        <f t="shared" ref="D12:M12" si="1">-D16</f>
        <v>-52.624428999999999</v>
      </c>
      <c r="E12" s="249">
        <f t="shared" si="1"/>
        <v>-53.278956999999998</v>
      </c>
      <c r="F12" s="249">
        <f t="shared" si="1"/>
        <v>-53.999554000000003</v>
      </c>
      <c r="G12" s="249">
        <f t="shared" si="1"/>
        <v>-55.168978000000003</v>
      </c>
      <c r="H12" s="249">
        <f t="shared" si="1"/>
        <v>-56.429208000000003</v>
      </c>
      <c r="I12" s="249">
        <f t="shared" si="1"/>
        <v>-57.725098000000003</v>
      </c>
      <c r="J12" s="249">
        <f t="shared" si="1"/>
        <v>-59.354962999999998</v>
      </c>
      <c r="K12" s="249">
        <f t="shared" si="1"/>
        <v>-61.271523000000002</v>
      </c>
      <c r="L12" s="249">
        <f t="shared" si="1"/>
        <v>-63.244982</v>
      </c>
      <c r="M12" s="249">
        <f t="shared" si="1"/>
        <v>-65.286383999999998</v>
      </c>
      <c r="U12" s="247"/>
    </row>
    <row r="13" spans="1:21">
      <c r="B13" s="267" t="s">
        <v>207</v>
      </c>
      <c r="C13" s="265">
        <f>SUM(C11:C12)</f>
        <v>1279.1069319999999</v>
      </c>
      <c r="D13" s="265">
        <f t="shared" ref="D13:L13" si="2">SUM(D11:D12)</f>
        <v>1226.482503</v>
      </c>
      <c r="E13" s="265">
        <f t="shared" si="2"/>
        <v>1173.203546</v>
      </c>
      <c r="F13" s="265">
        <f t="shared" si="2"/>
        <v>1119.203992</v>
      </c>
      <c r="G13" s="265">
        <f t="shared" si="2"/>
        <v>1064.035014</v>
      </c>
      <c r="H13" s="265">
        <f t="shared" si="2"/>
        <v>1007.605806</v>
      </c>
      <c r="I13" s="265">
        <f t="shared" si="2"/>
        <v>949.88070800000003</v>
      </c>
      <c r="J13" s="265">
        <f t="shared" si="2"/>
        <v>890.52574500000003</v>
      </c>
      <c r="K13" s="265">
        <f t="shared" si="2"/>
        <v>829.25422200000003</v>
      </c>
      <c r="L13" s="265">
        <f t="shared" si="2"/>
        <v>766.00923999999998</v>
      </c>
      <c r="M13" s="265">
        <f>SUM(M11:M12)</f>
        <v>700.72285599999998</v>
      </c>
    </row>
    <row r="14" spans="1:21"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</row>
    <row r="15" spans="1:21" ht="17.25">
      <c r="A15" s="245" t="s">
        <v>206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</row>
    <row r="16" spans="1:21">
      <c r="B16" s="242" t="s">
        <v>186</v>
      </c>
      <c r="C16" s="264">
        <f>SUMIF('Bond Pmts (do not print)'!$A$9:$A$47,'MO-2B'!C$9,'Bond Pmts (do not print)'!$F$9:$F$47)/1000000</f>
        <v>15.605067999999999</v>
      </c>
      <c r="D16" s="264">
        <f>SUMIF('Bond Pmts (do not print)'!$A$9:$A$47,'MO-2B'!D$9,'Bond Pmts (do not print)'!$F$9:$F$47)/1000000</f>
        <v>52.624428999999999</v>
      </c>
      <c r="E16" s="264">
        <f>SUMIF('Bond Pmts (do not print)'!$A$9:$A$47,'MO-2B'!E$9,'Bond Pmts (do not print)'!$F$9:$F$47)/1000000</f>
        <v>53.278956999999998</v>
      </c>
      <c r="F16" s="264">
        <f>SUMIF('Bond Pmts (do not print)'!$A$9:$A$47,'MO-2B'!F$9,'Bond Pmts (do not print)'!$F$9:$F$47)/1000000</f>
        <v>53.999554000000003</v>
      </c>
      <c r="G16" s="264">
        <f>SUMIF('Bond Pmts (do not print)'!$A$9:$A$47,'MO-2B'!G$9,'Bond Pmts (do not print)'!$F$9:$F$47)/1000000</f>
        <v>55.168978000000003</v>
      </c>
      <c r="H16" s="264">
        <f>SUMIF('Bond Pmts (do not print)'!$A$9:$A$47,'MO-2B'!H$9,'Bond Pmts (do not print)'!$F$9:$F$47)/1000000</f>
        <v>56.429208000000003</v>
      </c>
      <c r="I16" s="264">
        <f>SUMIF('Bond Pmts (do not print)'!$A$9:$A$47,'MO-2B'!I$9,'Bond Pmts (do not print)'!$F$9:$F$47)/1000000</f>
        <v>57.725098000000003</v>
      </c>
      <c r="J16" s="264">
        <f>SUMIF('Bond Pmts (do not print)'!$A$9:$A$47,'MO-2B'!J$9,'Bond Pmts (do not print)'!$F$9:$F$47)/1000000</f>
        <v>59.354962999999998</v>
      </c>
      <c r="K16" s="264">
        <f>SUMIF('Bond Pmts (do not print)'!$A$9:$A$47,'MO-2B'!K$9,'Bond Pmts (do not print)'!$F$9:$F$47)/1000000</f>
        <v>61.271523000000002</v>
      </c>
      <c r="L16" s="264">
        <f>SUMIF('Bond Pmts (do not print)'!$A$9:$A$47,'MO-2B'!L$9,'Bond Pmts (do not print)'!$F$9:$F$47)/1000000</f>
        <v>63.244982</v>
      </c>
      <c r="M16" s="264">
        <f>SUMIF('Bond Pmts (do not print)'!$A$9:$A$47,'MO-2B'!M$9,'Bond Pmts (do not print)'!$F$9:$F$47)/1000000</f>
        <v>65.286383999999998</v>
      </c>
    </row>
    <row r="17" spans="1:13">
      <c r="B17" s="242" t="s">
        <v>187</v>
      </c>
      <c r="C17" s="249">
        <f>SUMIF('Bond Pmts (do not print)'!$A$9:$A$47,'MO-2B'!C$9,'Bond Pmts (do not print)'!$E$9:$E$47)/1000000</f>
        <v>30.034023999999999</v>
      </c>
      <c r="D17" s="249">
        <f>SUMIF('Bond Pmts (do not print)'!$A$9:$A$47,'MO-2B'!D$9,'Bond Pmts (do not print)'!$E$9:$E$47)/1000000</f>
        <v>39.702775000000003</v>
      </c>
      <c r="E17" s="249">
        <f>SUMIF('Bond Pmts (do not print)'!$A$9:$A$47,'MO-2B'!E$9,'Bond Pmts (do not print)'!$E$9:$E$47)/1000000</f>
        <v>39.048248000000001</v>
      </c>
      <c r="F17" s="249">
        <f>SUMIF('Bond Pmts (do not print)'!$A$9:$A$47,'MO-2B'!F$9,'Bond Pmts (do not print)'!$E$9:$E$47)/1000000</f>
        <v>38.327649999999998</v>
      </c>
      <c r="G17" s="249">
        <f>SUMIF('Bond Pmts (do not print)'!$A$9:$A$47,'MO-2B'!G$9,'Bond Pmts (do not print)'!$E$9:$E$47)/1000000</f>
        <v>37.158225000000002</v>
      </c>
      <c r="H17" s="249">
        <f>SUMIF('Bond Pmts (do not print)'!$A$9:$A$47,'MO-2B'!H$9,'Bond Pmts (do not print)'!$E$9:$E$47)/1000000</f>
        <v>35.897995999999999</v>
      </c>
      <c r="I17" s="249">
        <f>SUMIF('Bond Pmts (do not print)'!$A$9:$A$47,'MO-2B'!I$9,'Bond Pmts (do not print)'!$E$9:$E$47)/1000000</f>
        <v>34.602105999999999</v>
      </c>
      <c r="J17" s="249">
        <f>SUMIF('Bond Pmts (do not print)'!$A$9:$A$47,'MO-2B'!J$9,'Bond Pmts (do not print)'!$E$9:$E$47)/1000000</f>
        <v>32.972240999999997</v>
      </c>
      <c r="K17" s="249">
        <f>SUMIF('Bond Pmts (do not print)'!$A$9:$A$47,'MO-2B'!K$9,'Bond Pmts (do not print)'!$E$9:$E$47)/1000000</f>
        <v>31.055679999999999</v>
      </c>
      <c r="L17" s="249">
        <f>SUMIF('Bond Pmts (do not print)'!$A$9:$A$47,'MO-2B'!L$9,'Bond Pmts (do not print)'!$E$9:$E$47)/1000000</f>
        <v>29.082222000000002</v>
      </c>
      <c r="M17" s="249">
        <f>SUMIF('Bond Pmts (do not print)'!$A$9:$A$47,'MO-2B'!M$9,'Bond Pmts (do not print)'!$E$9:$E$47)/1000000</f>
        <v>27.040818999999999</v>
      </c>
    </row>
    <row r="18" spans="1:13">
      <c r="B18" s="242" t="s">
        <v>188</v>
      </c>
      <c r="C18" s="249">
        <f>SUMIF('Bond Pmts (do not print)'!$A$9:$A$47,'MO-2B'!C$9,'Bond Pmts (do not print)'!$H$9:$H$47)/1000000</f>
        <v>0.86250000000000004</v>
      </c>
      <c r="D18" s="249">
        <f>SUMIF('Bond Pmts (do not print)'!$A$9:$A$47,'MO-2B'!D$9,'Bond Pmts (do not print)'!$H$9:$H$47)/1000000</f>
        <v>1.1499999999999999</v>
      </c>
      <c r="E18" s="249">
        <f>SUMIF('Bond Pmts (do not print)'!$A$9:$A$47,'MO-2B'!E$9,'Bond Pmts (do not print)'!$H$9:$H$47)/1000000</f>
        <v>1.1499999999999999</v>
      </c>
      <c r="F18" s="249">
        <f>SUMIF('Bond Pmts (do not print)'!$A$9:$A$47,'MO-2B'!F$9,'Bond Pmts (do not print)'!$H$9:$H$47)/1000000</f>
        <v>1.1499999999999999</v>
      </c>
      <c r="G18" s="249">
        <f>SUMIF('Bond Pmts (do not print)'!$A$9:$A$47,'MO-2B'!G$9,'Bond Pmts (do not print)'!$H$9:$H$47)/1000000</f>
        <v>1.1499999999999999</v>
      </c>
      <c r="H18" s="249">
        <f>SUMIF('Bond Pmts (do not print)'!$A$9:$A$47,'MO-2B'!H$9,'Bond Pmts (do not print)'!$H$9:$H$47)/1000000</f>
        <v>1.1499999999999999</v>
      </c>
      <c r="I18" s="249">
        <f>SUMIF('Bond Pmts (do not print)'!$A$9:$A$47,'MO-2B'!I$9,'Bond Pmts (do not print)'!$H$9:$H$47)/1000000</f>
        <v>1.1499999999999999</v>
      </c>
      <c r="J18" s="249">
        <f>SUMIF('Bond Pmts (do not print)'!$A$9:$A$47,'MO-2B'!J$9,'Bond Pmts (do not print)'!$H$9:$H$47)/1000000</f>
        <v>1.1499999999999999</v>
      </c>
      <c r="K18" s="249">
        <f>SUMIF('Bond Pmts (do not print)'!$A$9:$A$47,'MO-2B'!K$9,'Bond Pmts (do not print)'!$H$9:$H$47)/1000000</f>
        <v>1.1499999999999999</v>
      </c>
      <c r="L18" s="249">
        <f>SUMIF('Bond Pmts (do not print)'!$A$9:$A$47,'MO-2B'!L$9,'Bond Pmts (do not print)'!$H$9:$H$47)/1000000</f>
        <v>1.1499999999999999</v>
      </c>
      <c r="M18" s="249">
        <f>SUMIF('Bond Pmts (do not print)'!$A$9:$A$47,'MO-2B'!M$9,'Bond Pmts (do not print)'!$H$9:$H$47)/1000000</f>
        <v>1.1499999999999999</v>
      </c>
    </row>
    <row r="19" spans="1:13">
      <c r="B19" s="242" t="s">
        <v>205</v>
      </c>
      <c r="C19" s="249">
        <f>+D20-46.501592</f>
        <v>46.975611999999998</v>
      </c>
      <c r="D19" s="249">
        <v>0</v>
      </c>
      <c r="E19" s="249">
        <v>0</v>
      </c>
      <c r="F19" s="249">
        <v>0</v>
      </c>
      <c r="G19" s="249">
        <v>0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</row>
    <row r="20" spans="1:13">
      <c r="B20" s="242" t="s">
        <v>189</v>
      </c>
      <c r="C20" s="266">
        <f>SUM(C16:C19)</f>
        <v>93.477204</v>
      </c>
      <c r="D20" s="265">
        <f t="shared" ref="D20:L20" si="3">SUM(D16:D19)</f>
        <v>93.477204</v>
      </c>
      <c r="E20" s="265">
        <f t="shared" si="3"/>
        <v>93.477204999999998</v>
      </c>
      <c r="F20" s="265">
        <f t="shared" si="3"/>
        <v>93.477204</v>
      </c>
      <c r="G20" s="265">
        <f t="shared" si="3"/>
        <v>93.477203000000003</v>
      </c>
      <c r="H20" s="265">
        <f t="shared" si="3"/>
        <v>93.477204</v>
      </c>
      <c r="I20" s="265">
        <f t="shared" si="3"/>
        <v>93.477204</v>
      </c>
      <c r="J20" s="265">
        <f t="shared" si="3"/>
        <v>93.477204</v>
      </c>
      <c r="K20" s="265">
        <f t="shared" si="3"/>
        <v>93.477203000000003</v>
      </c>
      <c r="L20" s="265">
        <f t="shared" si="3"/>
        <v>93.477204</v>
      </c>
      <c r="M20" s="265">
        <f>SUM(M16:M19)</f>
        <v>93.477203000000003</v>
      </c>
    </row>
    <row r="21" spans="1:13"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</row>
    <row r="22" spans="1:13">
      <c r="A22" s="250" t="s">
        <v>116</v>
      </c>
      <c r="C22" s="251">
        <f>'Ed''s updated sales forecast'!C8/1000</f>
        <v>38.209000000000003</v>
      </c>
      <c r="D22" s="249">
        <f>'Ed''s updated sales forecast'!D8/1000</f>
        <v>38.845999999999997</v>
      </c>
      <c r="E22" s="249">
        <f>'Ed''s updated sales forecast'!E8/1000</f>
        <v>39.097999999999999</v>
      </c>
      <c r="F22" s="249">
        <f>'Ed''s updated sales forecast'!F8/1000</f>
        <v>39.496000000000002</v>
      </c>
      <c r="G22" s="249">
        <f>'Ed''s updated sales forecast'!G8/1000</f>
        <v>39.997999999999998</v>
      </c>
      <c r="H22" s="249">
        <f>'Ed''s updated sales forecast'!H8/1000</f>
        <v>40.348999999999997</v>
      </c>
      <c r="I22" s="249">
        <f>'Ed''s updated sales forecast'!I8/1000</f>
        <v>40.718000000000004</v>
      </c>
      <c r="J22" s="249">
        <f>'Ed''s updated sales forecast'!J8/1000</f>
        <v>41.115000000000002</v>
      </c>
      <c r="K22" s="249">
        <f>'Ed''s updated sales forecast'!K8/1000</f>
        <v>41.481999999999999</v>
      </c>
      <c r="L22" s="249">
        <f>'Ed''s updated sales forecast'!L8/1000</f>
        <v>41.896819999999998</v>
      </c>
      <c r="M22" s="249">
        <f>'Ed''s updated sales forecast'!M8/1000</f>
        <v>42.3157882</v>
      </c>
    </row>
    <row r="23" spans="1:13">
      <c r="A23" s="250" t="s">
        <v>132</v>
      </c>
      <c r="C23" s="252">
        <f>+C20/C22/10</f>
        <v>0.24464708314794942</v>
      </c>
      <c r="D23" s="252">
        <f t="shared" ref="D23:L23" si="4">+D20/D22/10</f>
        <v>0.24063533954589919</v>
      </c>
      <c r="E23" s="252">
        <f t="shared" si="4"/>
        <v>0.23908436492915239</v>
      </c>
      <c r="F23" s="252">
        <f t="shared" si="4"/>
        <v>0.23667511646749037</v>
      </c>
      <c r="G23" s="252">
        <f t="shared" si="4"/>
        <v>0.23370469273463676</v>
      </c>
      <c r="H23" s="252">
        <f t="shared" si="4"/>
        <v>0.23167167463877672</v>
      </c>
      <c r="I23" s="252">
        <f t="shared" si="4"/>
        <v>0.22957218920379191</v>
      </c>
      <c r="J23" s="252">
        <f t="shared" si="4"/>
        <v>0.22735547610361179</v>
      </c>
      <c r="K23" s="252">
        <f t="shared" si="4"/>
        <v>0.22534401186056602</v>
      </c>
      <c r="L23" s="252">
        <f t="shared" si="4"/>
        <v>0.22311288541707941</v>
      </c>
      <c r="M23" s="252">
        <f>+M20/M22/10</f>
        <v>0.22090384458441922</v>
      </c>
    </row>
    <row r="24" spans="1:13">
      <c r="A24" s="247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52"/>
    </row>
    <row r="25" spans="1:13">
      <c r="A25" s="253" t="s">
        <v>190</v>
      </c>
      <c r="B25" s="247"/>
      <c r="C25" s="254">
        <f>+'MO-1A'!E18/1000000</f>
        <v>56.889096130411026</v>
      </c>
      <c r="D25" s="255">
        <f>+C25</f>
        <v>56.889096130411026</v>
      </c>
      <c r="E25" s="255">
        <f t="shared" ref="E25:M25" si="5">+D25</f>
        <v>56.889096130411026</v>
      </c>
      <c r="F25" s="255">
        <f t="shared" si="5"/>
        <v>56.889096130411026</v>
      </c>
      <c r="G25" s="255">
        <f t="shared" si="5"/>
        <v>56.889096130411026</v>
      </c>
      <c r="H25" s="255">
        <f t="shared" si="5"/>
        <v>56.889096130411026</v>
      </c>
      <c r="I25" s="255">
        <f t="shared" si="5"/>
        <v>56.889096130411026</v>
      </c>
      <c r="J25" s="255">
        <f t="shared" si="5"/>
        <v>56.889096130411026</v>
      </c>
      <c r="K25" s="255">
        <f t="shared" si="5"/>
        <v>56.889096130411026</v>
      </c>
      <c r="L25" s="255">
        <f t="shared" si="5"/>
        <v>56.889096130411026</v>
      </c>
      <c r="M25" s="255">
        <f t="shared" si="5"/>
        <v>56.889096130411026</v>
      </c>
    </row>
    <row r="26" spans="1:13">
      <c r="A26" s="250" t="s">
        <v>191</v>
      </c>
      <c r="C26" s="251">
        <f>'Ed''s updated sales forecast'!C14/1000</f>
        <v>19.495155</v>
      </c>
      <c r="D26" s="249">
        <f>'Ed''s updated sales forecast'!D14/1000</f>
        <v>19.872133999999999</v>
      </c>
      <c r="E26" s="249">
        <f>'Ed''s updated sales forecast'!E14/1000</f>
        <v>20.041132000000001</v>
      </c>
      <c r="F26" s="249">
        <f>'Ed''s updated sales forecast'!F14/1000</f>
        <v>20.227672999999999</v>
      </c>
      <c r="G26" s="249">
        <f>'Ed''s updated sales forecast'!G14/1000</f>
        <v>20.461933999999999</v>
      </c>
      <c r="H26" s="249">
        <f>'Ed''s updated sales forecast'!H14/1000</f>
        <v>20.689259</v>
      </c>
      <c r="I26" s="249">
        <f>'Ed''s updated sales forecast'!I14/1000</f>
        <v>20.922768999999999</v>
      </c>
      <c r="J26" s="249">
        <f>'Ed''s updated sales forecast'!J14/1000</f>
        <v>21.181704</v>
      </c>
      <c r="K26" s="249">
        <f>'Ed''s updated sales forecast'!K14/1000</f>
        <v>21.424990000000001</v>
      </c>
      <c r="L26" s="249">
        <f>'Ed''s updated sales forecast'!L14/1000</f>
        <v>21.6392399</v>
      </c>
      <c r="M26" s="249">
        <f>'Ed''s updated sales forecast'!M14/1000</f>
        <v>21.855632299</v>
      </c>
    </row>
    <row r="27" spans="1:13">
      <c r="A27" s="250" t="s">
        <v>192</v>
      </c>
      <c r="B27" s="247"/>
      <c r="C27" s="252">
        <f>+(C25/C26/10)*(1+0.00284+0.00072)</f>
        <v>0.29285030723087502</v>
      </c>
      <c r="D27" s="252">
        <f t="shared" ref="D27:L27" si="6">+D25/D26/10*(1+0.00284+0.00072)</f>
        <v>0.28729486884818356</v>
      </c>
      <c r="E27" s="252">
        <f t="shared" si="6"/>
        <v>0.28487223831785191</v>
      </c>
      <c r="F27" s="252">
        <f t="shared" si="6"/>
        <v>0.28224512682519287</v>
      </c>
      <c r="G27" s="252">
        <f t="shared" si="6"/>
        <v>0.27901380833617828</v>
      </c>
      <c r="H27" s="252">
        <f t="shared" si="6"/>
        <v>0.27594812029099391</v>
      </c>
      <c r="I27" s="252">
        <f t="shared" si="6"/>
        <v>0.27286838234764865</v>
      </c>
      <c r="J27" s="252">
        <f t="shared" si="6"/>
        <v>0.26953271234757742</v>
      </c>
      <c r="K27" s="252">
        <f t="shared" si="6"/>
        <v>0.26647210249636188</v>
      </c>
      <c r="L27" s="252">
        <f t="shared" si="6"/>
        <v>0.26383376484788307</v>
      </c>
      <c r="M27" s="252">
        <f>+M25/M26/10*(1+0.00284+0.00072)</f>
        <v>0.26122154935433967</v>
      </c>
    </row>
    <row r="28" spans="1:13">
      <c r="B28" s="247"/>
      <c r="C28" s="249"/>
      <c r="D28" s="249"/>
      <c r="E28" s="249"/>
      <c r="F28" s="249"/>
      <c r="G28" s="249"/>
      <c r="H28" s="249"/>
      <c r="I28" s="249"/>
      <c r="J28" s="249"/>
      <c r="K28" s="249"/>
      <c r="L28" s="249"/>
    </row>
    <row r="29" spans="1:13">
      <c r="B29" s="247"/>
      <c r="C29" s="249"/>
      <c r="D29" s="249"/>
      <c r="E29" s="249"/>
      <c r="F29" s="249"/>
      <c r="G29" s="249"/>
      <c r="H29" s="249"/>
      <c r="I29" s="249"/>
      <c r="J29" s="249"/>
      <c r="K29" s="249"/>
      <c r="L29" s="249"/>
    </row>
    <row r="31" spans="1:13">
      <c r="C31" s="246">
        <v>2027</v>
      </c>
      <c r="D31" s="246">
        <v>2028</v>
      </c>
      <c r="E31" s="246">
        <v>2029</v>
      </c>
      <c r="F31" s="246">
        <v>2030</v>
      </c>
      <c r="G31" s="246">
        <v>2031</v>
      </c>
      <c r="H31" s="246">
        <v>2032</v>
      </c>
      <c r="I31" s="246">
        <v>2033</v>
      </c>
      <c r="J31" s="246">
        <v>2034</v>
      </c>
      <c r="K31" s="246">
        <v>2035</v>
      </c>
      <c r="M31" s="256" t="s">
        <v>96</v>
      </c>
    </row>
    <row r="32" spans="1:13" ht="17.25">
      <c r="A32" s="245" t="s">
        <v>209</v>
      </c>
    </row>
    <row r="33" spans="1:13">
      <c r="B33" s="267" t="s">
        <v>208</v>
      </c>
      <c r="C33" s="264">
        <f>M13</f>
        <v>700.72285599999998</v>
      </c>
      <c r="D33" s="264">
        <f t="shared" ref="D33:I33" si="7">C35</f>
        <v>633.33128299999998</v>
      </c>
      <c r="E33" s="264">
        <f t="shared" si="7"/>
        <v>563.76397999999995</v>
      </c>
      <c r="F33" s="264">
        <f t="shared" si="7"/>
        <v>491.88330999999994</v>
      </c>
      <c r="G33" s="264">
        <f t="shared" si="7"/>
        <v>417.30518999999993</v>
      </c>
      <c r="H33" s="264">
        <f t="shared" si="7"/>
        <v>339.91254299999991</v>
      </c>
      <c r="I33" s="264">
        <f t="shared" si="7"/>
        <v>259.59603399999992</v>
      </c>
      <c r="J33" s="264">
        <f t="shared" ref="J33" si="8">I35</f>
        <v>176.25076299999992</v>
      </c>
      <c r="K33" s="264">
        <f t="shared" ref="K33" si="9">J35</f>
        <v>89.75766399999992</v>
      </c>
      <c r="M33" s="248"/>
    </row>
    <row r="34" spans="1:13">
      <c r="B34" s="242" t="s">
        <v>186</v>
      </c>
      <c r="C34" s="249">
        <f>-C38</f>
        <v>-67.391572999999994</v>
      </c>
      <c r="D34" s="249">
        <f t="shared" ref="D34:K34" si="10">-D38</f>
        <v>-69.567302999999995</v>
      </c>
      <c r="E34" s="249">
        <f t="shared" si="10"/>
        <v>-71.880669999999995</v>
      </c>
      <c r="F34" s="249">
        <f t="shared" si="10"/>
        <v>-74.578119999999998</v>
      </c>
      <c r="G34" s="249">
        <f t="shared" si="10"/>
        <v>-77.392646999999997</v>
      </c>
      <c r="H34" s="249">
        <f t="shared" si="10"/>
        <v>-80.316508999999996</v>
      </c>
      <c r="I34" s="249">
        <f t="shared" si="10"/>
        <v>-83.345270999999997</v>
      </c>
      <c r="J34" s="249">
        <f t="shared" si="10"/>
        <v>-86.493099000000001</v>
      </c>
      <c r="K34" s="249">
        <f t="shared" si="10"/>
        <v>-89.757661999999996</v>
      </c>
      <c r="M34" s="249"/>
    </row>
    <row r="35" spans="1:13">
      <c r="B35" s="267" t="s">
        <v>207</v>
      </c>
      <c r="C35" s="265">
        <f t="shared" ref="C35:I35" si="11">SUM(C33:C34)</f>
        <v>633.33128299999998</v>
      </c>
      <c r="D35" s="265">
        <f t="shared" si="11"/>
        <v>563.76397999999995</v>
      </c>
      <c r="E35" s="265">
        <f t="shared" si="11"/>
        <v>491.88330999999994</v>
      </c>
      <c r="F35" s="265">
        <f t="shared" si="11"/>
        <v>417.30518999999993</v>
      </c>
      <c r="G35" s="265">
        <f t="shared" si="11"/>
        <v>339.91254299999991</v>
      </c>
      <c r="H35" s="265">
        <f t="shared" si="11"/>
        <v>259.59603399999992</v>
      </c>
      <c r="I35" s="265">
        <f t="shared" si="11"/>
        <v>176.25076299999992</v>
      </c>
      <c r="J35" s="265">
        <f t="shared" ref="J35:K35" si="12">SUM(J33:J34)</f>
        <v>89.75766399999992</v>
      </c>
      <c r="K35" s="265">
        <f t="shared" si="12"/>
        <v>1.9999999238962118E-6</v>
      </c>
      <c r="M35" s="248"/>
    </row>
    <row r="36" spans="1:13">
      <c r="C36" s="249"/>
      <c r="D36" s="249"/>
      <c r="E36" s="249"/>
      <c r="F36" s="249"/>
      <c r="G36" s="249"/>
      <c r="H36" s="249"/>
      <c r="I36" s="249"/>
      <c r="M36" s="249"/>
    </row>
    <row r="37" spans="1:13" ht="17.25">
      <c r="A37" s="245" t="s">
        <v>206</v>
      </c>
      <c r="C37" s="249"/>
      <c r="D37" s="249"/>
      <c r="E37" s="249"/>
      <c r="F37" s="249"/>
      <c r="G37" s="249"/>
      <c r="H37" s="249"/>
      <c r="I37" s="249"/>
      <c r="M37" s="249"/>
    </row>
    <row r="38" spans="1:13">
      <c r="B38" s="242" t="s">
        <v>186</v>
      </c>
      <c r="C38" s="264">
        <f>SUMIF('Bond Pmts (do not print)'!$A$9:$A$47,'MO-2B'!C$31,'Bond Pmts (do not print)'!$F$9:$F$47)/1000000</f>
        <v>67.391572999999994</v>
      </c>
      <c r="D38" s="264">
        <f>SUMIF('Bond Pmts (do not print)'!$A$9:$A$47,'MO-2B'!D$31,'Bond Pmts (do not print)'!$F$9:$F$47)/1000000</f>
        <v>69.567302999999995</v>
      </c>
      <c r="E38" s="264">
        <f>SUMIF('Bond Pmts (do not print)'!$A$9:$A$47,'MO-2B'!E$31,'Bond Pmts (do not print)'!$F$9:$F$47)/1000000</f>
        <v>71.880669999999995</v>
      </c>
      <c r="F38" s="264">
        <f>SUMIF('Bond Pmts (do not print)'!$A$9:$A$47,'MO-2B'!F$31,'Bond Pmts (do not print)'!$F$9:$F$47)/1000000</f>
        <v>74.578119999999998</v>
      </c>
      <c r="G38" s="264">
        <f>SUMIF('Bond Pmts (do not print)'!$A$9:$A$47,'MO-2B'!G$31,'Bond Pmts (do not print)'!$F$9:$F$47)/1000000</f>
        <v>77.392646999999997</v>
      </c>
      <c r="H38" s="264">
        <f>SUMIF('Bond Pmts (do not print)'!$A$9:$A$47,'MO-2B'!H$31,'Bond Pmts (do not print)'!$F$9:$F$47)/1000000</f>
        <v>80.316508999999996</v>
      </c>
      <c r="I38" s="264">
        <f>SUMIF('Bond Pmts (do not print)'!$A$9:$A$47,'MO-2B'!I$31,'Bond Pmts (do not print)'!$F$9:$F$47)/1000000</f>
        <v>83.345270999999997</v>
      </c>
      <c r="J38" s="264">
        <f>SUMIF('Bond Pmts (do not print)'!$A$9:$A$47,'MO-2B'!J$31,'Bond Pmts (do not print)'!$F$9:$F$47)/1000000</f>
        <v>86.493099000000001</v>
      </c>
      <c r="K38" s="264">
        <f>SUMIF('Bond Pmts (do not print)'!$A$9:$A$47,'MO-2B'!K$31,'Bond Pmts (do not print)'!$F$9:$F$47)/1000000</f>
        <v>89.757661999999996</v>
      </c>
      <c r="M38" s="264">
        <f>SUM(C16:M16)+SUM(C38:K38)</f>
        <v>1294.711998</v>
      </c>
    </row>
    <row r="39" spans="1:13">
      <c r="B39" s="242" t="s">
        <v>187</v>
      </c>
      <c r="C39" s="249">
        <f>SUMIF('Bond Pmts (do not print)'!$A$9:$A$47,'MO-2B'!C$31,'Bond Pmts (do not print)'!$E$9:$E$47)/1000000</f>
        <v>24.93563</v>
      </c>
      <c r="D39" s="249">
        <f>SUMIF('Bond Pmts (do not print)'!$A$9:$A$47,'MO-2B'!D$31,'Bond Pmts (do not print)'!$E$9:$E$47)/1000000</f>
        <v>22.759900999999999</v>
      </c>
      <c r="E39" s="249">
        <f>SUMIF('Bond Pmts (do not print)'!$A$9:$A$47,'MO-2B'!E$31,'Bond Pmts (do not print)'!$E$9:$E$47)/1000000</f>
        <v>20.446534</v>
      </c>
      <c r="F39" s="249">
        <f>SUMIF('Bond Pmts (do not print)'!$A$9:$A$47,'MO-2B'!F$31,'Bond Pmts (do not print)'!$E$9:$E$47)/1000000</f>
        <v>17.749084</v>
      </c>
      <c r="G39" s="249">
        <f>SUMIF('Bond Pmts (do not print)'!$A$9:$A$47,'MO-2B'!G$31,'Bond Pmts (do not print)'!$E$9:$E$47)/1000000</f>
        <v>14.934557</v>
      </c>
      <c r="H39" s="249">
        <f>SUMIF('Bond Pmts (do not print)'!$A$9:$A$47,'MO-2B'!H$31,'Bond Pmts (do not print)'!$E$9:$E$47)/1000000</f>
        <v>12.010695</v>
      </c>
      <c r="I39" s="249">
        <f>SUMIF('Bond Pmts (do not print)'!$A$9:$A$47,'MO-2B'!I$31,'Bond Pmts (do not print)'!$E$9:$E$47)/1000000</f>
        <v>8.9819340000000008</v>
      </c>
      <c r="J39" s="249">
        <f>SUMIF('Bond Pmts (do not print)'!$A$9:$A$47,'MO-2B'!J$31,'Bond Pmts (do not print)'!$E$9:$E$47)/1000000</f>
        <v>5.8341050000000001</v>
      </c>
      <c r="K39" s="249">
        <f>SUMIF('Bond Pmts (do not print)'!$A$9:$A$47,'MO-2B'!K$31,'Bond Pmts (do not print)'!$E$9:$E$47)/1000000</f>
        <v>2.5695410000000001</v>
      </c>
      <c r="M39" s="264">
        <f t="shared" ref="M39:M41" si="13">SUM(C17:M17)+SUM(C39:K39)</f>
        <v>505.14396699999992</v>
      </c>
    </row>
    <row r="40" spans="1:13">
      <c r="B40" s="242" t="s">
        <v>188</v>
      </c>
      <c r="C40" s="249">
        <f>SUMIF('Bond Pmts (do not print)'!$A$9:$A$47,'MO-2B'!C$31,'Bond Pmts (do not print)'!$H$9:$H$47)/1000000</f>
        <v>1.1499999999999999</v>
      </c>
      <c r="D40" s="249">
        <f>SUMIF('Bond Pmts (do not print)'!$A$9:$A$47,'MO-2B'!D$31,'Bond Pmts (do not print)'!$H$9:$H$47)/1000000</f>
        <v>1.1499999999999999</v>
      </c>
      <c r="E40" s="249">
        <f>SUMIF('Bond Pmts (do not print)'!$A$9:$A$47,'MO-2B'!E$31,'Bond Pmts (do not print)'!$H$9:$H$47)/1000000</f>
        <v>1.1499999999999999</v>
      </c>
      <c r="F40" s="249">
        <f>SUMIF('Bond Pmts (do not print)'!$A$9:$A$47,'MO-2B'!F$31,'Bond Pmts (do not print)'!$H$9:$H$47)/1000000</f>
        <v>1.1499999999999999</v>
      </c>
      <c r="G40" s="249">
        <f>SUMIF('Bond Pmts (do not print)'!$A$9:$A$47,'MO-2B'!G$31,'Bond Pmts (do not print)'!$H$9:$H$47)/1000000</f>
        <v>1.1499999999999999</v>
      </c>
      <c r="H40" s="249">
        <f>SUMIF('Bond Pmts (do not print)'!$A$9:$A$47,'MO-2B'!H$31,'Bond Pmts (do not print)'!$H$9:$H$47)/1000000</f>
        <v>1.1499999999999999</v>
      </c>
      <c r="I40" s="249">
        <f>SUMIF('Bond Pmts (do not print)'!$A$9:$A$47,'MO-2B'!I$31,'Bond Pmts (do not print)'!$H$9:$H$47)/1000000</f>
        <v>1.1499999999999999</v>
      </c>
      <c r="J40" s="249">
        <f>SUMIF('Bond Pmts (do not print)'!$A$9:$A$47,'MO-2B'!J$31,'Bond Pmts (do not print)'!$H$9:$H$47)/1000000</f>
        <v>1.1499999999999999</v>
      </c>
      <c r="K40" s="249">
        <f>SUMIF('Bond Pmts (do not print)'!$A$9:$A$47,'MO-2B'!K$31,'Bond Pmts (do not print)'!$H$9:$H$47)/1000000</f>
        <v>1.1499999999999999</v>
      </c>
      <c r="M40" s="264">
        <f t="shared" si="13"/>
        <v>22.712500000000006</v>
      </c>
    </row>
    <row r="41" spans="1:13">
      <c r="B41" s="242" t="s">
        <v>205</v>
      </c>
      <c r="C41" s="249">
        <v>0</v>
      </c>
      <c r="D41" s="249">
        <v>0</v>
      </c>
      <c r="E41" s="249">
        <v>0</v>
      </c>
      <c r="F41" s="249">
        <v>0</v>
      </c>
      <c r="G41" s="249">
        <v>0</v>
      </c>
      <c r="H41" s="249">
        <v>0</v>
      </c>
      <c r="I41" s="249">
        <v>0</v>
      </c>
      <c r="J41" s="249">
        <v>0</v>
      </c>
      <c r="K41" s="249">
        <f>-C19</f>
        <v>-46.975611999999998</v>
      </c>
      <c r="M41" s="264">
        <f t="shared" si="13"/>
        <v>0</v>
      </c>
    </row>
    <row r="42" spans="1:13">
      <c r="B42" s="242" t="s">
        <v>189</v>
      </c>
      <c r="C42" s="265">
        <f t="shared" ref="C42:I42" si="14">SUM(C38:C41)</f>
        <v>93.477203000000003</v>
      </c>
      <c r="D42" s="265">
        <f t="shared" si="14"/>
        <v>93.477204</v>
      </c>
      <c r="E42" s="265">
        <f t="shared" si="14"/>
        <v>93.477204</v>
      </c>
      <c r="F42" s="265">
        <f t="shared" si="14"/>
        <v>93.477204</v>
      </c>
      <c r="G42" s="265">
        <f t="shared" si="14"/>
        <v>93.477204</v>
      </c>
      <c r="H42" s="265">
        <f t="shared" si="14"/>
        <v>93.477204</v>
      </c>
      <c r="I42" s="265">
        <f t="shared" si="14"/>
        <v>93.477204999999998</v>
      </c>
      <c r="J42" s="265">
        <f t="shared" ref="J42:K42" si="15">SUM(J38:J41)</f>
        <v>93.477204</v>
      </c>
      <c r="K42" s="265">
        <f t="shared" si="15"/>
        <v>46.501591000000005</v>
      </c>
      <c r="M42" s="265">
        <f>SUM(M38:M41)</f>
        <v>1822.5684650000001</v>
      </c>
    </row>
    <row r="43" spans="1:13">
      <c r="C43" s="249"/>
      <c r="D43" s="249"/>
      <c r="E43" s="249"/>
      <c r="F43" s="249"/>
      <c r="G43" s="249"/>
      <c r="H43" s="249"/>
      <c r="I43" s="249"/>
      <c r="J43" s="249"/>
      <c r="K43" s="249"/>
      <c r="M43" s="249"/>
    </row>
    <row r="44" spans="1:13">
      <c r="A44" s="250" t="s">
        <v>116</v>
      </c>
      <c r="C44" s="249">
        <f>'Ed''s updated sales forecast'!N8/1000</f>
        <v>42.738946082000005</v>
      </c>
      <c r="D44" s="249">
        <f>'Ed''s updated sales forecast'!O8/1000</f>
        <v>43.166335542820001</v>
      </c>
      <c r="E44" s="249">
        <f>'Ed''s updated sales forecast'!P8/1000</f>
        <v>43.5979988982482</v>
      </c>
      <c r="F44" s="249">
        <f>'Ed''s updated sales forecast'!Q8/1000</f>
        <v>44.033978887230681</v>
      </c>
      <c r="G44" s="249">
        <f>'Ed''s updated sales forecast'!R8/1000</f>
        <v>44.474318676102989</v>
      </c>
      <c r="H44" s="249">
        <f>'Ed''s updated sales forecast'!S8/1000</f>
        <v>44.919061862864012</v>
      </c>
      <c r="I44" s="249">
        <f>'Ed''s updated sales forecast'!T8/1000</f>
        <v>45.368252481492661</v>
      </c>
      <c r="J44" s="249">
        <f>'Ed''s updated sales forecast'!U8/1000</f>
        <v>45.821935006307584</v>
      </c>
      <c r="K44" s="249">
        <f>'Ed''s updated sales forecast'!V8/1000</f>
        <v>46.280154356370659</v>
      </c>
      <c r="L44" s="247"/>
      <c r="M44" s="247"/>
    </row>
    <row r="45" spans="1:13">
      <c r="A45" s="250" t="s">
        <v>132</v>
      </c>
      <c r="C45" s="252">
        <f t="shared" ref="C45:I45" si="16">+C42/C44/10</f>
        <v>0.21871667780635562</v>
      </c>
      <c r="D45" s="252">
        <f t="shared" si="16"/>
        <v>0.21655116846152667</v>
      </c>
      <c r="E45" s="252">
        <f t="shared" si="16"/>
        <v>0.21440709748666004</v>
      </c>
      <c r="F45" s="252">
        <f t="shared" si="16"/>
        <v>0.2122842549372872</v>
      </c>
      <c r="G45" s="252">
        <f t="shared" si="16"/>
        <v>0.21018243063097741</v>
      </c>
      <c r="H45" s="252">
        <f t="shared" si="16"/>
        <v>0.20810141646631433</v>
      </c>
      <c r="I45" s="252">
        <f t="shared" si="16"/>
        <v>0.20604100860647589</v>
      </c>
      <c r="J45" s="252">
        <f t="shared" ref="J45:K45" si="17">+J42/J44/10</f>
        <v>0.20400099643791222</v>
      </c>
      <c r="K45" s="252">
        <f t="shared" si="17"/>
        <v>0.10047846997640549</v>
      </c>
      <c r="L45" s="249"/>
    </row>
    <row r="46" spans="1:13">
      <c r="A46" s="250"/>
      <c r="C46" s="252"/>
      <c r="D46" s="252"/>
      <c r="E46" s="252"/>
      <c r="F46" s="252"/>
      <c r="G46" s="252"/>
      <c r="H46" s="252"/>
      <c r="I46" s="252"/>
      <c r="J46" s="252"/>
      <c r="K46" s="252"/>
      <c r="L46" s="249"/>
    </row>
    <row r="47" spans="1:13">
      <c r="A47" s="253" t="s">
        <v>190</v>
      </c>
      <c r="B47" s="247"/>
      <c r="C47" s="255">
        <f>+M25</f>
        <v>56.889096130411026</v>
      </c>
      <c r="D47" s="255">
        <f>+C47</f>
        <v>56.889096130411026</v>
      </c>
      <c r="E47" s="255">
        <f t="shared" ref="E47:K47" si="18">+D47</f>
        <v>56.889096130411026</v>
      </c>
      <c r="F47" s="255">
        <f t="shared" si="18"/>
        <v>56.889096130411026</v>
      </c>
      <c r="G47" s="255">
        <f t="shared" si="18"/>
        <v>56.889096130411026</v>
      </c>
      <c r="H47" s="255">
        <f t="shared" si="18"/>
        <v>56.889096130411026</v>
      </c>
      <c r="I47" s="255">
        <f t="shared" si="18"/>
        <v>56.889096130411026</v>
      </c>
      <c r="J47" s="255">
        <f t="shared" si="18"/>
        <v>56.889096130411026</v>
      </c>
      <c r="K47" s="255">
        <f t="shared" si="18"/>
        <v>56.889096130411026</v>
      </c>
      <c r="L47" s="249"/>
    </row>
    <row r="48" spans="1:13">
      <c r="A48" s="250" t="s">
        <v>191</v>
      </c>
      <c r="C48" s="249">
        <f>'Ed''s updated sales forecast'!N14/1000</f>
        <v>22.07418862199</v>
      </c>
      <c r="D48" s="249">
        <f>'Ed''s updated sales forecast'!O14/1000</f>
        <v>22.294930508209902</v>
      </c>
      <c r="E48" s="249">
        <f>'Ed''s updated sales forecast'!P14/1000</f>
        <v>22.517879813292002</v>
      </c>
      <c r="F48" s="249">
        <f>'Ed''s updated sales forecast'!Q14/1000</f>
        <v>22.743058611424924</v>
      </c>
      <c r="G48" s="249">
        <f>'Ed''s updated sales forecast'!R14/1000</f>
        <v>22.970489197539173</v>
      </c>
      <c r="H48" s="249">
        <f>'Ed''s updated sales forecast'!S14/1000</f>
        <v>23.200194089514564</v>
      </c>
      <c r="I48" s="249">
        <f>'Ed''s updated sales forecast'!T14/1000</f>
        <v>23.43219603040971</v>
      </c>
      <c r="J48" s="249">
        <f>'Ed''s updated sales forecast'!U14/1000</f>
        <v>23.666517990713803</v>
      </c>
      <c r="K48" s="249">
        <f>'Ed''s updated sales forecast'!V14/1000</f>
        <v>23.903183170620942</v>
      </c>
      <c r="L48" s="249"/>
    </row>
    <row r="49" spans="1:12">
      <c r="A49" s="250" t="s">
        <v>192</v>
      </c>
      <c r="B49" s="247"/>
      <c r="C49" s="252">
        <f t="shared" ref="C49:I49" si="19">+C47/C48/10*(1+0.00284+0.00072)</f>
        <v>0.25863519738053431</v>
      </c>
      <c r="D49" s="252">
        <f t="shared" si="19"/>
        <v>0.25607445285201413</v>
      </c>
      <c r="E49" s="252">
        <f t="shared" si="19"/>
        <v>0.253539062229717</v>
      </c>
      <c r="F49" s="252">
        <f t="shared" si="19"/>
        <v>0.25102877448486832</v>
      </c>
      <c r="G49" s="252">
        <f t="shared" si="19"/>
        <v>0.24854334107412701</v>
      </c>
      <c r="H49" s="252">
        <f t="shared" si="19"/>
        <v>0.24608251591497723</v>
      </c>
      <c r="I49" s="252">
        <f t="shared" si="19"/>
        <v>0.24364605536136363</v>
      </c>
      <c r="J49" s="252">
        <f t="shared" ref="J49:K49" si="20">+J47/J48/10*(1+0.00284+0.00072)</f>
        <v>0.24123371817956799</v>
      </c>
      <c r="K49" s="252">
        <f t="shared" si="20"/>
        <v>0.23884526552432472</v>
      </c>
      <c r="L49" s="249"/>
    </row>
    <row r="50" spans="1:12">
      <c r="B50" s="247"/>
      <c r="C50" s="249"/>
      <c r="D50" s="249"/>
      <c r="E50" s="249"/>
      <c r="F50" s="249"/>
      <c r="G50" s="249"/>
      <c r="H50" s="249"/>
      <c r="I50" s="249"/>
      <c r="J50" s="249"/>
      <c r="K50" s="249"/>
      <c r="L50" s="249"/>
    </row>
    <row r="52" spans="1:12" ht="17.25">
      <c r="A52" s="214" t="s">
        <v>228</v>
      </c>
    </row>
  </sheetData>
  <mergeCells count="1">
    <mergeCell ref="A7:L7"/>
  </mergeCells>
  <pageMargins left="0.45" right="0.45" top="0.5" bottom="0.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workbookViewId="0"/>
  </sheetViews>
  <sheetFormatPr defaultRowHeight="15"/>
  <cols>
    <col min="1" max="1" width="5.5703125" customWidth="1"/>
    <col min="2" max="2" width="12.5703125" customWidth="1"/>
    <col min="3" max="3" width="9.28515625" bestFit="1" customWidth="1"/>
    <col min="4" max="4" width="8" bestFit="1" customWidth="1"/>
    <col min="5" max="6" width="9.28515625" bestFit="1" customWidth="1"/>
    <col min="7" max="7" width="7.140625" bestFit="1" customWidth="1"/>
    <col min="8" max="8" width="8.28515625" customWidth="1"/>
    <col min="9" max="9" width="7.28515625" bestFit="1" customWidth="1"/>
    <col min="10" max="10" width="9.28515625" bestFit="1" customWidth="1"/>
    <col min="11" max="11" width="10.42578125" bestFit="1" customWidth="1"/>
    <col min="12" max="12" width="8.42578125" bestFit="1" customWidth="1"/>
    <col min="13" max="13" width="10" customWidth="1"/>
    <col min="16" max="17" width="9.140625" style="196"/>
  </cols>
  <sheetData>
    <row r="1" spans="1:13">
      <c r="M1" s="1" t="s">
        <v>231</v>
      </c>
    </row>
    <row r="2" spans="1:13">
      <c r="M2" s="1" t="s">
        <v>0</v>
      </c>
    </row>
    <row r="3" spans="1:13">
      <c r="M3" s="1" t="s">
        <v>201</v>
      </c>
    </row>
    <row r="4" spans="1:13">
      <c r="M4" s="1" t="s">
        <v>67</v>
      </c>
    </row>
    <row r="5" spans="1:13">
      <c r="M5" s="1" t="s">
        <v>227</v>
      </c>
    </row>
    <row r="6" spans="1:13">
      <c r="M6" s="277" t="str">
        <f>+'MO-1A'!J6</f>
        <v>Revised Oct 2015</v>
      </c>
    </row>
    <row r="7" spans="1:13">
      <c r="E7" s="1"/>
    </row>
    <row r="10" spans="1:13" ht="15.75">
      <c r="A10" s="200" t="s">
        <v>229</v>
      </c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</row>
    <row r="11" spans="1:13" ht="15.75">
      <c r="A11" s="280" t="s">
        <v>230</v>
      </c>
      <c r="B11" s="8"/>
      <c r="C11" s="8"/>
      <c r="D11" s="8"/>
      <c r="E11" s="8"/>
      <c r="F11" s="8"/>
      <c r="G11" s="8"/>
      <c r="H11" s="8"/>
      <c r="I11" s="2"/>
      <c r="J11" s="9"/>
      <c r="K11" s="9"/>
      <c r="L11" s="9"/>
      <c r="M11" s="9"/>
    </row>
    <row r="12" spans="1:13">
      <c r="A12" s="6"/>
      <c r="B12" s="10"/>
      <c r="C12" s="10"/>
      <c r="D12" s="10"/>
      <c r="E12" s="10"/>
      <c r="F12" s="10"/>
      <c r="G12" s="10"/>
      <c r="H12" s="10"/>
      <c r="I12" s="10"/>
      <c r="J12" s="6"/>
      <c r="K12" s="6"/>
      <c r="L12" s="6"/>
      <c r="M12" s="6"/>
    </row>
    <row r="13" spans="1:13">
      <c r="A13" s="2"/>
      <c r="B13" s="11"/>
      <c r="C13" s="11" t="s">
        <v>12</v>
      </c>
      <c r="D13" s="11" t="s">
        <v>13</v>
      </c>
      <c r="E13" s="11" t="s">
        <v>14</v>
      </c>
      <c r="F13" s="11" t="s">
        <v>15</v>
      </c>
      <c r="G13" s="11" t="s">
        <v>16</v>
      </c>
      <c r="H13" s="12" t="s">
        <v>17</v>
      </c>
      <c r="I13" s="11" t="s">
        <v>18</v>
      </c>
      <c r="J13" s="11" t="s">
        <v>19</v>
      </c>
      <c r="K13" s="11" t="s">
        <v>20</v>
      </c>
      <c r="L13" s="11" t="s">
        <v>21</v>
      </c>
      <c r="M13" s="11" t="s">
        <v>22</v>
      </c>
    </row>
    <row r="14" spans="1:13">
      <c r="A14" s="2"/>
      <c r="B14" s="11"/>
      <c r="C14" s="11"/>
      <c r="D14" s="3"/>
      <c r="E14" s="11"/>
      <c r="F14" s="11"/>
      <c r="G14" s="11"/>
      <c r="H14" s="12"/>
      <c r="I14" s="11"/>
      <c r="J14" s="11"/>
      <c r="K14" s="11"/>
      <c r="L14" s="11"/>
      <c r="M14" s="11"/>
    </row>
    <row r="15" spans="1:13">
      <c r="A15" s="2"/>
      <c r="B15" s="11"/>
      <c r="C15" s="13"/>
      <c r="D15" s="13"/>
      <c r="E15" s="13"/>
      <c r="F15" s="13"/>
      <c r="G15" s="11"/>
      <c r="H15" s="12"/>
      <c r="I15" s="11"/>
      <c r="J15" s="2"/>
      <c r="K15" s="11"/>
      <c r="L15" s="11"/>
      <c r="M15" s="11"/>
    </row>
    <row r="16" spans="1:13" ht="82.5" customHeight="1" thickBot="1">
      <c r="A16" s="14" t="s">
        <v>23</v>
      </c>
      <c r="B16" s="15" t="s">
        <v>1</v>
      </c>
      <c r="C16" s="16" t="s">
        <v>24</v>
      </c>
      <c r="D16" s="17" t="s">
        <v>25</v>
      </c>
      <c r="E16" s="17" t="s">
        <v>26</v>
      </c>
      <c r="F16" s="17" t="s">
        <v>27</v>
      </c>
      <c r="G16" s="17" t="s">
        <v>28</v>
      </c>
      <c r="H16" s="18" t="s">
        <v>29</v>
      </c>
      <c r="I16" s="17" t="s">
        <v>30</v>
      </c>
      <c r="J16" s="15" t="s">
        <v>31</v>
      </c>
      <c r="K16" s="19" t="s">
        <v>32</v>
      </c>
      <c r="L16" s="19" t="s">
        <v>33</v>
      </c>
      <c r="M16" s="15" t="s">
        <v>34</v>
      </c>
    </row>
    <row r="17" spans="1:13" ht="15.75" thickBot="1">
      <c r="A17" s="14" t="s">
        <v>35</v>
      </c>
      <c r="B17" s="15"/>
      <c r="C17" s="16"/>
      <c r="D17" s="17"/>
      <c r="E17" s="17"/>
      <c r="F17" s="17"/>
      <c r="G17" s="17"/>
      <c r="H17" s="18"/>
      <c r="I17" s="17"/>
      <c r="J17" s="15"/>
      <c r="K17" s="19"/>
      <c r="L17" s="20">
        <f>M35/K29</f>
        <v>9.9638618750365157E-2</v>
      </c>
      <c r="M17" s="15"/>
    </row>
    <row r="18" spans="1:13">
      <c r="A18" s="21"/>
      <c r="B18" s="21"/>
      <c r="C18" s="22" t="s">
        <v>36</v>
      </c>
      <c r="D18" s="22" t="s">
        <v>37</v>
      </c>
      <c r="E18" s="22" t="s">
        <v>37</v>
      </c>
      <c r="F18" s="23" t="s">
        <v>38</v>
      </c>
      <c r="G18" s="23" t="s">
        <v>39</v>
      </c>
      <c r="H18" s="22" t="s">
        <v>37</v>
      </c>
      <c r="I18" s="23" t="s">
        <v>40</v>
      </c>
      <c r="J18" s="23" t="s">
        <v>41</v>
      </c>
      <c r="K18" s="23" t="s">
        <v>42</v>
      </c>
      <c r="L18" s="24" t="s">
        <v>43</v>
      </c>
      <c r="M18" s="23" t="s">
        <v>44</v>
      </c>
    </row>
    <row r="19" spans="1:13">
      <c r="A19" s="25">
        <v>1</v>
      </c>
      <c r="B19" s="26" t="s">
        <v>2</v>
      </c>
      <c r="C19" s="27">
        <v>19495155</v>
      </c>
      <c r="D19" s="28">
        <v>160832.34288551268</v>
      </c>
      <c r="E19" s="28">
        <v>1052389.4962706999</v>
      </c>
      <c r="F19" s="28">
        <f t="shared" ref="F19:F28" si="0">D19+E19</f>
        <v>1213221.8391562125</v>
      </c>
      <c r="G19" s="29">
        <f t="shared" ref="G19:G28" si="1">E19/C19*1000</f>
        <v>53.98210459320277</v>
      </c>
      <c r="H19" s="30">
        <v>104986</v>
      </c>
      <c r="I19" s="28">
        <f t="shared" ref="I19:I28" si="2">G19*H19/1000</f>
        <v>5667.365232821986</v>
      </c>
      <c r="J19" s="28">
        <f t="shared" ref="J19:J28" si="3">I19+F19</f>
        <v>1218889.2043890345</v>
      </c>
      <c r="K19" s="28">
        <f t="shared" ref="K19:K28" si="4">+I19+E19</f>
        <v>1058056.8615035219</v>
      </c>
      <c r="L19" s="28">
        <f>+K19*$L$17</f>
        <v>105423.32423955733</v>
      </c>
      <c r="M19" s="28">
        <f>+J19+L19</f>
        <v>1324312.5286285919</v>
      </c>
    </row>
    <row r="20" spans="1:13">
      <c r="A20" s="31">
        <f t="shared" ref="A20:A41" si="5">+A19+1</f>
        <v>2</v>
      </c>
      <c r="B20" s="32" t="s">
        <v>3</v>
      </c>
      <c r="C20" s="27">
        <v>1588204</v>
      </c>
      <c r="D20" s="33">
        <v>17095.685010402722</v>
      </c>
      <c r="E20" s="33">
        <v>84921.18196568267</v>
      </c>
      <c r="F20" s="27">
        <f t="shared" si="0"/>
        <v>102016.8669760854</v>
      </c>
      <c r="G20" s="34">
        <f t="shared" si="1"/>
        <v>53.469945904734317</v>
      </c>
      <c r="H20" s="30">
        <v>7215</v>
      </c>
      <c r="I20" s="27">
        <f t="shared" si="2"/>
        <v>385.78565970265805</v>
      </c>
      <c r="J20" s="27">
        <f t="shared" si="3"/>
        <v>102402.65263578805</v>
      </c>
      <c r="K20" s="35">
        <f t="shared" si="4"/>
        <v>85306.967625385325</v>
      </c>
      <c r="L20" s="35">
        <f t="shared" ref="L20:L28" si="6">+K20*$L$17</f>
        <v>8499.8684239755112</v>
      </c>
      <c r="M20" s="35">
        <f>+J20+L20</f>
        <v>110902.52105976356</v>
      </c>
    </row>
    <row r="21" spans="1:13">
      <c r="A21" s="31">
        <f t="shared" si="5"/>
        <v>3</v>
      </c>
      <c r="B21" s="32" t="s">
        <v>4</v>
      </c>
      <c r="C21" s="27">
        <v>165610</v>
      </c>
      <c r="D21" s="33">
        <v>1871.5420420061207</v>
      </c>
      <c r="E21" s="33">
        <v>3390.8019417939895</v>
      </c>
      <c r="F21" s="27">
        <f t="shared" si="0"/>
        <v>5262.3439838001104</v>
      </c>
      <c r="G21" s="34">
        <f t="shared" si="1"/>
        <v>20.47462074629545</v>
      </c>
      <c r="H21" s="30">
        <v>842</v>
      </c>
      <c r="I21" s="27">
        <f t="shared" si="2"/>
        <v>17.239630668380769</v>
      </c>
      <c r="J21" s="27">
        <f t="shared" si="3"/>
        <v>5279.5836144684909</v>
      </c>
      <c r="K21" s="35">
        <f t="shared" si="4"/>
        <v>3408.0415724623704</v>
      </c>
      <c r="L21" s="35">
        <f t="shared" si="6"/>
        <v>339.57255492397309</v>
      </c>
      <c r="M21" s="35">
        <f t="shared" ref="M21:M28" si="7">+J21+L21</f>
        <v>5619.1561693924641</v>
      </c>
    </row>
    <row r="22" spans="1:13">
      <c r="A22" s="31">
        <f t="shared" si="5"/>
        <v>4</v>
      </c>
      <c r="B22" s="32" t="s">
        <v>5</v>
      </c>
      <c r="C22" s="27">
        <v>14413009</v>
      </c>
      <c r="D22" s="33">
        <v>8905.7766864815767</v>
      </c>
      <c r="E22" s="33">
        <v>476447.41819876677</v>
      </c>
      <c r="F22" s="27">
        <f t="shared" si="0"/>
        <v>485353.19488524832</v>
      </c>
      <c r="G22" s="34">
        <f t="shared" si="1"/>
        <v>33.056762692562451</v>
      </c>
      <c r="H22" s="30">
        <v>65304</v>
      </c>
      <c r="I22" s="27">
        <f t="shared" si="2"/>
        <v>2158.7388308750983</v>
      </c>
      <c r="J22" s="27">
        <f t="shared" si="3"/>
        <v>487511.9337161234</v>
      </c>
      <c r="K22" s="35">
        <f t="shared" si="4"/>
        <v>478606.15702964185</v>
      </c>
      <c r="L22" s="35">
        <f t="shared" si="6"/>
        <v>47687.656411853881</v>
      </c>
      <c r="M22" s="35">
        <f t="shared" si="7"/>
        <v>535199.59012797731</v>
      </c>
    </row>
    <row r="23" spans="1:13">
      <c r="A23" s="31">
        <f t="shared" si="5"/>
        <v>5</v>
      </c>
      <c r="B23" s="32" t="s">
        <v>6</v>
      </c>
      <c r="C23" s="27">
        <v>119488</v>
      </c>
      <c r="D23" s="33">
        <v>5.0623199999999997</v>
      </c>
      <c r="E23" s="33">
        <v>3471.5434732165318</v>
      </c>
      <c r="F23" s="27">
        <f t="shared" si="0"/>
        <v>3476.6057932165318</v>
      </c>
      <c r="G23" s="34">
        <f t="shared" si="1"/>
        <v>29.053490502950353</v>
      </c>
      <c r="H23" s="30">
        <v>305</v>
      </c>
      <c r="I23" s="27">
        <f t="shared" si="2"/>
        <v>8.8613146033998582</v>
      </c>
      <c r="J23" s="27">
        <f t="shared" si="3"/>
        <v>3485.4671078199317</v>
      </c>
      <c r="K23" s="35">
        <f t="shared" si="4"/>
        <v>3480.4047878199317</v>
      </c>
      <c r="L23" s="35">
        <f t="shared" si="6"/>
        <v>346.78272575053569</v>
      </c>
      <c r="M23" s="35">
        <f t="shared" si="7"/>
        <v>3832.2498335704672</v>
      </c>
    </row>
    <row r="24" spans="1:13">
      <c r="A24" s="31">
        <f t="shared" si="5"/>
        <v>6</v>
      </c>
      <c r="B24" s="32" t="s">
        <v>7</v>
      </c>
      <c r="C24" s="27">
        <v>1840259</v>
      </c>
      <c r="D24" s="33">
        <v>606.24336877062865</v>
      </c>
      <c r="E24" s="33">
        <v>44533.30820024517</v>
      </c>
      <c r="F24" s="27">
        <f t="shared" si="0"/>
        <v>45139.551569015799</v>
      </c>
      <c r="G24" s="34">
        <f t="shared" si="1"/>
        <v>24.199478551793618</v>
      </c>
      <c r="H24" s="30">
        <v>5175</v>
      </c>
      <c r="I24" s="27">
        <f t="shared" si="2"/>
        <v>125.23230150553196</v>
      </c>
      <c r="J24" s="27">
        <f t="shared" si="3"/>
        <v>45264.783870521329</v>
      </c>
      <c r="K24" s="35">
        <f t="shared" si="4"/>
        <v>44658.5405017507</v>
      </c>
      <c r="L24" s="35">
        <f t="shared" si="6"/>
        <v>4449.7152910016794</v>
      </c>
      <c r="M24" s="35">
        <f t="shared" si="7"/>
        <v>49714.49916152301</v>
      </c>
    </row>
    <row r="25" spans="1:13">
      <c r="A25" s="31">
        <f t="shared" si="5"/>
        <v>7</v>
      </c>
      <c r="B25" s="32" t="s">
        <v>8</v>
      </c>
      <c r="C25" s="27">
        <v>20186</v>
      </c>
      <c r="D25" s="33">
        <v>24.703657361702131</v>
      </c>
      <c r="E25" s="33">
        <v>993.11406939306323</v>
      </c>
      <c r="F25" s="27">
        <f t="shared" si="0"/>
        <v>1017.8177267547653</v>
      </c>
      <c r="G25" s="34">
        <f t="shared" si="1"/>
        <v>49.198160576293631</v>
      </c>
      <c r="H25" s="30">
        <v>66</v>
      </c>
      <c r="I25" s="27">
        <f t="shared" si="2"/>
        <v>3.24707859803538</v>
      </c>
      <c r="J25" s="27">
        <f t="shared" si="3"/>
        <v>1021.0648053528007</v>
      </c>
      <c r="K25" s="35">
        <f t="shared" si="4"/>
        <v>996.36114799109862</v>
      </c>
      <c r="L25" s="35">
        <f t="shared" si="6"/>
        <v>99.276048562361225</v>
      </c>
      <c r="M25" s="35">
        <f t="shared" si="7"/>
        <v>1120.3408539151619</v>
      </c>
    </row>
    <row r="26" spans="1:13">
      <c r="A26" s="31">
        <f t="shared" si="5"/>
        <v>8</v>
      </c>
      <c r="B26" s="32" t="s">
        <v>9</v>
      </c>
      <c r="C26" s="27">
        <v>177394</v>
      </c>
      <c r="D26" s="33">
        <v>17.787799999999994</v>
      </c>
      <c r="E26" s="33">
        <v>5246.6107654240632</v>
      </c>
      <c r="F26" s="27">
        <f t="shared" si="0"/>
        <v>5264.3985654240632</v>
      </c>
      <c r="G26" s="34">
        <f t="shared" si="1"/>
        <v>29.576032816352658</v>
      </c>
      <c r="H26" s="30">
        <v>470</v>
      </c>
      <c r="I26" s="27">
        <f t="shared" si="2"/>
        <v>13.900735423685751</v>
      </c>
      <c r="J26" s="27">
        <f t="shared" si="3"/>
        <v>5278.2993008477488</v>
      </c>
      <c r="K26" s="35">
        <f t="shared" si="4"/>
        <v>5260.5115008477487</v>
      </c>
      <c r="L26" s="35">
        <f t="shared" si="6"/>
        <v>524.15009986488008</v>
      </c>
      <c r="M26" s="35">
        <f t="shared" si="7"/>
        <v>5802.4494007126286</v>
      </c>
    </row>
    <row r="27" spans="1:13">
      <c r="A27" s="31">
        <f t="shared" si="5"/>
        <v>9</v>
      </c>
      <c r="B27" s="32" t="s">
        <v>10</v>
      </c>
      <c r="C27" s="27">
        <v>3520</v>
      </c>
      <c r="D27" s="33">
        <v>0.89331000000000005</v>
      </c>
      <c r="E27" s="33">
        <v>468.05181995091129</v>
      </c>
      <c r="F27" s="27">
        <f t="shared" si="0"/>
        <v>468.94512995091128</v>
      </c>
      <c r="G27" s="34">
        <f t="shared" si="1"/>
        <v>132.96926703150888</v>
      </c>
      <c r="H27" s="30">
        <v>13</v>
      </c>
      <c r="I27" s="27">
        <f t="shared" si="2"/>
        <v>1.7286004714096155</v>
      </c>
      <c r="J27" s="27">
        <f t="shared" si="3"/>
        <v>470.67373042232089</v>
      </c>
      <c r="K27" s="35">
        <f t="shared" si="4"/>
        <v>469.7804204223209</v>
      </c>
      <c r="L27" s="35">
        <f t="shared" si="6"/>
        <v>46.808272206845892</v>
      </c>
      <c r="M27" s="35">
        <f t="shared" si="7"/>
        <v>517.4820026291668</v>
      </c>
    </row>
    <row r="28" spans="1:13">
      <c r="A28" s="31">
        <f t="shared" si="5"/>
        <v>10</v>
      </c>
      <c r="B28" s="32" t="s">
        <v>11</v>
      </c>
      <c r="C28" s="36">
        <v>385378</v>
      </c>
      <c r="D28" s="37">
        <v>0</v>
      </c>
      <c r="E28" s="37">
        <v>9138.3069105080831</v>
      </c>
      <c r="F28" s="36">
        <f t="shared" si="0"/>
        <v>9138.3069105080831</v>
      </c>
      <c r="G28" s="34">
        <f t="shared" si="1"/>
        <v>23.71258066238364</v>
      </c>
      <c r="H28" s="38">
        <v>1478</v>
      </c>
      <c r="I28" s="36">
        <f t="shared" si="2"/>
        <v>35.047194219003025</v>
      </c>
      <c r="J28" s="36">
        <f t="shared" si="3"/>
        <v>9173.3541047270865</v>
      </c>
      <c r="K28" s="35">
        <f t="shared" si="4"/>
        <v>9173.3541047270865</v>
      </c>
      <c r="L28" s="35">
        <f t="shared" si="6"/>
        <v>914.02033230299946</v>
      </c>
      <c r="M28" s="35">
        <f t="shared" si="7"/>
        <v>10087.374437030086</v>
      </c>
    </row>
    <row r="29" spans="1:13" ht="15.75" thickBot="1">
      <c r="A29" s="31">
        <f t="shared" si="5"/>
        <v>11</v>
      </c>
      <c r="B29" s="39" t="s">
        <v>45</v>
      </c>
      <c r="C29" s="40">
        <f>SUM(C19:C28)</f>
        <v>38208203</v>
      </c>
      <c r="D29" s="41">
        <f>SUM(D19:D28)</f>
        <v>189360.03708053546</v>
      </c>
      <c r="E29" s="41">
        <f>SUM(E19:E28)</f>
        <v>1680999.8336156809</v>
      </c>
      <c r="F29" s="41">
        <f>SUM(F19:F28)</f>
        <v>1870359.8706962166</v>
      </c>
      <c r="G29" s="42"/>
      <c r="H29" s="43">
        <f t="shared" ref="H29:M29" si="8">SUM(H19:H28)</f>
        <v>185854</v>
      </c>
      <c r="I29" s="41">
        <f t="shared" si="8"/>
        <v>8417.1465788891892</v>
      </c>
      <c r="J29" s="41">
        <f t="shared" si="8"/>
        <v>1878777.0172751057</v>
      </c>
      <c r="K29" s="41">
        <f t="shared" si="8"/>
        <v>1689416.9801945703</v>
      </c>
      <c r="L29" s="41">
        <f t="shared" si="8"/>
        <v>168331.17439999999</v>
      </c>
      <c r="M29" s="41">
        <f t="shared" si="8"/>
        <v>2047108.1916751061</v>
      </c>
    </row>
    <row r="30" spans="1:13" ht="15.75" thickTop="1">
      <c r="A30" s="31">
        <f t="shared" si="5"/>
        <v>12</v>
      </c>
      <c r="B30" s="4"/>
      <c r="C30" s="44"/>
      <c r="D30" s="4"/>
      <c r="E30" s="4"/>
      <c r="F30" s="4"/>
      <c r="G30" s="4"/>
      <c r="H30" s="5"/>
      <c r="I30" s="4"/>
      <c r="J30" s="4"/>
      <c r="K30" s="2"/>
      <c r="L30" s="2"/>
      <c r="M30" s="2"/>
    </row>
    <row r="31" spans="1:13">
      <c r="A31" s="31">
        <f t="shared" si="5"/>
        <v>13</v>
      </c>
      <c r="B31" s="45" t="s">
        <v>46</v>
      </c>
      <c r="C31" s="5"/>
      <c r="D31" s="46"/>
      <c r="E31" s="46"/>
      <c r="F31" s="46"/>
      <c r="G31" s="5"/>
      <c r="H31" s="5"/>
      <c r="I31" s="5"/>
      <c r="J31" s="5"/>
      <c r="K31" s="5"/>
      <c r="L31" s="5"/>
      <c r="M31" s="5"/>
    </row>
    <row r="32" spans="1:13">
      <c r="A32" s="31">
        <f t="shared" si="5"/>
        <v>14</v>
      </c>
      <c r="B32" s="5" t="s">
        <v>47</v>
      </c>
      <c r="C32" s="5"/>
      <c r="D32" s="47"/>
      <c r="E32" s="47"/>
      <c r="F32" s="47"/>
      <c r="G32" s="5"/>
      <c r="H32" s="5"/>
      <c r="I32" s="5"/>
      <c r="J32" s="5"/>
      <c r="K32" s="5"/>
      <c r="L32" s="5"/>
      <c r="M32" s="5"/>
    </row>
    <row r="33" spans="1:13">
      <c r="A33" s="31">
        <f t="shared" si="5"/>
        <v>15</v>
      </c>
      <c r="B33" s="7"/>
      <c r="C33" s="7"/>
      <c r="D33" s="47"/>
      <c r="E33" s="47"/>
      <c r="F33" s="47"/>
      <c r="G33" s="5"/>
      <c r="H33" s="5"/>
      <c r="I33" s="5"/>
      <c r="J33" s="5"/>
      <c r="K33" s="5"/>
      <c r="L33" s="5"/>
      <c r="M33" s="5"/>
    </row>
    <row r="34" spans="1:13">
      <c r="A34" s="31">
        <f t="shared" si="5"/>
        <v>16</v>
      </c>
      <c r="B34" s="7"/>
      <c r="C34" s="7"/>
      <c r="D34" s="47"/>
      <c r="E34" s="47"/>
      <c r="F34" s="47"/>
      <c r="G34" s="5"/>
      <c r="H34" s="5"/>
      <c r="I34" s="5"/>
      <c r="J34" s="5"/>
      <c r="K34" s="5"/>
      <c r="L34" s="5"/>
      <c r="M34" s="5"/>
    </row>
    <row r="35" spans="1:13">
      <c r="A35" s="31">
        <f t="shared" si="5"/>
        <v>17</v>
      </c>
      <c r="B35" s="7"/>
      <c r="C35" s="7"/>
      <c r="D35" s="47"/>
      <c r="E35" s="47"/>
      <c r="F35" s="48"/>
      <c r="G35" s="5"/>
      <c r="H35" s="49" t="s">
        <v>48</v>
      </c>
      <c r="I35" s="50"/>
      <c r="J35" s="50"/>
      <c r="K35" s="50"/>
      <c r="L35" s="50"/>
      <c r="M35" s="51">
        <f>+'MO-2A'!B19*1000</f>
        <v>168331.17439999999</v>
      </c>
    </row>
    <row r="36" spans="1:13">
      <c r="A36" s="31">
        <f t="shared" si="5"/>
        <v>18</v>
      </c>
      <c r="B36" s="7"/>
      <c r="C36" s="7"/>
      <c r="D36" s="47"/>
      <c r="E36" s="47"/>
      <c r="F36" s="48"/>
      <c r="G36" s="5"/>
      <c r="H36" s="2"/>
      <c r="I36" s="2"/>
      <c r="J36" s="2"/>
      <c r="K36" s="2"/>
      <c r="L36" s="2"/>
      <c r="M36" s="2"/>
    </row>
    <row r="37" spans="1:13">
      <c r="A37" s="31">
        <f t="shared" si="5"/>
        <v>19</v>
      </c>
      <c r="B37" s="7"/>
      <c r="C37" s="7"/>
      <c r="D37" s="47"/>
      <c r="E37" s="47"/>
      <c r="F37" s="48"/>
      <c r="G37" s="5"/>
      <c r="H37" s="52" t="s">
        <v>49</v>
      </c>
      <c r="I37" s="53"/>
      <c r="J37" s="53"/>
      <c r="K37" s="54" t="s">
        <v>50</v>
      </c>
      <c r="L37" s="55" t="s">
        <v>51</v>
      </c>
      <c r="M37" s="56" t="s">
        <v>52</v>
      </c>
    </row>
    <row r="38" spans="1:13">
      <c r="A38" s="31">
        <f t="shared" si="5"/>
        <v>20</v>
      </c>
      <c r="B38" s="2"/>
      <c r="C38" s="2"/>
      <c r="D38" s="2"/>
      <c r="E38" s="2"/>
      <c r="F38" s="2"/>
      <c r="G38" s="3"/>
      <c r="H38" s="57"/>
      <c r="I38" s="6"/>
      <c r="J38" s="6"/>
      <c r="K38" s="58" t="s">
        <v>53</v>
      </c>
      <c r="L38" s="58" t="s">
        <v>53</v>
      </c>
      <c r="M38" s="59" t="s">
        <v>53</v>
      </c>
    </row>
    <row r="39" spans="1:13">
      <c r="A39" s="31">
        <f t="shared" si="5"/>
        <v>21</v>
      </c>
      <c r="B39" s="2"/>
      <c r="C39" s="2"/>
      <c r="D39" s="2"/>
      <c r="E39" s="2"/>
      <c r="F39" s="2"/>
      <c r="G39" s="3"/>
      <c r="H39" s="60" t="s">
        <v>54</v>
      </c>
      <c r="I39" s="6"/>
      <c r="J39" s="6"/>
      <c r="K39" s="61">
        <v>8.76</v>
      </c>
      <c r="L39" s="61"/>
      <c r="M39" s="62">
        <f>+K39+L39</f>
        <v>8.76</v>
      </c>
    </row>
    <row r="40" spans="1:13">
      <c r="A40" s="31">
        <f t="shared" si="5"/>
        <v>22</v>
      </c>
      <c r="B40" s="2"/>
      <c r="C40" s="2"/>
      <c r="D40" s="2"/>
      <c r="E40" s="2"/>
      <c r="F40" s="2"/>
      <c r="G40" s="2"/>
      <c r="H40" s="60" t="s">
        <v>55</v>
      </c>
      <c r="I40" s="6"/>
      <c r="J40" s="6"/>
      <c r="K40" s="61">
        <v>49.74</v>
      </c>
      <c r="L40" s="61">
        <f>+K40*L17</f>
        <v>4.9560248966431635</v>
      </c>
      <c r="M40" s="62">
        <f>+K40+L40</f>
        <v>54.696024896643166</v>
      </c>
    </row>
    <row r="41" spans="1:13">
      <c r="A41" s="31">
        <f t="shared" si="5"/>
        <v>23</v>
      </c>
      <c r="B41" s="2"/>
      <c r="C41" s="2"/>
      <c r="D41" s="2"/>
      <c r="E41" s="2"/>
      <c r="F41" s="2"/>
      <c r="G41" s="2"/>
      <c r="H41" s="63" t="s">
        <v>56</v>
      </c>
      <c r="I41" s="64"/>
      <c r="J41" s="64"/>
      <c r="K41" s="65">
        <f t="shared" ref="K41:M41" si="9">SUM(K39:K40)</f>
        <v>58.5</v>
      </c>
      <c r="L41" s="65">
        <f t="shared" si="9"/>
        <v>4.9560248966431635</v>
      </c>
      <c r="M41" s="66">
        <f t="shared" si="9"/>
        <v>63.456024896643164</v>
      </c>
    </row>
  </sheetData>
  <pageMargins left="0.5" right="0.5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workbookViewId="0"/>
  </sheetViews>
  <sheetFormatPr defaultRowHeight="15"/>
  <cols>
    <col min="1" max="1" width="12.5703125" customWidth="1"/>
    <col min="2" max="2" width="13.7109375" bestFit="1" customWidth="1"/>
    <col min="3" max="3" width="2.5703125" customWidth="1"/>
    <col min="4" max="4" width="14.140625" customWidth="1"/>
    <col min="5" max="5" width="2.5703125" customWidth="1"/>
    <col min="6" max="6" width="16.42578125" customWidth="1"/>
    <col min="7" max="7" width="2.5703125" customWidth="1"/>
    <col min="8" max="8" width="14.140625" customWidth="1"/>
    <col min="9" max="9" width="2.5703125" customWidth="1"/>
    <col min="10" max="10" width="11" customWidth="1"/>
  </cols>
  <sheetData>
    <row r="1" spans="1:10">
      <c r="J1" s="1" t="s">
        <v>231</v>
      </c>
    </row>
    <row r="2" spans="1:10">
      <c r="J2" s="1" t="s">
        <v>0</v>
      </c>
    </row>
    <row r="3" spans="1:10">
      <c r="J3" s="1" t="s">
        <v>202</v>
      </c>
    </row>
    <row r="4" spans="1:10">
      <c r="J4" s="1" t="s">
        <v>128</v>
      </c>
    </row>
    <row r="5" spans="1:10">
      <c r="J5" s="1" t="s">
        <v>129</v>
      </c>
    </row>
    <row r="6" spans="1:10">
      <c r="J6" s="1" t="s">
        <v>227</v>
      </c>
    </row>
    <row r="7" spans="1:10">
      <c r="J7" s="277" t="str">
        <f>+'MO-1A'!J6</f>
        <v>Revised Oct 2015</v>
      </c>
    </row>
    <row r="9" spans="1:10">
      <c r="A9" s="201"/>
      <c r="B9" s="201"/>
      <c r="C9" s="201"/>
      <c r="D9" s="202" t="s">
        <v>122</v>
      </c>
      <c r="E9" s="202"/>
      <c r="F9" s="202"/>
      <c r="G9" s="202"/>
      <c r="H9" s="202"/>
      <c r="I9" s="202"/>
      <c r="J9" s="194"/>
    </row>
    <row r="10" spans="1:10">
      <c r="A10" s="201"/>
      <c r="B10" s="201"/>
      <c r="C10" s="201"/>
      <c r="D10" s="202" t="s">
        <v>123</v>
      </c>
      <c r="E10" s="202"/>
      <c r="F10" s="202" t="s">
        <v>120</v>
      </c>
      <c r="G10" s="202"/>
      <c r="H10" s="202"/>
      <c r="I10" s="202"/>
      <c r="J10" s="194"/>
    </row>
    <row r="11" spans="1:10">
      <c r="A11" s="201"/>
      <c r="B11" s="201"/>
      <c r="C11" s="201"/>
      <c r="D11" s="202" t="s">
        <v>86</v>
      </c>
      <c r="E11" s="202"/>
      <c r="F11" s="202" t="s">
        <v>86</v>
      </c>
      <c r="G11" s="202"/>
      <c r="H11" s="202"/>
      <c r="I11" s="202"/>
      <c r="J11" s="194"/>
    </row>
    <row r="12" spans="1:10">
      <c r="A12" s="201"/>
      <c r="B12" s="201"/>
      <c r="C12" s="201"/>
      <c r="D12" s="202" t="s">
        <v>90</v>
      </c>
      <c r="E12" s="202"/>
      <c r="F12" s="202" t="s">
        <v>121</v>
      </c>
      <c r="G12" s="202"/>
      <c r="H12" s="202" t="s">
        <v>124</v>
      </c>
      <c r="I12" s="202"/>
      <c r="J12" s="202" t="s">
        <v>124</v>
      </c>
    </row>
    <row r="13" spans="1:10" ht="17.25">
      <c r="A13" s="203" t="s">
        <v>126</v>
      </c>
      <c r="B13" s="203" t="s">
        <v>127</v>
      </c>
      <c r="C13" s="203"/>
      <c r="D13" s="204" t="s">
        <v>125</v>
      </c>
      <c r="E13" s="204"/>
      <c r="F13" s="215" t="s">
        <v>139</v>
      </c>
      <c r="G13" s="204"/>
      <c r="H13" s="204" t="s">
        <v>125</v>
      </c>
      <c r="I13" s="204"/>
      <c r="J13" s="204" t="s">
        <v>83</v>
      </c>
    </row>
    <row r="14" spans="1:10">
      <c r="D14" s="195"/>
      <c r="E14" s="195"/>
      <c r="F14" s="195"/>
      <c r="G14" s="195"/>
      <c r="H14" s="195"/>
      <c r="I14" s="195"/>
      <c r="J14" s="194"/>
    </row>
    <row r="15" spans="1:10">
      <c r="A15" s="194">
        <v>1</v>
      </c>
      <c r="B15" s="198" t="s">
        <v>2</v>
      </c>
      <c r="C15" s="198"/>
      <c r="D15" s="196">
        <f>+'MO-1A'!J18</f>
        <v>0.29303952</v>
      </c>
      <c r="E15" s="196"/>
      <c r="F15" s="186">
        <f>4.974*'MO-3A'!L17</f>
        <v>0.4956024896643163</v>
      </c>
      <c r="G15" s="186"/>
      <c r="H15" s="197">
        <f t="shared" ref="H15:H24" si="0">+D15-F15</f>
        <v>-0.20256296966431631</v>
      </c>
      <c r="I15" s="197"/>
      <c r="J15" s="241">
        <f>H15/F15</f>
        <v>-0.4087206458577663</v>
      </c>
    </row>
    <row r="16" spans="1:10">
      <c r="A16" s="194">
        <f>+A15+1</f>
        <v>2</v>
      </c>
      <c r="B16" s="199" t="s">
        <v>3</v>
      </c>
      <c r="C16" s="199"/>
      <c r="D16" s="196">
        <f>+'MO-1A'!J22</f>
        <v>0.23684015999999999</v>
      </c>
      <c r="E16" s="196"/>
      <c r="F16" s="186">
        <f>5.403*'MO-3A'!L17</f>
        <v>0.53834745710822285</v>
      </c>
      <c r="G16" s="186"/>
      <c r="H16" s="197">
        <f t="shared" si="0"/>
        <v>-0.30150729710822288</v>
      </c>
      <c r="I16" s="197"/>
      <c r="J16" s="241">
        <f t="shared" ref="J16:J24" si="1">H16/F16</f>
        <v>-0.56006078068575604</v>
      </c>
    </row>
    <row r="17" spans="1:10">
      <c r="A17" s="194">
        <f t="shared" ref="A17:A24" si="2">+A16+1</f>
        <v>3</v>
      </c>
      <c r="B17" s="199" t="s">
        <v>4</v>
      </c>
      <c r="C17" s="199"/>
      <c r="D17" s="196">
        <f>+'MO-1A'!J28</f>
        <v>0.16157315999999999</v>
      </c>
      <c r="E17" s="196"/>
      <c r="F17" s="186">
        <f>2.048*'MO-3A'!L17</f>
        <v>0.20405989120074786</v>
      </c>
      <c r="G17" s="186"/>
      <c r="H17" s="197">
        <f t="shared" si="0"/>
        <v>-4.2486731200747863E-2</v>
      </c>
      <c r="I17" s="197"/>
      <c r="J17" s="241">
        <f t="shared" si="1"/>
        <v>-0.20820716384167196</v>
      </c>
    </row>
    <row r="18" spans="1:10">
      <c r="A18" s="194">
        <f t="shared" si="2"/>
        <v>4</v>
      </c>
      <c r="B18" s="199" t="s">
        <v>5</v>
      </c>
      <c r="C18" s="199"/>
      <c r="D18" s="196">
        <f>+'MO-1A'!J32</f>
        <v>0.20171556000000002</v>
      </c>
      <c r="E18" s="196"/>
      <c r="F18" s="186">
        <f>+'MO-3A'!L22/('MO-3A'!C22+'MO-3A'!H22)*100</f>
        <v>0.32937301750455233</v>
      </c>
      <c r="G18" s="186"/>
      <c r="H18" s="197">
        <f t="shared" si="0"/>
        <v>-0.12765745750455232</v>
      </c>
      <c r="I18" s="197"/>
      <c r="J18" s="241">
        <f t="shared" si="1"/>
        <v>-0.38757715635521944</v>
      </c>
    </row>
    <row r="19" spans="1:10">
      <c r="A19" s="194">
        <f t="shared" si="2"/>
        <v>5</v>
      </c>
      <c r="B19" s="199" t="s">
        <v>6</v>
      </c>
      <c r="C19" s="199"/>
      <c r="D19" s="196">
        <f>+'MO-1A'!J39</f>
        <v>0.13748772000000001</v>
      </c>
      <c r="E19" s="196"/>
      <c r="F19" s="186">
        <f>+'MO-3A'!L23/('MO-3A'!C23+'MO-3A'!H23)*100</f>
        <v>0.2894849663590825</v>
      </c>
      <c r="G19" s="186"/>
      <c r="H19" s="197">
        <f t="shared" si="0"/>
        <v>-0.15199724635908249</v>
      </c>
      <c r="I19" s="197"/>
      <c r="J19" s="241">
        <f t="shared" si="1"/>
        <v>-0.52506093242348995</v>
      </c>
    </row>
    <row r="20" spans="1:10">
      <c r="A20" s="194">
        <f t="shared" si="2"/>
        <v>6</v>
      </c>
      <c r="B20" s="199" t="s">
        <v>7</v>
      </c>
      <c r="C20" s="199"/>
      <c r="D20" s="196">
        <f>+'MO-1A'!J46</f>
        <v>0.16458384000000001</v>
      </c>
      <c r="E20" s="196"/>
      <c r="F20" s="186">
        <f>+'MO-3A'!L24/('MO-3A'!C24+'MO-3A'!H24)*100</f>
        <v>0.24112026173798029</v>
      </c>
      <c r="G20" s="186"/>
      <c r="H20" s="197">
        <f t="shared" si="0"/>
        <v>-7.6536421737980281E-2</v>
      </c>
      <c r="I20" s="197"/>
      <c r="J20" s="241">
        <f t="shared" si="1"/>
        <v>-0.31742011719094188</v>
      </c>
    </row>
    <row r="21" spans="1:10">
      <c r="A21" s="194">
        <f t="shared" si="2"/>
        <v>7</v>
      </c>
      <c r="B21" s="199" t="s">
        <v>8</v>
      </c>
      <c r="C21" s="199"/>
      <c r="D21" s="196">
        <f>+'MO-1A'!J32</f>
        <v>0.20171556000000002</v>
      </c>
      <c r="E21" s="196"/>
      <c r="F21" s="186">
        <f>+'MO-3A'!L25/('MO-3A'!C25+'MO-3A'!H25)*100</f>
        <v>0.49020367648805663</v>
      </c>
      <c r="G21" s="186"/>
      <c r="H21" s="197">
        <f t="shared" si="0"/>
        <v>-0.28848811648805661</v>
      </c>
      <c r="I21" s="197"/>
      <c r="J21" s="241">
        <f t="shared" si="1"/>
        <v>-0.58850663576180939</v>
      </c>
    </row>
    <row r="22" spans="1:10">
      <c r="A22" s="194">
        <f t="shared" si="2"/>
        <v>8</v>
      </c>
      <c r="B22" s="199" t="s">
        <v>9</v>
      </c>
      <c r="C22" s="199"/>
      <c r="D22" s="196">
        <f>+'MO-1A'!J46</f>
        <v>0.16458384000000001</v>
      </c>
      <c r="E22" s="196"/>
      <c r="F22" s="186">
        <f>+'MO-3A'!L26/('MO-3A'!C26+'MO-3A'!H26)*100</f>
        <v>0.29469150579368508</v>
      </c>
      <c r="G22" s="186"/>
      <c r="H22" s="197">
        <f t="shared" si="0"/>
        <v>-0.13010766579368507</v>
      </c>
      <c r="I22" s="197"/>
      <c r="J22" s="241">
        <f t="shared" si="1"/>
        <v>-0.4415046353075886</v>
      </c>
    </row>
    <row r="23" spans="1:10">
      <c r="A23" s="194">
        <f t="shared" si="2"/>
        <v>9</v>
      </c>
      <c r="B23" s="199" t="s">
        <v>10</v>
      </c>
      <c r="C23" s="199"/>
      <c r="D23" s="196">
        <f>+'MO-1A'!J39</f>
        <v>0.13748772000000001</v>
      </c>
      <c r="E23" s="196"/>
      <c r="F23" s="186">
        <f>+'MO-3A'!L27/('MO-3A'!C27+'MO-3A'!H27)*100</f>
        <v>1.3248874103268014</v>
      </c>
      <c r="G23" s="186"/>
      <c r="H23" s="197">
        <f t="shared" si="0"/>
        <v>-1.1873996903268014</v>
      </c>
      <c r="I23" s="197"/>
      <c r="J23" s="241">
        <f t="shared" si="1"/>
        <v>-0.89622686506917082</v>
      </c>
    </row>
    <row r="24" spans="1:10">
      <c r="A24" s="194">
        <f t="shared" si="2"/>
        <v>10</v>
      </c>
      <c r="B24" s="199" t="s">
        <v>11</v>
      </c>
      <c r="C24" s="199"/>
      <c r="D24" s="196">
        <f>+'MO-1A'!J52</f>
        <v>4.2149520000000003E-2</v>
      </c>
      <c r="E24" s="196"/>
      <c r="F24" s="186">
        <f>2.132*'MO-3A'!L17</f>
        <v>0.21242953517577853</v>
      </c>
      <c r="G24" s="186"/>
      <c r="H24" s="197">
        <f t="shared" si="0"/>
        <v>-0.17028001517577854</v>
      </c>
      <c r="I24" s="197"/>
      <c r="J24" s="241">
        <f t="shared" si="1"/>
        <v>-0.80158352290738366</v>
      </c>
    </row>
    <row r="27" spans="1:10" ht="17.25">
      <c r="A27" t="s">
        <v>140</v>
      </c>
    </row>
    <row r="28" spans="1:10">
      <c r="A28" s="211" t="s">
        <v>141</v>
      </c>
    </row>
    <row r="29" spans="1:10">
      <c r="A29" s="211" t="s">
        <v>143</v>
      </c>
    </row>
    <row r="30" spans="1:10">
      <c r="A30" s="211" t="s">
        <v>142</v>
      </c>
    </row>
    <row r="31" spans="1:10">
      <c r="A31" s="211"/>
    </row>
    <row r="32" spans="1:10">
      <c r="A32" s="212"/>
    </row>
  </sheetData>
  <pageMargins left="0.75" right="0.75" top="0.75" bottom="0.75" header="0.3" footer="0.3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workbookViewId="0"/>
  </sheetViews>
  <sheetFormatPr defaultRowHeight="12.75"/>
  <cols>
    <col min="1" max="1" width="6.85546875" style="217" customWidth="1"/>
    <col min="2" max="2" width="3.28515625" style="217" customWidth="1"/>
    <col min="3" max="3" width="35.5703125" style="217" customWidth="1"/>
    <col min="4" max="5" width="9.140625" style="217"/>
    <col min="6" max="6" width="13.28515625" style="217" customWidth="1"/>
    <col min="7" max="7" width="0" style="217" hidden="1" customWidth="1"/>
    <col min="8" max="9" width="9.28515625" style="217" customWidth="1"/>
    <col min="10" max="16384" width="9.140625" style="217"/>
  </cols>
  <sheetData>
    <row r="1" spans="1:9" ht="15">
      <c r="I1" s="1" t="s">
        <v>231</v>
      </c>
    </row>
    <row r="2" spans="1:9" ht="15">
      <c r="I2" s="1" t="s">
        <v>0</v>
      </c>
    </row>
    <row r="3" spans="1:9" ht="15">
      <c r="I3" s="1" t="s">
        <v>203</v>
      </c>
    </row>
    <row r="4" spans="1:9" ht="15">
      <c r="I4" s="1" t="s">
        <v>57</v>
      </c>
    </row>
    <row r="5" spans="1:9" ht="15">
      <c r="I5" s="1" t="s">
        <v>177</v>
      </c>
    </row>
    <row r="6" spans="1:9" ht="15">
      <c r="A6" s="219" t="s">
        <v>164</v>
      </c>
      <c r="I6" s="277" t="str">
        <f>+'MO-1A'!J6</f>
        <v>Revised Oct 2015</v>
      </c>
    </row>
    <row r="7" spans="1:9">
      <c r="A7" s="219" t="s">
        <v>163</v>
      </c>
    </row>
    <row r="8" spans="1:9">
      <c r="A8" s="219"/>
    </row>
    <row r="9" spans="1:9">
      <c r="A9" s="239" t="s">
        <v>126</v>
      </c>
    </row>
    <row r="10" spans="1:9">
      <c r="A10" s="238">
        <v>1</v>
      </c>
      <c r="B10" s="229" t="s">
        <v>162</v>
      </c>
    </row>
    <row r="11" spans="1:9">
      <c r="A11" s="238">
        <f>+A10+1</f>
        <v>2</v>
      </c>
      <c r="H11" s="228" t="s">
        <v>160</v>
      </c>
      <c r="I11" s="228" t="s">
        <v>159</v>
      </c>
    </row>
    <row r="12" spans="1:9">
      <c r="A12" s="238">
        <f t="shared" ref="A12:A59" si="0">+A11+1</f>
        <v>3</v>
      </c>
      <c r="B12" s="217" t="s">
        <v>158</v>
      </c>
      <c r="E12" s="223">
        <v>8.76</v>
      </c>
      <c r="G12" s="217">
        <v>1</v>
      </c>
      <c r="H12" s="223">
        <f>E12*G12</f>
        <v>8.76</v>
      </c>
      <c r="I12" s="220">
        <f>H12/$H$24</f>
        <v>7.2045398470268932E-2</v>
      </c>
    </row>
    <row r="13" spans="1:9">
      <c r="A13" s="238">
        <f t="shared" si="0"/>
        <v>4</v>
      </c>
      <c r="B13" s="217" t="s">
        <v>157</v>
      </c>
    </row>
    <row r="14" spans="1:9">
      <c r="A14" s="238">
        <f t="shared" si="0"/>
        <v>5</v>
      </c>
      <c r="C14" s="217" t="s">
        <v>155</v>
      </c>
      <c r="E14" s="217">
        <v>4.9740000000000002</v>
      </c>
      <c r="F14" s="217" t="s">
        <v>150</v>
      </c>
      <c r="G14" s="217">
        <v>1000</v>
      </c>
      <c r="H14" s="226">
        <f>(E14/100)*G14</f>
        <v>49.74</v>
      </c>
      <c r="I14" s="220">
        <f>H14/$H$24</f>
        <v>0.4090796940537873</v>
      </c>
    </row>
    <row r="15" spans="1:9">
      <c r="A15" s="238">
        <f t="shared" si="0"/>
        <v>6</v>
      </c>
      <c r="C15" s="217" t="s">
        <v>154</v>
      </c>
      <c r="E15" s="217">
        <v>6.3360000000000003</v>
      </c>
      <c r="F15" s="217" t="s">
        <v>150</v>
      </c>
      <c r="G15" s="217">
        <v>0</v>
      </c>
      <c r="H15" s="226">
        <f>(E15/100)*G15</f>
        <v>0</v>
      </c>
      <c r="I15" s="220">
        <f>H15/$H$24</f>
        <v>0</v>
      </c>
    </row>
    <row r="16" spans="1:9">
      <c r="A16" s="238">
        <f t="shared" si="0"/>
        <v>7</v>
      </c>
      <c r="B16" s="217" t="s">
        <v>156</v>
      </c>
      <c r="H16" s="226"/>
    </row>
    <row r="17" spans="1:9">
      <c r="A17" s="238">
        <f t="shared" si="0"/>
        <v>8</v>
      </c>
      <c r="C17" s="217" t="s">
        <v>155</v>
      </c>
      <c r="E17" s="217">
        <v>4.3230000000000004</v>
      </c>
      <c r="F17" s="217" t="s">
        <v>150</v>
      </c>
      <c r="G17" s="217">
        <v>1000</v>
      </c>
      <c r="H17" s="226">
        <f>(E17/100)*G17</f>
        <v>43.230000000000004</v>
      </c>
      <c r="I17" s="220">
        <f>H17/$H$24</f>
        <v>0.35553910683444362</v>
      </c>
    </row>
    <row r="18" spans="1:9">
      <c r="A18" s="238">
        <f t="shared" si="0"/>
        <v>9</v>
      </c>
      <c r="C18" s="217" t="s">
        <v>154</v>
      </c>
      <c r="E18" s="217">
        <v>5.3230000000000004</v>
      </c>
      <c r="F18" s="217" t="s">
        <v>150</v>
      </c>
      <c r="G18" s="217">
        <v>0</v>
      </c>
      <c r="H18" s="226">
        <f>(E18/100)*G18</f>
        <v>0</v>
      </c>
      <c r="I18" s="220">
        <f>H18/$H$24</f>
        <v>0</v>
      </c>
    </row>
    <row r="19" spans="1:9">
      <c r="A19" s="238">
        <f t="shared" si="0"/>
        <v>10</v>
      </c>
      <c r="B19" s="217" t="s">
        <v>153</v>
      </c>
      <c r="E19" s="225">
        <v>0.27</v>
      </c>
      <c r="F19" s="217" t="s">
        <v>150</v>
      </c>
      <c r="G19" s="217">
        <v>1000</v>
      </c>
      <c r="H19" s="226">
        <f>(E19/100)*G19</f>
        <v>2.7</v>
      </c>
      <c r="I19" s="220">
        <f>H19/$H$24</f>
        <v>2.220577350111029E-2</v>
      </c>
    </row>
    <row r="20" spans="1:9">
      <c r="A20" s="238">
        <f t="shared" si="0"/>
        <v>11</v>
      </c>
      <c r="B20" s="217" t="s">
        <v>152</v>
      </c>
      <c r="E20" s="225">
        <v>1.274</v>
      </c>
      <c r="F20" s="217" t="s">
        <v>150</v>
      </c>
      <c r="G20" s="217">
        <v>1000</v>
      </c>
      <c r="H20" s="224">
        <f>(E20/100)*G20</f>
        <v>12.74</v>
      </c>
      <c r="I20" s="220">
        <f>H20/$H$24</f>
        <v>0.1047783534830167</v>
      </c>
    </row>
    <row r="21" spans="1:9">
      <c r="A21" s="238">
        <f t="shared" si="0"/>
        <v>12</v>
      </c>
      <c r="B21" s="217" t="s">
        <v>151</v>
      </c>
      <c r="E21" s="217">
        <v>0.13800000000000001</v>
      </c>
      <c r="F21" s="217" t="s">
        <v>150</v>
      </c>
      <c r="G21" s="217">
        <v>1000</v>
      </c>
      <c r="H21" s="221">
        <f>(E21/100)*G21</f>
        <v>1.3800000000000001</v>
      </c>
      <c r="I21" s="220">
        <f>H21/$H$24</f>
        <v>1.1349617567234148E-2</v>
      </c>
    </row>
    <row r="22" spans="1:9">
      <c r="A22" s="238">
        <f t="shared" si="0"/>
        <v>13</v>
      </c>
      <c r="B22" s="217" t="s">
        <v>149</v>
      </c>
      <c r="H22" s="223">
        <f>SUM(H12:H21)</f>
        <v>118.55</v>
      </c>
    </row>
    <row r="23" spans="1:9">
      <c r="A23" s="238">
        <f t="shared" si="0"/>
        <v>14</v>
      </c>
      <c r="B23" s="217" t="s">
        <v>148</v>
      </c>
      <c r="E23" s="222">
        <v>2.5641000000000001E-2</v>
      </c>
      <c r="H23" s="221">
        <f>ROUND(H22*E23,2)</f>
        <v>3.04</v>
      </c>
      <c r="I23" s="220">
        <f>H23/$H$24</f>
        <v>2.5002056090138992E-2</v>
      </c>
    </row>
    <row r="24" spans="1:9" ht="13.5" thickBot="1">
      <c r="A24" s="238">
        <f t="shared" si="0"/>
        <v>15</v>
      </c>
      <c r="B24" s="219" t="s">
        <v>147</v>
      </c>
      <c r="C24" s="219"/>
      <c r="D24" s="219"/>
      <c r="E24" s="219"/>
      <c r="F24" s="219"/>
      <c r="G24" s="219"/>
      <c r="H24" s="218">
        <f>SUM(H22:H23)</f>
        <v>121.59</v>
      </c>
    </row>
    <row r="25" spans="1:9" ht="13.5" thickTop="1">
      <c r="A25" s="238">
        <f t="shared" si="0"/>
        <v>16</v>
      </c>
    </row>
    <row r="26" spans="1:9">
      <c r="A26" s="238">
        <f t="shared" si="0"/>
        <v>17</v>
      </c>
      <c r="B26" s="229" t="s">
        <v>182</v>
      </c>
    </row>
    <row r="27" spans="1:9">
      <c r="A27" s="238">
        <f t="shared" si="0"/>
        <v>18</v>
      </c>
      <c r="H27" s="228" t="s">
        <v>160</v>
      </c>
      <c r="I27" s="228" t="s">
        <v>159</v>
      </c>
    </row>
    <row r="28" spans="1:9">
      <c r="A28" s="238">
        <f t="shared" si="0"/>
        <v>19</v>
      </c>
      <c r="B28" s="217" t="s">
        <v>158</v>
      </c>
      <c r="E28" s="223">
        <v>8.76</v>
      </c>
      <c r="G28" s="217">
        <v>1</v>
      </c>
      <c r="H28" s="223">
        <f>E28*G28</f>
        <v>8.76</v>
      </c>
      <c r="I28" s="220">
        <f>H28/$H$41</f>
        <v>7.0310618829761626E-2</v>
      </c>
    </row>
    <row r="29" spans="1:9">
      <c r="A29" s="238">
        <f t="shared" si="0"/>
        <v>20</v>
      </c>
      <c r="B29" s="217" t="s">
        <v>157</v>
      </c>
    </row>
    <row r="30" spans="1:9">
      <c r="A30" s="238">
        <f t="shared" si="0"/>
        <v>21</v>
      </c>
      <c r="C30" s="217" t="s">
        <v>155</v>
      </c>
      <c r="E30" s="217">
        <v>4.9740000000000002</v>
      </c>
      <c r="F30" s="217" t="s">
        <v>150</v>
      </c>
      <c r="G30" s="217">
        <v>1000</v>
      </c>
      <c r="H30" s="226">
        <f>(E30/100)*G30</f>
        <v>49.74</v>
      </c>
      <c r="I30" s="220">
        <f>H30/$H$41</f>
        <v>0.39922947267035885</v>
      </c>
    </row>
    <row r="31" spans="1:9">
      <c r="A31" s="238">
        <f t="shared" si="0"/>
        <v>22</v>
      </c>
      <c r="C31" s="217" t="s">
        <v>154</v>
      </c>
      <c r="E31" s="217">
        <v>6.3360000000000003</v>
      </c>
      <c r="F31" s="217" t="s">
        <v>150</v>
      </c>
      <c r="G31" s="217">
        <v>0</v>
      </c>
      <c r="H31" s="226">
        <f>(E31/100)*G31</f>
        <v>0</v>
      </c>
      <c r="I31" s="220">
        <f>H31/$H$41</f>
        <v>0</v>
      </c>
    </row>
    <row r="32" spans="1:9">
      <c r="A32" s="238">
        <f t="shared" si="0"/>
        <v>23</v>
      </c>
      <c r="B32" s="217" t="s">
        <v>156</v>
      </c>
      <c r="H32" s="226"/>
    </row>
    <row r="33" spans="1:9">
      <c r="A33" s="238">
        <f t="shared" si="0"/>
        <v>24</v>
      </c>
      <c r="C33" s="217" t="s">
        <v>155</v>
      </c>
      <c r="E33" s="217">
        <v>4.3230000000000004</v>
      </c>
      <c r="F33" s="217" t="s">
        <v>150</v>
      </c>
      <c r="G33" s="217">
        <v>1000</v>
      </c>
      <c r="H33" s="226">
        <f t="shared" ref="H33:H38" si="1">(E33/100)*G33</f>
        <v>43.230000000000004</v>
      </c>
      <c r="I33" s="220">
        <f t="shared" ref="I33:I38" si="2">H33/$H$41</f>
        <v>0.34697808812906339</v>
      </c>
    </row>
    <row r="34" spans="1:9">
      <c r="A34" s="238">
        <f t="shared" si="0"/>
        <v>25</v>
      </c>
      <c r="C34" s="217" t="s">
        <v>154</v>
      </c>
      <c r="E34" s="217">
        <v>5.3230000000000004</v>
      </c>
      <c r="F34" s="217" t="s">
        <v>150</v>
      </c>
      <c r="G34" s="217">
        <v>0</v>
      </c>
      <c r="H34" s="226">
        <f t="shared" si="1"/>
        <v>0</v>
      </c>
      <c r="I34" s="220">
        <f t="shared" si="2"/>
        <v>0</v>
      </c>
    </row>
    <row r="35" spans="1:9">
      <c r="A35" s="238">
        <f t="shared" si="0"/>
        <v>26</v>
      </c>
      <c r="B35" s="217" t="s">
        <v>153</v>
      </c>
      <c r="E35" s="225">
        <v>0.27</v>
      </c>
      <c r="F35" s="217" t="s">
        <v>150</v>
      </c>
      <c r="G35" s="217">
        <v>1000</v>
      </c>
      <c r="H35" s="226">
        <f t="shared" si="1"/>
        <v>2.7</v>
      </c>
      <c r="I35" s="220">
        <f t="shared" si="2"/>
        <v>2.1671081146159406E-2</v>
      </c>
    </row>
    <row r="36" spans="1:9">
      <c r="A36" s="238">
        <f t="shared" si="0"/>
        <v>27</v>
      </c>
      <c r="B36" s="217" t="s">
        <v>152</v>
      </c>
      <c r="E36" s="225">
        <v>1.274</v>
      </c>
      <c r="F36" s="217" t="s">
        <v>150</v>
      </c>
      <c r="G36" s="217">
        <v>1000</v>
      </c>
      <c r="H36" s="224">
        <f t="shared" si="1"/>
        <v>12.74</v>
      </c>
      <c r="I36" s="220">
        <f t="shared" si="2"/>
        <v>0.10225539770447067</v>
      </c>
    </row>
    <row r="37" spans="1:9">
      <c r="A37" s="238">
        <f t="shared" si="0"/>
        <v>28</v>
      </c>
      <c r="B37" s="217" t="s">
        <v>151</v>
      </c>
      <c r="E37" s="217">
        <v>0.13800000000000001</v>
      </c>
      <c r="F37" s="217" t="s">
        <v>150</v>
      </c>
      <c r="G37" s="217">
        <v>1000</v>
      </c>
      <c r="H37" s="226">
        <f t="shared" si="1"/>
        <v>1.3800000000000001</v>
      </c>
      <c r="I37" s="220">
        <f t="shared" si="2"/>
        <v>1.1076330363592585E-2</v>
      </c>
    </row>
    <row r="38" spans="1:9">
      <c r="A38" s="238">
        <f t="shared" si="0"/>
        <v>29</v>
      </c>
      <c r="B38" s="217" t="s">
        <v>161</v>
      </c>
      <c r="E38" s="235">
        <f>ROUND('MO-1A'!$J$18,3)</f>
        <v>0.29299999999999998</v>
      </c>
      <c r="F38" s="217" t="s">
        <v>150</v>
      </c>
      <c r="G38" s="217">
        <v>1000</v>
      </c>
      <c r="H38" s="221">
        <f t="shared" si="1"/>
        <v>2.9299999999999997</v>
      </c>
      <c r="I38" s="220">
        <f t="shared" si="2"/>
        <v>2.3517136206758167E-2</v>
      </c>
    </row>
    <row r="39" spans="1:9">
      <c r="A39" s="238">
        <f t="shared" si="0"/>
        <v>30</v>
      </c>
      <c r="B39" s="217" t="s">
        <v>149</v>
      </c>
      <c r="H39" s="223">
        <f>SUM(H28:H38)</f>
        <v>121.47999999999999</v>
      </c>
    </row>
    <row r="40" spans="1:9">
      <c r="A40" s="238">
        <f t="shared" si="0"/>
        <v>31</v>
      </c>
      <c r="B40" s="217" t="s">
        <v>148</v>
      </c>
      <c r="E40" s="222">
        <v>2.5641000000000001E-2</v>
      </c>
      <c r="H40" s="221">
        <f>ROUND(H39*E40,2)</f>
        <v>3.11</v>
      </c>
      <c r="I40" s="220">
        <f>H40/$H$41</f>
        <v>2.4961874949835462E-2</v>
      </c>
    </row>
    <row r="41" spans="1:9" ht="13.5" thickBot="1">
      <c r="A41" s="238">
        <f t="shared" si="0"/>
        <v>32</v>
      </c>
      <c r="B41" s="219" t="s">
        <v>147</v>
      </c>
      <c r="C41" s="219"/>
      <c r="D41" s="219"/>
      <c r="E41" s="219"/>
      <c r="F41" s="219"/>
      <c r="G41" s="219"/>
      <c r="H41" s="218">
        <f>SUM(H39:H40)</f>
        <v>124.58999999999999</v>
      </c>
    </row>
    <row r="42" spans="1:9" ht="13.5" thickTop="1">
      <c r="A42" s="238">
        <f t="shared" si="0"/>
        <v>33</v>
      </c>
    </row>
    <row r="43" spans="1:9">
      <c r="A43" s="238">
        <f t="shared" si="0"/>
        <v>34</v>
      </c>
      <c r="B43" s="229" t="s">
        <v>183</v>
      </c>
    </row>
    <row r="44" spans="1:9">
      <c r="A44" s="238">
        <f t="shared" si="0"/>
        <v>35</v>
      </c>
      <c r="H44" s="228" t="s">
        <v>160</v>
      </c>
      <c r="I44" s="228" t="s">
        <v>159</v>
      </c>
    </row>
    <row r="45" spans="1:9">
      <c r="A45" s="238">
        <f t="shared" si="0"/>
        <v>36</v>
      </c>
      <c r="B45" s="217" t="s">
        <v>158</v>
      </c>
      <c r="E45" s="223">
        <v>8.76</v>
      </c>
      <c r="G45" s="217">
        <v>1</v>
      </c>
      <c r="H45" s="223">
        <f>E45*G45</f>
        <v>8.76</v>
      </c>
      <c r="I45" s="220">
        <f>H45/$H$57</f>
        <v>6.915278567627467E-2</v>
      </c>
    </row>
    <row r="46" spans="1:9">
      <c r="A46" s="238">
        <f t="shared" si="0"/>
        <v>37</v>
      </c>
      <c r="B46" s="217" t="s">
        <v>157</v>
      </c>
    </row>
    <row r="47" spans="1:9">
      <c r="A47" s="238">
        <f t="shared" si="0"/>
        <v>38</v>
      </c>
      <c r="C47" s="217" t="s">
        <v>155</v>
      </c>
      <c r="E47" s="236">
        <f>+E14*(1+'MO-3A'!$L$17)</f>
        <v>5.4696024896643163</v>
      </c>
      <c r="F47" s="217" t="s">
        <v>150</v>
      </c>
      <c r="G47" s="217">
        <v>1000</v>
      </c>
      <c r="H47" s="226">
        <f>(E47/100)*G47</f>
        <v>54.696024896643166</v>
      </c>
      <c r="I47" s="220">
        <f>H47/$H$57</f>
        <v>0.43177882271937768</v>
      </c>
    </row>
    <row r="48" spans="1:9">
      <c r="A48" s="238">
        <f t="shared" si="0"/>
        <v>39</v>
      </c>
      <c r="C48" s="217" t="s">
        <v>154</v>
      </c>
      <c r="E48" s="236">
        <f>+E15*(1+'MO-3A'!$L$17)</f>
        <v>6.967310288402313</v>
      </c>
      <c r="F48" s="217" t="s">
        <v>150</v>
      </c>
      <c r="G48" s="217">
        <v>0</v>
      </c>
      <c r="H48" s="226">
        <f>(E48/100)*G48</f>
        <v>0</v>
      </c>
      <c r="I48" s="220">
        <f>H48/$H$57</f>
        <v>0</v>
      </c>
    </row>
    <row r="49" spans="1:9">
      <c r="A49" s="238">
        <f t="shared" si="0"/>
        <v>40</v>
      </c>
      <c r="B49" s="217" t="s">
        <v>156</v>
      </c>
      <c r="H49" s="226"/>
    </row>
    <row r="50" spans="1:9">
      <c r="A50" s="238">
        <f t="shared" si="0"/>
        <v>41</v>
      </c>
      <c r="C50" s="217" t="s">
        <v>155</v>
      </c>
      <c r="E50" s="217">
        <v>4.3230000000000004</v>
      </c>
      <c r="F50" s="217" t="s">
        <v>150</v>
      </c>
      <c r="G50" s="217">
        <v>1000</v>
      </c>
      <c r="H50" s="226">
        <f>(E50/100)*G50</f>
        <v>43.230000000000004</v>
      </c>
      <c r="I50" s="220">
        <f>H50/$H$57</f>
        <v>0.34126426082024597</v>
      </c>
    </row>
    <row r="51" spans="1:9">
      <c r="A51" s="238">
        <f t="shared" si="0"/>
        <v>42</v>
      </c>
      <c r="C51" s="217" t="s">
        <v>154</v>
      </c>
      <c r="E51" s="217">
        <v>5.3230000000000004</v>
      </c>
      <c r="F51" s="217" t="s">
        <v>150</v>
      </c>
      <c r="G51" s="217">
        <v>0</v>
      </c>
      <c r="H51" s="226">
        <f>(E51/100)*G51</f>
        <v>0</v>
      </c>
      <c r="I51" s="220">
        <f>H51/$H$57</f>
        <v>0</v>
      </c>
    </row>
    <row r="52" spans="1:9">
      <c r="A52" s="238">
        <f t="shared" si="0"/>
        <v>43</v>
      </c>
      <c r="B52" s="217" t="s">
        <v>153</v>
      </c>
      <c r="E52" s="225">
        <v>0.27</v>
      </c>
      <c r="F52" s="217" t="s">
        <v>150</v>
      </c>
      <c r="G52" s="217">
        <v>1000</v>
      </c>
      <c r="H52" s="226">
        <f>(E52/100)*G52</f>
        <v>2.7</v>
      </c>
      <c r="I52" s="220">
        <f>H52/$H$57</f>
        <v>2.1314214763235348E-2</v>
      </c>
    </row>
    <row r="53" spans="1:9">
      <c r="A53" s="238">
        <f t="shared" si="0"/>
        <v>44</v>
      </c>
      <c r="B53" s="217" t="s">
        <v>152</v>
      </c>
      <c r="E53" s="225">
        <v>1.274</v>
      </c>
      <c r="F53" s="217" t="s">
        <v>150</v>
      </c>
      <c r="G53" s="217">
        <v>1000</v>
      </c>
      <c r="H53" s="224">
        <f>(E53/100)*G53</f>
        <v>12.74</v>
      </c>
      <c r="I53" s="220">
        <f>H53/$H$57</f>
        <v>0.10057151706800678</v>
      </c>
    </row>
    <row r="54" spans="1:9">
      <c r="A54" s="238">
        <f t="shared" si="0"/>
        <v>45</v>
      </c>
      <c r="B54" s="217" t="s">
        <v>151</v>
      </c>
      <c r="E54" s="217">
        <v>0.13800000000000001</v>
      </c>
      <c r="F54" s="217" t="s">
        <v>150</v>
      </c>
      <c r="G54" s="217">
        <v>1000</v>
      </c>
      <c r="H54" s="221">
        <f>(E54/100)*G54</f>
        <v>1.3800000000000001</v>
      </c>
      <c r="I54" s="220">
        <f>H54/$H$57</f>
        <v>1.0893931990098067E-2</v>
      </c>
    </row>
    <row r="55" spans="1:9">
      <c r="A55" s="238">
        <f t="shared" si="0"/>
        <v>46</v>
      </c>
      <c r="B55" s="217" t="s">
        <v>149</v>
      </c>
      <c r="H55" s="223">
        <f>SUM(H45:H54)</f>
        <v>123.50602489664317</v>
      </c>
    </row>
    <row r="56" spans="1:9">
      <c r="A56" s="238">
        <f t="shared" si="0"/>
        <v>47</v>
      </c>
      <c r="B56" s="217" t="s">
        <v>148</v>
      </c>
      <c r="E56" s="222">
        <v>2.5641000000000001E-2</v>
      </c>
      <c r="H56" s="221">
        <f>ROUND(H55*E56,2)</f>
        <v>3.17</v>
      </c>
      <c r="I56" s="220">
        <f>H56/$H$57</f>
        <v>2.5024466962761498E-2</v>
      </c>
    </row>
    <row r="57" spans="1:9" ht="13.5" thickBot="1">
      <c r="A57" s="238">
        <f t="shared" si="0"/>
        <v>48</v>
      </c>
      <c r="B57" s="219" t="s">
        <v>147</v>
      </c>
      <c r="C57" s="219"/>
      <c r="D57" s="219"/>
      <c r="E57" s="219"/>
      <c r="F57" s="219"/>
      <c r="G57" s="219"/>
      <c r="H57" s="218">
        <f>SUM(H55:H56)</f>
        <v>126.67602489664317</v>
      </c>
    </row>
    <row r="58" spans="1:9" ht="13.5" thickTop="1">
      <c r="A58" s="238">
        <f t="shared" si="0"/>
        <v>49</v>
      </c>
    </row>
    <row r="59" spans="1:9" ht="13.5" thickBot="1">
      <c r="A59" s="238">
        <f t="shared" si="0"/>
        <v>50</v>
      </c>
      <c r="B59" s="219" t="s">
        <v>124</v>
      </c>
      <c r="H59" s="237">
        <f>+H41-H57</f>
        <v>-2.0860248966431811</v>
      </c>
    </row>
    <row r="60" spans="1:9" ht="13.5" thickTop="1"/>
  </sheetData>
  <pageMargins left="0.5" right="0.5" top="0.75" bottom="0.75" header="0.3" footer="0.3"/>
  <pageSetup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workbookViewId="0"/>
  </sheetViews>
  <sheetFormatPr defaultRowHeight="12.75"/>
  <cols>
    <col min="1" max="1" width="9.140625" style="217"/>
    <col min="2" max="2" width="3.28515625" style="217" customWidth="1"/>
    <col min="3" max="3" width="35.5703125" style="217" customWidth="1"/>
    <col min="4" max="5" width="9.140625" style="217"/>
    <col min="6" max="6" width="13.28515625" style="217" customWidth="1"/>
    <col min="7" max="7" width="10.28515625" style="217" hidden="1" customWidth="1"/>
    <col min="8" max="8" width="10.42578125" style="217" bestFit="1" customWidth="1"/>
    <col min="9" max="9" width="9.28515625" style="217" customWidth="1"/>
    <col min="10" max="16384" width="9.140625" style="217"/>
  </cols>
  <sheetData>
    <row r="1" spans="1:9" ht="15">
      <c r="I1" s="1" t="s">
        <v>231</v>
      </c>
    </row>
    <row r="2" spans="1:9" ht="15">
      <c r="I2" s="1" t="s">
        <v>0</v>
      </c>
    </row>
    <row r="3" spans="1:9" ht="15">
      <c r="I3" s="1" t="s">
        <v>203</v>
      </c>
    </row>
    <row r="4" spans="1:9" ht="15">
      <c r="I4" s="1" t="s">
        <v>57</v>
      </c>
    </row>
    <row r="5" spans="1:9" ht="15">
      <c r="I5" s="1" t="s">
        <v>178</v>
      </c>
    </row>
    <row r="6" spans="1:9" ht="15">
      <c r="B6" s="219" t="s">
        <v>168</v>
      </c>
      <c r="I6" s="277" t="str">
        <f>+'MO-5A pg 1'!I6</f>
        <v>Revised Oct 2015</v>
      </c>
    </row>
    <row r="7" spans="1:9">
      <c r="B7" s="219" t="s">
        <v>167</v>
      </c>
    </row>
    <row r="8" spans="1:9">
      <c r="A8" s="239" t="s">
        <v>126</v>
      </c>
    </row>
    <row r="9" spans="1:9">
      <c r="A9" s="238">
        <v>1</v>
      </c>
      <c r="B9" s="229" t="s">
        <v>162</v>
      </c>
    </row>
    <row r="10" spans="1:9">
      <c r="A10" s="238">
        <f>+A9+1</f>
        <v>2</v>
      </c>
      <c r="H10" s="228" t="s">
        <v>160</v>
      </c>
      <c r="I10" s="228" t="s">
        <v>159</v>
      </c>
    </row>
    <row r="11" spans="1:9">
      <c r="A11" s="238">
        <f t="shared" ref="A11:A49" si="0">+A10+1</f>
        <v>3</v>
      </c>
      <c r="B11" s="217" t="s">
        <v>158</v>
      </c>
      <c r="E11" s="223">
        <v>11.59</v>
      </c>
      <c r="G11" s="217">
        <v>1</v>
      </c>
      <c r="H11" s="223">
        <f>E11*G11</f>
        <v>11.59</v>
      </c>
      <c r="I11" s="220">
        <f t="shared" ref="I11:I17" si="1">H11/$H$20</f>
        <v>6.8392397456251289E-3</v>
      </c>
    </row>
    <row r="12" spans="1:9">
      <c r="A12" s="238">
        <f t="shared" si="0"/>
        <v>4</v>
      </c>
      <c r="B12" s="217" t="s">
        <v>166</v>
      </c>
      <c r="E12" s="226">
        <v>5.0599999999999996</v>
      </c>
      <c r="F12" s="217" t="s">
        <v>165</v>
      </c>
      <c r="G12" s="217">
        <v>50</v>
      </c>
      <c r="H12" s="226">
        <f>E12*G12</f>
        <v>252.99999999999997</v>
      </c>
      <c r="I12" s="220">
        <f t="shared" si="1"/>
        <v>0.14929487969311106</v>
      </c>
    </row>
    <row r="13" spans="1:9">
      <c r="A13" s="238">
        <f t="shared" si="0"/>
        <v>5</v>
      </c>
      <c r="B13" s="217" t="s">
        <v>157</v>
      </c>
      <c r="E13" s="217">
        <v>2.2559999999999998</v>
      </c>
      <c r="F13" s="217" t="s">
        <v>150</v>
      </c>
      <c r="G13" s="217">
        <f>(G12*730*0.46)</f>
        <v>16790</v>
      </c>
      <c r="H13" s="226">
        <f>(E13/100)*G13</f>
        <v>378.78239999999994</v>
      </c>
      <c r="I13" s="220">
        <f t="shared" si="1"/>
        <v>0.22351886497180978</v>
      </c>
    </row>
    <row r="14" spans="1:9">
      <c r="A14" s="238">
        <f t="shared" si="0"/>
        <v>6</v>
      </c>
      <c r="B14" s="217" t="s">
        <v>156</v>
      </c>
      <c r="E14" s="217">
        <v>4.6470000000000002</v>
      </c>
      <c r="F14" s="217" t="s">
        <v>150</v>
      </c>
      <c r="G14" s="217">
        <f>G13</f>
        <v>16790</v>
      </c>
      <c r="H14" s="226">
        <f>(E14/100)*G14</f>
        <v>780.23130000000003</v>
      </c>
      <c r="I14" s="220">
        <f t="shared" si="1"/>
        <v>0.46041319393794339</v>
      </c>
    </row>
    <row r="15" spans="1:9">
      <c r="A15" s="238">
        <f t="shared" si="0"/>
        <v>7</v>
      </c>
      <c r="B15" s="217" t="s">
        <v>153</v>
      </c>
      <c r="E15" s="230">
        <v>0.79</v>
      </c>
      <c r="F15" s="217" t="s">
        <v>165</v>
      </c>
      <c r="G15" s="217">
        <f>G12</f>
        <v>50</v>
      </c>
      <c r="H15" s="226">
        <f>E15*G15</f>
        <v>39.5</v>
      </c>
      <c r="I15" s="220">
        <f t="shared" si="1"/>
        <v>2.3308884378963984E-2</v>
      </c>
    </row>
    <row r="16" spans="1:9">
      <c r="A16" s="238">
        <f t="shared" si="0"/>
        <v>8</v>
      </c>
      <c r="B16" s="217" t="s">
        <v>152</v>
      </c>
      <c r="E16" s="230">
        <v>3.35</v>
      </c>
      <c r="F16" s="217" t="s">
        <v>165</v>
      </c>
      <c r="G16" s="217">
        <f>G12</f>
        <v>50</v>
      </c>
      <c r="H16" s="226">
        <f>E16*G16</f>
        <v>167.5</v>
      </c>
      <c r="I16" s="220">
        <f t="shared" si="1"/>
        <v>9.884147173358146E-2</v>
      </c>
    </row>
    <row r="17" spans="1:9">
      <c r="A17" s="238">
        <f t="shared" si="0"/>
        <v>9</v>
      </c>
      <c r="B17" s="217" t="s">
        <v>151</v>
      </c>
      <c r="E17" s="217">
        <v>0.129</v>
      </c>
      <c r="F17" s="217" t="s">
        <v>150</v>
      </c>
      <c r="G17" s="217">
        <f>G13</f>
        <v>16790</v>
      </c>
      <c r="H17" s="221">
        <f>(E17/100)*G17</f>
        <v>21.659100000000002</v>
      </c>
      <c r="I17" s="220">
        <f t="shared" si="1"/>
        <v>1.278099892790934E-2</v>
      </c>
    </row>
    <row r="18" spans="1:9">
      <c r="A18" s="238">
        <f t="shared" si="0"/>
        <v>10</v>
      </c>
      <c r="B18" s="217" t="s">
        <v>149</v>
      </c>
      <c r="H18" s="223">
        <f>SUM(H11:H17)</f>
        <v>1652.2628000000002</v>
      </c>
    </row>
    <row r="19" spans="1:9">
      <c r="A19" s="238">
        <f t="shared" si="0"/>
        <v>11</v>
      </c>
      <c r="B19" s="217" t="s">
        <v>148</v>
      </c>
      <c r="E19" s="222">
        <v>2.5641000000000001E-2</v>
      </c>
      <c r="H19" s="221">
        <f>ROUND(H18*E19,2)</f>
        <v>42.37</v>
      </c>
      <c r="I19" s="220">
        <f>H19/$H$20</f>
        <v>2.5002466611055797E-2</v>
      </c>
    </row>
    <row r="20" spans="1:9" ht="13.5" thickBot="1">
      <c r="A20" s="238">
        <f t="shared" si="0"/>
        <v>12</v>
      </c>
      <c r="B20" s="219" t="s">
        <v>147</v>
      </c>
      <c r="C20" s="219"/>
      <c r="D20" s="219"/>
      <c r="E20" s="219"/>
      <c r="F20" s="219"/>
      <c r="G20" s="219"/>
      <c r="H20" s="218">
        <f>SUM(H18:H19)</f>
        <v>1694.6328000000001</v>
      </c>
    </row>
    <row r="21" spans="1:9" ht="13.5" thickTop="1">
      <c r="A21" s="238">
        <f t="shared" si="0"/>
        <v>13</v>
      </c>
    </row>
    <row r="22" spans="1:9">
      <c r="A22" s="238">
        <f t="shared" si="0"/>
        <v>14</v>
      </c>
      <c r="B22" s="229" t="s">
        <v>182</v>
      </c>
    </row>
    <row r="23" spans="1:9">
      <c r="A23" s="238">
        <f t="shared" si="0"/>
        <v>15</v>
      </c>
      <c r="H23" s="228" t="s">
        <v>160</v>
      </c>
      <c r="I23" s="228" t="s">
        <v>159</v>
      </c>
    </row>
    <row r="24" spans="1:9">
      <c r="A24" s="238">
        <f t="shared" si="0"/>
        <v>16</v>
      </c>
      <c r="B24" s="217" t="s">
        <v>158</v>
      </c>
      <c r="E24" s="223">
        <v>11.59</v>
      </c>
      <c r="G24" s="217">
        <v>1</v>
      </c>
      <c r="H24" s="223">
        <f>E24*G24</f>
        <v>11.59</v>
      </c>
      <c r="I24" s="220">
        <f t="shared" ref="I24:I31" si="2">H24/$H$34</f>
        <v>6.7016741927026797E-3</v>
      </c>
    </row>
    <row r="25" spans="1:9">
      <c r="A25" s="238">
        <f t="shared" si="0"/>
        <v>17</v>
      </c>
      <c r="B25" s="217" t="s">
        <v>166</v>
      </c>
      <c r="E25" s="226">
        <v>5.0599999999999996</v>
      </c>
      <c r="F25" s="217" t="s">
        <v>165</v>
      </c>
      <c r="G25" s="217">
        <v>50</v>
      </c>
      <c r="H25" s="226">
        <f>E25*G25</f>
        <v>252.99999999999997</v>
      </c>
      <c r="I25" s="220">
        <f t="shared" si="2"/>
        <v>0.14629193880533026</v>
      </c>
    </row>
    <row r="26" spans="1:9">
      <c r="A26" s="238">
        <f t="shared" si="0"/>
        <v>18</v>
      </c>
      <c r="B26" s="217" t="s">
        <v>157</v>
      </c>
      <c r="E26" s="217">
        <v>2.2559999999999998</v>
      </c>
      <c r="F26" s="217" t="s">
        <v>150</v>
      </c>
      <c r="G26" s="217">
        <f>(G25*730*0.46)</f>
        <v>16790</v>
      </c>
      <c r="H26" s="226">
        <f>(E26/100)*G26</f>
        <v>378.78239999999994</v>
      </c>
      <c r="I26" s="220">
        <f t="shared" si="2"/>
        <v>0.21902297107247481</v>
      </c>
    </row>
    <row r="27" spans="1:9">
      <c r="A27" s="238">
        <f t="shared" si="0"/>
        <v>19</v>
      </c>
      <c r="B27" s="217" t="s">
        <v>156</v>
      </c>
      <c r="E27" s="217">
        <v>4.6470000000000002</v>
      </c>
      <c r="F27" s="217" t="s">
        <v>150</v>
      </c>
      <c r="G27" s="217">
        <f>G26</f>
        <v>16790</v>
      </c>
      <c r="H27" s="226">
        <f>(E27/100)*G27</f>
        <v>780.23130000000003</v>
      </c>
      <c r="I27" s="220">
        <f t="shared" si="2"/>
        <v>0.45115236993519092</v>
      </c>
    </row>
    <row r="28" spans="1:9">
      <c r="A28" s="238">
        <f t="shared" si="0"/>
        <v>20</v>
      </c>
      <c r="B28" s="217" t="s">
        <v>153</v>
      </c>
      <c r="E28" s="230">
        <v>0.79</v>
      </c>
      <c r="F28" s="217" t="s">
        <v>165</v>
      </c>
      <c r="G28" s="217">
        <f>G25</f>
        <v>50</v>
      </c>
      <c r="H28" s="226">
        <f>E28*G28</f>
        <v>39.5</v>
      </c>
      <c r="I28" s="220">
        <f t="shared" si="2"/>
        <v>2.2840045781859865E-2</v>
      </c>
    </row>
    <row r="29" spans="1:9">
      <c r="A29" s="238">
        <f t="shared" si="0"/>
        <v>21</v>
      </c>
      <c r="B29" s="217" t="s">
        <v>152</v>
      </c>
      <c r="E29" s="230">
        <v>3.35</v>
      </c>
      <c r="F29" s="217" t="s">
        <v>165</v>
      </c>
      <c r="G29" s="217">
        <f>G25</f>
        <v>50</v>
      </c>
      <c r="H29" s="226">
        <f>E29*G29</f>
        <v>167.5</v>
      </c>
      <c r="I29" s="220">
        <f t="shared" si="2"/>
        <v>9.6853358695228542E-2</v>
      </c>
    </row>
    <row r="30" spans="1:9">
      <c r="A30" s="238">
        <f t="shared" si="0"/>
        <v>22</v>
      </c>
      <c r="B30" s="217" t="s">
        <v>151</v>
      </c>
      <c r="E30" s="217">
        <v>0.129</v>
      </c>
      <c r="F30" s="217" t="s">
        <v>150</v>
      </c>
      <c r="G30" s="217">
        <f>G26</f>
        <v>16790</v>
      </c>
      <c r="H30" s="224">
        <f>(E30/100)*G30</f>
        <v>21.659100000000002</v>
      </c>
      <c r="I30" s="220">
        <f t="shared" si="2"/>
        <v>1.2523919888452686E-2</v>
      </c>
    </row>
    <row r="31" spans="1:9">
      <c r="A31" s="238">
        <f t="shared" si="0"/>
        <v>23</v>
      </c>
      <c r="B31" s="217" t="s">
        <v>161</v>
      </c>
      <c r="E31" s="236">
        <f>ROUND('MO-1A'!$J$32,3)</f>
        <v>0.20200000000000001</v>
      </c>
      <c r="F31" s="217" t="s">
        <v>150</v>
      </c>
      <c r="G31" s="217">
        <f>G26</f>
        <v>16790</v>
      </c>
      <c r="H31" s="282">
        <f>(E31/100)*G31</f>
        <v>33.915800000000004</v>
      </c>
      <c r="I31" s="220">
        <f t="shared" si="2"/>
        <v>1.9611099360212735E-2</v>
      </c>
    </row>
    <row r="32" spans="1:9">
      <c r="A32" s="238">
        <f t="shared" si="0"/>
        <v>24</v>
      </c>
      <c r="B32" s="217" t="s">
        <v>149</v>
      </c>
      <c r="H32" s="283">
        <f>SUM(H24:H31)</f>
        <v>1686.1786000000002</v>
      </c>
    </row>
    <row r="33" spans="1:9">
      <c r="A33" s="238">
        <f t="shared" si="0"/>
        <v>25</v>
      </c>
      <c r="B33" s="217" t="s">
        <v>148</v>
      </c>
      <c r="E33" s="222">
        <v>2.5641000000000001E-2</v>
      </c>
      <c r="H33" s="282">
        <f>ROUND(H32*E33,2)</f>
        <v>43.24</v>
      </c>
      <c r="I33" s="220">
        <f>H33/$H$34</f>
        <v>2.500262226854736E-2</v>
      </c>
    </row>
    <row r="34" spans="1:9" ht="13.5" thickBot="1">
      <c r="A34" s="238">
        <f t="shared" si="0"/>
        <v>26</v>
      </c>
      <c r="B34" s="219" t="s">
        <v>147</v>
      </c>
      <c r="C34" s="219"/>
      <c r="D34" s="219"/>
      <c r="E34" s="219"/>
      <c r="F34" s="219"/>
      <c r="G34" s="219"/>
      <c r="H34" s="218">
        <f>SUM(H32:H33)</f>
        <v>1729.4186000000002</v>
      </c>
    </row>
    <row r="35" spans="1:9" ht="13.5" thickTop="1">
      <c r="A35" s="238">
        <f t="shared" si="0"/>
        <v>27</v>
      </c>
    </row>
    <row r="36" spans="1:9">
      <c r="A36" s="238">
        <f t="shared" si="0"/>
        <v>28</v>
      </c>
      <c r="B36" s="229" t="s">
        <v>183</v>
      </c>
    </row>
    <row r="37" spans="1:9">
      <c r="A37" s="238">
        <f t="shared" si="0"/>
        <v>29</v>
      </c>
      <c r="H37" s="228" t="s">
        <v>160</v>
      </c>
      <c r="I37" s="228" t="s">
        <v>159</v>
      </c>
    </row>
    <row r="38" spans="1:9">
      <c r="A38" s="238">
        <f t="shared" si="0"/>
        <v>30</v>
      </c>
      <c r="B38" s="217" t="s">
        <v>158</v>
      </c>
      <c r="E38" s="223">
        <v>11.59</v>
      </c>
      <c r="G38" s="217">
        <v>1</v>
      </c>
      <c r="H38" s="223">
        <f>E38*G38</f>
        <v>11.59</v>
      </c>
      <c r="I38" s="220">
        <f t="shared" ref="I38:I44" si="3">H38/$H$47</f>
        <v>6.5882491615438287E-3</v>
      </c>
    </row>
    <row r="39" spans="1:9">
      <c r="A39" s="238">
        <f t="shared" si="0"/>
        <v>31</v>
      </c>
      <c r="B39" s="217" t="s">
        <v>166</v>
      </c>
      <c r="E39" s="231">
        <f>+E12*(1+'MO-3A'!$L$17)</f>
        <v>5.5641714108768472</v>
      </c>
      <c r="F39" s="217" t="s">
        <v>165</v>
      </c>
      <c r="G39" s="217">
        <v>50</v>
      </c>
      <c r="H39" s="226">
        <f>E39*G39</f>
        <v>278.20857054384237</v>
      </c>
      <c r="I39" s="220">
        <f t="shared" si="3"/>
        <v>0.15814558944087806</v>
      </c>
    </row>
    <row r="40" spans="1:9">
      <c r="A40" s="238">
        <f t="shared" si="0"/>
        <v>32</v>
      </c>
      <c r="B40" s="217" t="s">
        <v>157</v>
      </c>
      <c r="E40" s="236">
        <f>+E13*(1+'MO-3A'!$L$17)</f>
        <v>2.4807847239008232</v>
      </c>
      <c r="F40" s="217" t="s">
        <v>150</v>
      </c>
      <c r="G40" s="217">
        <f>(G39*730*0.46)</f>
        <v>16790</v>
      </c>
      <c r="H40" s="226">
        <f>(E40/100)*G40</f>
        <v>416.52375514294818</v>
      </c>
      <c r="I40" s="220">
        <f t="shared" si="3"/>
        <v>0.23676982576217562</v>
      </c>
    </row>
    <row r="41" spans="1:9">
      <c r="A41" s="238">
        <f t="shared" si="0"/>
        <v>33</v>
      </c>
      <c r="B41" s="217" t="s">
        <v>156</v>
      </c>
      <c r="E41" s="217">
        <v>4.6470000000000002</v>
      </c>
      <c r="F41" s="217" t="s">
        <v>150</v>
      </c>
      <c r="G41" s="217">
        <f>G40</f>
        <v>16790</v>
      </c>
      <c r="H41" s="226">
        <f>(E41/100)*G41</f>
        <v>780.23130000000003</v>
      </c>
      <c r="I41" s="220">
        <f t="shared" si="3"/>
        <v>0.443516670236001</v>
      </c>
    </row>
    <row r="42" spans="1:9">
      <c r="A42" s="238">
        <f t="shared" si="0"/>
        <v>34</v>
      </c>
      <c r="B42" s="217" t="s">
        <v>153</v>
      </c>
      <c r="E42" s="230">
        <v>0.79</v>
      </c>
      <c r="F42" s="217" t="s">
        <v>165</v>
      </c>
      <c r="G42" s="217">
        <f>G39</f>
        <v>50</v>
      </c>
      <c r="H42" s="226">
        <f>E42*G42</f>
        <v>39.5</v>
      </c>
      <c r="I42" s="220">
        <f t="shared" si="3"/>
        <v>2.2453480749006147E-2</v>
      </c>
    </row>
    <row r="43" spans="1:9">
      <c r="A43" s="238">
        <f t="shared" si="0"/>
        <v>35</v>
      </c>
      <c r="B43" s="217" t="s">
        <v>152</v>
      </c>
      <c r="E43" s="230">
        <v>3.35</v>
      </c>
      <c r="F43" s="217" t="s">
        <v>165</v>
      </c>
      <c r="G43" s="217">
        <f>G39</f>
        <v>50</v>
      </c>
      <c r="H43" s="226">
        <f>E43*G43</f>
        <v>167.5</v>
      </c>
      <c r="I43" s="220">
        <f t="shared" si="3"/>
        <v>9.5214127226798215E-2</v>
      </c>
    </row>
    <row r="44" spans="1:9">
      <c r="A44" s="238">
        <f t="shared" si="0"/>
        <v>36</v>
      </c>
      <c r="B44" s="217" t="s">
        <v>151</v>
      </c>
      <c r="E44" s="217">
        <v>0.129</v>
      </c>
      <c r="F44" s="217" t="s">
        <v>150</v>
      </c>
      <c r="G44" s="217">
        <f>G40</f>
        <v>16790</v>
      </c>
      <c r="H44" s="221">
        <f>(E44/100)*G44</f>
        <v>21.659100000000002</v>
      </c>
      <c r="I44" s="220">
        <f t="shared" si="3"/>
        <v>1.2311954047868331E-2</v>
      </c>
    </row>
    <row r="45" spans="1:9">
      <c r="A45" s="238">
        <f t="shared" si="0"/>
        <v>37</v>
      </c>
      <c r="B45" s="217" t="s">
        <v>149</v>
      </c>
      <c r="H45" s="223">
        <f>SUM(H38:H44)</f>
        <v>1715.2127256867905</v>
      </c>
    </row>
    <row r="46" spans="1:9">
      <c r="A46" s="238">
        <f t="shared" si="0"/>
        <v>38</v>
      </c>
      <c r="B46" s="217" t="s">
        <v>148</v>
      </c>
      <c r="E46" s="222">
        <v>2.5641000000000001E-2</v>
      </c>
      <c r="H46" s="221">
        <f>ROUND(H45*E46,2)</f>
        <v>43.98</v>
      </c>
      <c r="I46" s="220">
        <f>H46/$H$47</f>
        <v>2.5000103375728867E-2</v>
      </c>
    </row>
    <row r="47" spans="1:9" ht="13.5" thickBot="1">
      <c r="A47" s="238">
        <f t="shared" si="0"/>
        <v>39</v>
      </c>
      <c r="B47" s="219" t="s">
        <v>147</v>
      </c>
      <c r="C47" s="219"/>
      <c r="D47" s="219"/>
      <c r="E47" s="219"/>
      <c r="F47" s="219"/>
      <c r="G47" s="219"/>
      <c r="H47" s="218">
        <f>SUM(H45:H46)</f>
        <v>1759.1927256867905</v>
      </c>
    </row>
    <row r="48" spans="1:9" ht="13.5" thickTop="1">
      <c r="A48" s="238">
        <f t="shared" si="0"/>
        <v>40</v>
      </c>
    </row>
    <row r="49" spans="1:8" ht="13.5" thickBot="1">
      <c r="A49" s="238">
        <f t="shared" si="0"/>
        <v>41</v>
      </c>
      <c r="B49" s="219" t="s">
        <v>124</v>
      </c>
      <c r="H49" s="237">
        <f>+H34-H47</f>
        <v>-29.774125686790285</v>
      </c>
    </row>
    <row r="50" spans="1:8" ht="13.5" thickTop="1">
      <c r="A50" s="238"/>
    </row>
    <row r="51" spans="1:8">
      <c r="A51" s="238"/>
    </row>
    <row r="52" spans="1:8">
      <c r="A52" s="238"/>
    </row>
    <row r="53" spans="1:8">
      <c r="A53" s="238"/>
    </row>
    <row r="54" spans="1:8">
      <c r="A54" s="238"/>
    </row>
    <row r="55" spans="1:8">
      <c r="A55" s="238"/>
    </row>
    <row r="56" spans="1:8">
      <c r="A56" s="238"/>
    </row>
    <row r="57" spans="1:8">
      <c r="A57" s="238"/>
    </row>
    <row r="58" spans="1:8">
      <c r="A58" s="238"/>
    </row>
  </sheetData>
  <pageMargins left="0.5" right="0.5" top="0.75" bottom="0.75" header="0.3" footer="0.3"/>
  <pageSetup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workbookViewId="0"/>
  </sheetViews>
  <sheetFormatPr defaultRowHeight="12.75"/>
  <cols>
    <col min="1" max="1" width="9.140625" style="217"/>
    <col min="2" max="2" width="3.28515625" style="217" customWidth="1"/>
    <col min="3" max="3" width="35.5703125" style="217" customWidth="1"/>
    <col min="4" max="5" width="9.140625" style="217"/>
    <col min="6" max="6" width="11.140625" style="217" customWidth="1"/>
    <col min="7" max="7" width="10.28515625" style="217" hidden="1" customWidth="1"/>
    <col min="8" max="8" width="11.42578125" style="217" bestFit="1" customWidth="1"/>
    <col min="9" max="9" width="9.28515625" style="217" customWidth="1"/>
    <col min="10" max="16384" width="9.140625" style="217"/>
  </cols>
  <sheetData>
    <row r="1" spans="1:9" ht="15">
      <c r="I1" s="1" t="s">
        <v>231</v>
      </c>
    </row>
    <row r="2" spans="1:9" ht="15">
      <c r="I2" s="1" t="s">
        <v>0</v>
      </c>
    </row>
    <row r="3" spans="1:9" ht="15">
      <c r="I3" s="1" t="s">
        <v>203</v>
      </c>
    </row>
    <row r="4" spans="1:9" ht="15">
      <c r="I4" s="1" t="s">
        <v>57</v>
      </c>
    </row>
    <row r="5" spans="1:9" ht="15">
      <c r="I5" s="1" t="s">
        <v>179</v>
      </c>
    </row>
    <row r="6" spans="1:9" ht="15">
      <c r="I6" s="277" t="str">
        <f>+'MO-1A'!J6</f>
        <v>Revised Oct 2015</v>
      </c>
    </row>
    <row r="7" spans="1:9">
      <c r="B7" s="219" t="s">
        <v>175</v>
      </c>
    </row>
    <row r="8" spans="1:9">
      <c r="B8" s="219" t="s">
        <v>174</v>
      </c>
    </row>
    <row r="9" spans="1:9">
      <c r="A9" s="239" t="s">
        <v>126</v>
      </c>
    </row>
    <row r="10" spans="1:9">
      <c r="A10" s="238">
        <v>1</v>
      </c>
      <c r="B10" s="229" t="s">
        <v>162</v>
      </c>
    </row>
    <row r="11" spans="1:9">
      <c r="A11" s="238">
        <f>+A10+1</f>
        <v>2</v>
      </c>
      <c r="H11" s="228" t="s">
        <v>160</v>
      </c>
      <c r="I11" s="228" t="s">
        <v>159</v>
      </c>
    </row>
    <row r="12" spans="1:9">
      <c r="A12" s="238">
        <f t="shared" ref="A12:A74" si="0">+A11+1</f>
        <v>3</v>
      </c>
      <c r="B12" s="217" t="s">
        <v>158</v>
      </c>
      <c r="E12" s="223">
        <v>730.32</v>
      </c>
      <c r="G12" s="217">
        <v>1</v>
      </c>
      <c r="H12" s="223">
        <f>E12*G12</f>
        <v>730.32</v>
      </c>
      <c r="I12" s="220">
        <f>H12/$H$29</f>
        <v>1.5874813510841847E-3</v>
      </c>
    </row>
    <row r="13" spans="1:9">
      <c r="A13" s="238">
        <f t="shared" si="0"/>
        <v>4</v>
      </c>
      <c r="B13" s="217" t="s">
        <v>166</v>
      </c>
    </row>
    <row r="14" spans="1:9">
      <c r="A14" s="238">
        <f t="shared" si="0"/>
        <v>5</v>
      </c>
      <c r="C14" s="217" t="s">
        <v>173</v>
      </c>
      <c r="E14" s="226">
        <v>1.24</v>
      </c>
      <c r="F14" s="217" t="s">
        <v>165</v>
      </c>
      <c r="G14" s="217">
        <v>10000</v>
      </c>
      <c r="H14" s="226">
        <f>E14*G14</f>
        <v>12400</v>
      </c>
      <c r="I14" s="220">
        <f>H14/$H$29</f>
        <v>2.695362136247657E-2</v>
      </c>
    </row>
    <row r="15" spans="1:9">
      <c r="A15" s="238">
        <f t="shared" si="0"/>
        <v>6</v>
      </c>
      <c r="C15" s="217" t="s">
        <v>170</v>
      </c>
      <c r="E15" s="226">
        <v>3.76</v>
      </c>
      <c r="F15" s="217" t="s">
        <v>165</v>
      </c>
      <c r="G15" s="234">
        <v>10000</v>
      </c>
      <c r="H15" s="226">
        <f>E15*G15</f>
        <v>37600</v>
      </c>
      <c r="I15" s="220">
        <f>H15/$H$29</f>
        <v>8.1730335744283802E-2</v>
      </c>
    </row>
    <row r="16" spans="1:9">
      <c r="A16" s="238">
        <f t="shared" si="0"/>
        <v>7</v>
      </c>
      <c r="B16" s="217" t="s">
        <v>172</v>
      </c>
      <c r="E16" s="226">
        <v>1.49</v>
      </c>
      <c r="F16" s="217" t="s">
        <v>165</v>
      </c>
      <c r="G16" s="217">
        <f>G14</f>
        <v>10000</v>
      </c>
      <c r="H16" s="232">
        <f>-E16*G16</f>
        <v>-14900</v>
      </c>
      <c r="I16" s="220">
        <f>H16/$H$29</f>
        <v>-3.2387819217814591E-2</v>
      </c>
    </row>
    <row r="17" spans="1:9">
      <c r="A17" s="238">
        <f t="shared" si="0"/>
        <v>8</v>
      </c>
      <c r="B17" s="217" t="s">
        <v>157</v>
      </c>
    </row>
    <row r="18" spans="1:9">
      <c r="A18" s="238">
        <f t="shared" si="0"/>
        <v>9</v>
      </c>
      <c r="C18" s="217" t="s">
        <v>170</v>
      </c>
      <c r="E18" s="217">
        <v>4.9109999999999996</v>
      </c>
      <c r="F18" s="217" t="s">
        <v>150</v>
      </c>
      <c r="G18" s="217">
        <v>1514750</v>
      </c>
      <c r="H18" s="226">
        <f>(E18/100)*G18</f>
        <v>74389.372499999998</v>
      </c>
      <c r="I18" s="220">
        <f>H18/$H$29</f>
        <v>0.16169862739977639</v>
      </c>
    </row>
    <row r="19" spans="1:9">
      <c r="A19" s="238">
        <f t="shared" si="0"/>
        <v>10</v>
      </c>
      <c r="C19" s="217" t="s">
        <v>169</v>
      </c>
      <c r="E19" s="217">
        <v>0.82399999999999995</v>
      </c>
      <c r="F19" s="217" t="s">
        <v>150</v>
      </c>
      <c r="G19" s="217">
        <v>4325250</v>
      </c>
      <c r="H19" s="226">
        <f>(E19/100)*G19</f>
        <v>35640.06</v>
      </c>
      <c r="I19" s="220">
        <f>H19/$H$29</f>
        <v>7.7470055046447314E-2</v>
      </c>
    </row>
    <row r="20" spans="1:9">
      <c r="A20" s="238">
        <f t="shared" si="0"/>
        <v>11</v>
      </c>
      <c r="B20" s="217" t="s">
        <v>171</v>
      </c>
      <c r="E20" s="233">
        <v>0.02</v>
      </c>
      <c r="H20" s="232">
        <f>-E20*(SUM(H18:H19)+SUM(H14:H16))</f>
        <v>-2902.5886500000001</v>
      </c>
      <c r="I20" s="220">
        <f>H20/$H$29</f>
        <v>-6.3092964067033895E-3</v>
      </c>
    </row>
    <row r="21" spans="1:9">
      <c r="A21" s="238">
        <f t="shared" si="0"/>
        <v>12</v>
      </c>
      <c r="B21" s="217" t="s">
        <v>156</v>
      </c>
    </row>
    <row r="22" spans="1:9">
      <c r="A22" s="238">
        <f t="shared" si="0"/>
        <v>13</v>
      </c>
      <c r="C22" s="217" t="s">
        <v>170</v>
      </c>
      <c r="E22" s="225">
        <v>6.13</v>
      </c>
      <c r="F22" s="217" t="s">
        <v>150</v>
      </c>
      <c r="G22" s="217">
        <f>G18</f>
        <v>1514750</v>
      </c>
      <c r="H22" s="226">
        <f>(E22/100)*G22</f>
        <v>92854.175000000003</v>
      </c>
      <c r="I22" s="220">
        <f>H22/$H$29</f>
        <v>0.20183518345767243</v>
      </c>
    </row>
    <row r="23" spans="1:9">
      <c r="A23" s="238">
        <f t="shared" si="0"/>
        <v>14</v>
      </c>
      <c r="C23" s="217" t="s">
        <v>169</v>
      </c>
      <c r="E23" s="217">
        <v>3.8119999999999998</v>
      </c>
      <c r="F23" s="217" t="s">
        <v>150</v>
      </c>
      <c r="G23" s="217">
        <f>G19</f>
        <v>4325250</v>
      </c>
      <c r="H23" s="226">
        <f>(E23/100)*G23</f>
        <v>164878.53</v>
      </c>
      <c r="I23" s="220">
        <f>H23/$H$29</f>
        <v>0.35839302164691406</v>
      </c>
    </row>
    <row r="24" spans="1:9">
      <c r="A24" s="238">
        <f t="shared" si="0"/>
        <v>15</v>
      </c>
      <c r="B24" s="217" t="s">
        <v>153</v>
      </c>
      <c r="E24" s="230">
        <v>0.77</v>
      </c>
      <c r="F24" s="217" t="s">
        <v>165</v>
      </c>
      <c r="G24" s="217">
        <f>G14</f>
        <v>10000</v>
      </c>
      <c r="H24" s="226">
        <f>E24*G24</f>
        <v>7700</v>
      </c>
      <c r="I24" s="220">
        <f>H24/$H$29</f>
        <v>1.6737329394441097E-2</v>
      </c>
    </row>
    <row r="25" spans="1:9">
      <c r="A25" s="238">
        <f t="shared" si="0"/>
        <v>16</v>
      </c>
      <c r="B25" s="217" t="s">
        <v>152</v>
      </c>
      <c r="E25" s="230">
        <v>3.28</v>
      </c>
      <c r="F25" s="217" t="s">
        <v>165</v>
      </c>
      <c r="G25" s="217">
        <f>G14</f>
        <v>10000</v>
      </c>
      <c r="H25" s="226">
        <f>E25*G25</f>
        <v>32800</v>
      </c>
      <c r="I25" s="220">
        <f>H25/$H$29</f>
        <v>7.1296675862034795E-2</v>
      </c>
    </row>
    <row r="26" spans="1:9">
      <c r="A26" s="238">
        <f t="shared" si="0"/>
        <v>17</v>
      </c>
      <c r="B26" s="217" t="s">
        <v>151</v>
      </c>
      <c r="E26" s="217">
        <v>0.126</v>
      </c>
      <c r="F26" s="217" t="s">
        <v>150</v>
      </c>
      <c r="G26" s="217">
        <f>(G14*730)*0.8</f>
        <v>5840000</v>
      </c>
      <c r="H26" s="221">
        <f>(E26/100)*G26</f>
        <v>7358.4000000000005</v>
      </c>
      <c r="I26" s="220">
        <f>H26/$H$29</f>
        <v>1.5994800599487709E-2</v>
      </c>
    </row>
    <row r="27" spans="1:9">
      <c r="A27" s="238">
        <f t="shared" si="0"/>
        <v>18</v>
      </c>
      <c r="B27" s="217" t="s">
        <v>149</v>
      </c>
      <c r="H27" s="223">
        <f>SUM(H12:H26)</f>
        <v>448548.26884999999</v>
      </c>
    </row>
    <row r="28" spans="1:9">
      <c r="A28" s="238">
        <f t="shared" si="0"/>
        <v>19</v>
      </c>
      <c r="B28" s="217" t="s">
        <v>148</v>
      </c>
      <c r="E28" s="222">
        <v>2.5641000000000001E-2</v>
      </c>
      <c r="H28" s="221">
        <f>ROUND(H27*E28,2)</f>
        <v>11501.23</v>
      </c>
      <c r="I28" s="220">
        <f>H28/$H$29</f>
        <v>2.4999983759899709E-2</v>
      </c>
    </row>
    <row r="29" spans="1:9" ht="13.5" thickBot="1">
      <c r="A29" s="238">
        <f t="shared" si="0"/>
        <v>20</v>
      </c>
      <c r="B29" s="219" t="s">
        <v>147</v>
      </c>
      <c r="C29" s="219"/>
      <c r="D29" s="219"/>
      <c r="E29" s="219"/>
      <c r="F29" s="219"/>
      <c r="G29" s="219"/>
      <c r="H29" s="218">
        <f>SUM(H27:H28)</f>
        <v>460049.49884999997</v>
      </c>
    </row>
    <row r="30" spans="1:9" ht="13.5" thickTop="1">
      <c r="A30" s="238">
        <f t="shared" si="0"/>
        <v>21</v>
      </c>
    </row>
    <row r="31" spans="1:9">
      <c r="A31" s="238">
        <f t="shared" si="0"/>
        <v>22</v>
      </c>
      <c r="B31" s="229" t="s">
        <v>182</v>
      </c>
    </row>
    <row r="32" spans="1:9">
      <c r="A32" s="238">
        <f t="shared" si="0"/>
        <v>23</v>
      </c>
      <c r="H32" s="228" t="s">
        <v>160</v>
      </c>
      <c r="I32" s="228" t="s">
        <v>159</v>
      </c>
    </row>
    <row r="33" spans="1:9">
      <c r="A33" s="238">
        <f t="shared" si="0"/>
        <v>24</v>
      </c>
      <c r="B33" s="217" t="s">
        <v>158</v>
      </c>
      <c r="E33" s="223">
        <v>730.32</v>
      </c>
      <c r="G33" s="217">
        <v>1</v>
      </c>
      <c r="H33" s="223">
        <f>E33*G33</f>
        <v>730.32</v>
      </c>
      <c r="I33" s="220">
        <f>H33/$H$51</f>
        <v>1.5475858857076376E-3</v>
      </c>
    </row>
    <row r="34" spans="1:9">
      <c r="A34" s="238">
        <f t="shared" si="0"/>
        <v>25</v>
      </c>
      <c r="B34" s="217" t="s">
        <v>166</v>
      </c>
    </row>
    <row r="35" spans="1:9">
      <c r="A35" s="238">
        <f t="shared" si="0"/>
        <v>26</v>
      </c>
      <c r="C35" s="217" t="s">
        <v>173</v>
      </c>
      <c r="E35" s="226">
        <v>1.24</v>
      </c>
      <c r="F35" s="217" t="s">
        <v>165</v>
      </c>
      <c r="G35" s="217">
        <v>10000</v>
      </c>
      <c r="H35" s="226">
        <f>E35*G35</f>
        <v>12400</v>
      </c>
      <c r="I35" s="220">
        <f>H35/$H$51</f>
        <v>2.6276241897763591E-2</v>
      </c>
    </row>
    <row r="36" spans="1:9">
      <c r="A36" s="238">
        <f t="shared" si="0"/>
        <v>27</v>
      </c>
      <c r="C36" s="217" t="s">
        <v>170</v>
      </c>
      <c r="E36" s="226">
        <v>3.76</v>
      </c>
      <c r="F36" s="217" t="s">
        <v>165</v>
      </c>
      <c r="G36" s="217">
        <v>10000</v>
      </c>
      <c r="H36" s="226">
        <f>E36*G36</f>
        <v>37600</v>
      </c>
      <c r="I36" s="220">
        <f>H36/$H$51</f>
        <v>7.9676346399670236E-2</v>
      </c>
    </row>
    <row r="37" spans="1:9">
      <c r="A37" s="238">
        <f t="shared" si="0"/>
        <v>28</v>
      </c>
      <c r="B37" s="217" t="s">
        <v>172</v>
      </c>
      <c r="E37" s="226">
        <v>1.49</v>
      </c>
      <c r="F37" s="217" t="s">
        <v>165</v>
      </c>
      <c r="G37" s="217">
        <f>G35</f>
        <v>10000</v>
      </c>
      <c r="H37" s="232">
        <f>-E37*G37</f>
        <v>-14900</v>
      </c>
      <c r="I37" s="220">
        <f>H37/$H$51</f>
        <v>-3.1573871312635282E-2</v>
      </c>
    </row>
    <row r="38" spans="1:9">
      <c r="A38" s="238">
        <f t="shared" si="0"/>
        <v>29</v>
      </c>
      <c r="B38" s="217" t="s">
        <v>157</v>
      </c>
    </row>
    <row r="39" spans="1:9">
      <c r="A39" s="238">
        <f t="shared" si="0"/>
        <v>30</v>
      </c>
      <c r="C39" s="217" t="s">
        <v>170</v>
      </c>
      <c r="E39" s="217">
        <v>4.9109999999999996</v>
      </c>
      <c r="F39" s="217" t="s">
        <v>150</v>
      </c>
      <c r="G39" s="217">
        <v>1514750</v>
      </c>
      <c r="H39" s="226">
        <f>(E39/100)*G39</f>
        <v>74389.372499999998</v>
      </c>
      <c r="I39" s="220">
        <f>H39/$H$51</f>
        <v>0.15763493116393892</v>
      </c>
    </row>
    <row r="40" spans="1:9">
      <c r="A40" s="238">
        <f t="shared" si="0"/>
        <v>31</v>
      </c>
      <c r="C40" s="217" t="s">
        <v>169</v>
      </c>
      <c r="E40" s="217">
        <v>0.82399999999999995</v>
      </c>
      <c r="F40" s="217" t="s">
        <v>150</v>
      </c>
      <c r="G40" s="217">
        <v>4325250</v>
      </c>
      <c r="H40" s="226">
        <f>(E40/100)*G40</f>
        <v>35640.06</v>
      </c>
      <c r="I40" s="220">
        <f>H40/$H$51</f>
        <v>7.5523132081516786E-2</v>
      </c>
    </row>
    <row r="41" spans="1:9">
      <c r="A41" s="238">
        <f t="shared" si="0"/>
        <v>32</v>
      </c>
      <c r="B41" s="217" t="s">
        <v>171</v>
      </c>
      <c r="E41" s="233">
        <v>0.02</v>
      </c>
      <c r="H41" s="232">
        <f>-E41*(SUM(H39:H40)+SUM(H35:H37))</f>
        <v>-2902.5886500000001</v>
      </c>
      <c r="I41" s="220">
        <f>H41/$H$51</f>
        <v>-6.1507356046050857E-3</v>
      </c>
    </row>
    <row r="42" spans="1:9">
      <c r="A42" s="238">
        <f t="shared" si="0"/>
        <v>33</v>
      </c>
      <c r="B42" s="217" t="s">
        <v>156</v>
      </c>
    </row>
    <row r="43" spans="1:9">
      <c r="A43" s="238">
        <f t="shared" si="0"/>
        <v>34</v>
      </c>
      <c r="C43" s="217" t="s">
        <v>170</v>
      </c>
      <c r="E43" s="225">
        <v>6.13</v>
      </c>
      <c r="F43" s="217" t="s">
        <v>150</v>
      </c>
      <c r="G43" s="217">
        <f>G39</f>
        <v>1514750</v>
      </c>
      <c r="H43" s="226">
        <f>(E43/100)*G43</f>
        <v>92854.175000000003</v>
      </c>
      <c r="I43" s="220">
        <f t="shared" ref="I43:I48" si="1">H43/$H$51</f>
        <v>0.19676280350945746</v>
      </c>
    </row>
    <row r="44" spans="1:9">
      <c r="A44" s="238">
        <f t="shared" si="0"/>
        <v>35</v>
      </c>
      <c r="C44" s="217" t="s">
        <v>169</v>
      </c>
      <c r="E44" s="217">
        <v>3.8119999999999998</v>
      </c>
      <c r="F44" s="217" t="s">
        <v>150</v>
      </c>
      <c r="G44" s="217">
        <f>G40</f>
        <v>4325250</v>
      </c>
      <c r="H44" s="226">
        <f>(E44/100)*G44</f>
        <v>164878.53</v>
      </c>
      <c r="I44" s="220">
        <f t="shared" si="1"/>
        <v>0.34938614016352187</v>
      </c>
    </row>
    <row r="45" spans="1:9">
      <c r="A45" s="238">
        <f t="shared" si="0"/>
        <v>36</v>
      </c>
      <c r="B45" s="217" t="s">
        <v>153</v>
      </c>
      <c r="E45" s="230">
        <v>0.77</v>
      </c>
      <c r="F45" s="217" t="s">
        <v>165</v>
      </c>
      <c r="G45" s="217">
        <f>G35</f>
        <v>10000</v>
      </c>
      <c r="H45" s="226">
        <f>E45*G45</f>
        <v>7700</v>
      </c>
      <c r="I45" s="220">
        <f t="shared" si="1"/>
        <v>1.631669859780481E-2</v>
      </c>
    </row>
    <row r="46" spans="1:9">
      <c r="A46" s="238">
        <f t="shared" si="0"/>
        <v>37</v>
      </c>
      <c r="B46" s="217" t="s">
        <v>152</v>
      </c>
      <c r="E46" s="230">
        <v>3.28</v>
      </c>
      <c r="F46" s="217" t="s">
        <v>165</v>
      </c>
      <c r="G46" s="217">
        <f>G35</f>
        <v>10000</v>
      </c>
      <c r="H46" s="226">
        <f>E46*G46</f>
        <v>32800</v>
      </c>
      <c r="I46" s="220">
        <f t="shared" si="1"/>
        <v>6.9504897923116593E-2</v>
      </c>
    </row>
    <row r="47" spans="1:9">
      <c r="A47" s="238">
        <f t="shared" si="0"/>
        <v>38</v>
      </c>
      <c r="B47" s="217" t="s">
        <v>151</v>
      </c>
      <c r="E47" s="217">
        <v>0.126</v>
      </c>
      <c r="F47" s="217" t="s">
        <v>150</v>
      </c>
      <c r="G47" s="217">
        <f>(G35*730)*0.8</f>
        <v>5840000</v>
      </c>
      <c r="H47" s="224">
        <f>(E47/100)*G47</f>
        <v>7358.4000000000005</v>
      </c>
      <c r="I47" s="220">
        <f t="shared" si="1"/>
        <v>1.5592830514556743E-2</v>
      </c>
    </row>
    <row r="48" spans="1:9">
      <c r="A48" s="238">
        <f t="shared" si="0"/>
        <v>39</v>
      </c>
      <c r="B48" s="217" t="s">
        <v>161</v>
      </c>
      <c r="E48" s="236">
        <f>ROUND('MO-1A'!$J$34,3)</f>
        <v>0.19800000000000001</v>
      </c>
      <c r="F48" s="217" t="s">
        <v>150</v>
      </c>
      <c r="G48" s="217">
        <f>G47</f>
        <v>5840000</v>
      </c>
      <c r="H48" s="221">
        <f>(E48/100)*G48</f>
        <v>11563.2</v>
      </c>
      <c r="I48" s="220">
        <f t="shared" si="1"/>
        <v>2.450301938001774E-2</v>
      </c>
    </row>
    <row r="49" spans="1:9">
      <c r="A49" s="238">
        <f t="shared" si="0"/>
        <v>40</v>
      </c>
      <c r="B49" s="217" t="s">
        <v>149</v>
      </c>
      <c r="H49" s="223">
        <f>SUM(H33:H48)</f>
        <v>460111.46885</v>
      </c>
    </row>
    <row r="50" spans="1:9">
      <c r="A50" s="238">
        <f t="shared" si="0"/>
        <v>41</v>
      </c>
      <c r="B50" s="217" t="s">
        <v>148</v>
      </c>
      <c r="E50" s="222">
        <v>2.5641000000000001E-2</v>
      </c>
      <c r="H50" s="221">
        <f>ROUND(H49*E50,2)</f>
        <v>11797.72</v>
      </c>
      <c r="I50" s="220">
        <f>H50/$H$51</f>
        <v>2.4999979400168019E-2</v>
      </c>
    </row>
    <row r="51" spans="1:9" ht="13.5" thickBot="1">
      <c r="A51" s="238">
        <f t="shared" si="0"/>
        <v>42</v>
      </c>
      <c r="B51" s="219" t="s">
        <v>147</v>
      </c>
      <c r="C51" s="219"/>
      <c r="D51" s="219"/>
      <c r="E51" s="219"/>
      <c r="F51" s="219"/>
      <c r="G51" s="219"/>
      <c r="H51" s="218">
        <f>SUM(H49:H50)</f>
        <v>471909.18884999998</v>
      </c>
    </row>
    <row r="52" spans="1:9" ht="13.5" thickTop="1">
      <c r="A52" s="238">
        <f t="shared" si="0"/>
        <v>43</v>
      </c>
    </row>
    <row r="53" spans="1:9">
      <c r="A53" s="238">
        <f t="shared" si="0"/>
        <v>44</v>
      </c>
      <c r="B53" s="229" t="s">
        <v>183</v>
      </c>
    </row>
    <row r="54" spans="1:9">
      <c r="A54" s="238">
        <f t="shared" si="0"/>
        <v>45</v>
      </c>
      <c r="H54" s="228" t="s">
        <v>160</v>
      </c>
      <c r="I54" s="228" t="s">
        <v>159</v>
      </c>
    </row>
    <row r="55" spans="1:9">
      <c r="A55" s="238">
        <f t="shared" si="0"/>
        <v>46</v>
      </c>
      <c r="B55" s="217" t="s">
        <v>158</v>
      </c>
      <c r="E55" s="223">
        <v>730.32</v>
      </c>
      <c r="G55" s="217">
        <v>1</v>
      </c>
      <c r="H55" s="223">
        <f>E55*G55</f>
        <v>730.32</v>
      </c>
      <c r="I55" s="220">
        <f>H55/$H$72</f>
        <v>1.5388630393766371E-3</v>
      </c>
    </row>
    <row r="56" spans="1:9">
      <c r="A56" s="238">
        <f t="shared" si="0"/>
        <v>47</v>
      </c>
      <c r="B56" s="217" t="s">
        <v>166</v>
      </c>
    </row>
    <row r="57" spans="1:9">
      <c r="A57" s="238">
        <f t="shared" si="0"/>
        <v>48</v>
      </c>
      <c r="C57" s="217" t="s">
        <v>173</v>
      </c>
      <c r="E57" s="231">
        <f>+E14*(1+'MO-3A'!$L$17)</f>
        <v>1.3635518872504526</v>
      </c>
      <c r="F57" s="217" t="s">
        <v>165</v>
      </c>
      <c r="G57" s="217">
        <v>10000</v>
      </c>
      <c r="H57" s="226">
        <f>E57*G57</f>
        <v>13635.518872504526</v>
      </c>
      <c r="I57" s="220">
        <f>H57/$H$72</f>
        <v>2.8731509496686122E-2</v>
      </c>
    </row>
    <row r="58" spans="1:9">
      <c r="A58" s="238">
        <f t="shared" si="0"/>
        <v>49</v>
      </c>
      <c r="C58" s="217" t="s">
        <v>170</v>
      </c>
      <c r="E58" s="231">
        <f>+E15*(1+'MO-3A'!$L$17)</f>
        <v>4.1346412065013727</v>
      </c>
      <c r="F58" s="217" t="s">
        <v>165</v>
      </c>
      <c r="G58" s="227">
        <v>10000</v>
      </c>
      <c r="H58" s="226">
        <f>E58*G58</f>
        <v>41346.412065013727</v>
      </c>
      <c r="I58" s="220">
        <f>H58/$H$72</f>
        <v>8.712135137704824E-2</v>
      </c>
    </row>
    <row r="59" spans="1:9">
      <c r="A59" s="238">
        <f t="shared" si="0"/>
        <v>50</v>
      </c>
      <c r="B59" s="217" t="s">
        <v>172</v>
      </c>
      <c r="E59" s="231">
        <f>+E16*(1+'MO-3A'!$L$17)</f>
        <v>1.6384615419380439</v>
      </c>
      <c r="F59" s="217" t="s">
        <v>165</v>
      </c>
      <c r="G59" s="217">
        <f>G57</f>
        <v>10000</v>
      </c>
      <c r="H59" s="232">
        <f>-E59*G59</f>
        <v>-16384.61541938044</v>
      </c>
      <c r="I59" s="220">
        <f>H59/$H$72</f>
        <v>-3.4524152540372839E-2</v>
      </c>
    </row>
    <row r="60" spans="1:9">
      <c r="A60" s="238">
        <f t="shared" si="0"/>
        <v>51</v>
      </c>
      <c r="B60" s="217" t="s">
        <v>157</v>
      </c>
      <c r="E60" s="227"/>
    </row>
    <row r="61" spans="1:9">
      <c r="A61" s="238">
        <f t="shared" si="0"/>
        <v>52</v>
      </c>
      <c r="C61" s="217" t="s">
        <v>170</v>
      </c>
      <c r="E61" s="235">
        <f>+E18*(1+'MO-3A'!$L$17)</f>
        <v>5.4003252566830424</v>
      </c>
      <c r="F61" s="217" t="s">
        <v>150</v>
      </c>
      <c r="G61" s="217">
        <v>1514750</v>
      </c>
      <c r="H61" s="226">
        <f>(E61/100)*G61</f>
        <v>81801.426825606381</v>
      </c>
      <c r="I61" s="220">
        <f>H61/$H$72</f>
        <v>0.172364432454538</v>
      </c>
    </row>
    <row r="62" spans="1:9">
      <c r="A62" s="238">
        <f t="shared" si="0"/>
        <v>53</v>
      </c>
      <c r="C62" s="217" t="s">
        <v>169</v>
      </c>
      <c r="E62" s="235">
        <f>+E19*(1+'MO-3A'!$L$17)</f>
        <v>0.90610222185030076</v>
      </c>
      <c r="F62" s="217" t="s">
        <v>150</v>
      </c>
      <c r="G62" s="217">
        <v>4325250</v>
      </c>
      <c r="H62" s="226">
        <f>(E62/100)*G62</f>
        <v>39191.18635058013</v>
      </c>
      <c r="I62" s="220">
        <f>H62/$H$72</f>
        <v>8.2580058254230898E-2</v>
      </c>
    </row>
    <row r="63" spans="1:9">
      <c r="A63" s="238">
        <f t="shared" si="0"/>
        <v>54</v>
      </c>
      <c r="B63" s="217" t="s">
        <v>171</v>
      </c>
      <c r="E63" s="233">
        <v>0.02</v>
      </c>
      <c r="H63" s="232">
        <f>-E63*(SUM(H61:H62)+SUM(H57:H59))</f>
        <v>-3191.7985738864868</v>
      </c>
      <c r="I63" s="220">
        <f>H63/$H$72</f>
        <v>-6.7254639808426095E-3</v>
      </c>
    </row>
    <row r="64" spans="1:9">
      <c r="A64" s="238">
        <f t="shared" si="0"/>
        <v>55</v>
      </c>
      <c r="B64" s="217" t="s">
        <v>156</v>
      </c>
    </row>
    <row r="65" spans="1:9">
      <c r="A65" s="238">
        <f t="shared" si="0"/>
        <v>56</v>
      </c>
      <c r="C65" s="217" t="s">
        <v>170</v>
      </c>
      <c r="E65" s="225">
        <v>6.13</v>
      </c>
      <c r="F65" s="217" t="s">
        <v>150</v>
      </c>
      <c r="G65" s="217">
        <f>G61</f>
        <v>1514750</v>
      </c>
      <c r="H65" s="226">
        <f>(E65/100)*G65</f>
        <v>92854.175000000003</v>
      </c>
      <c r="I65" s="220">
        <f>H65/$H$72</f>
        <v>0.19565376541695439</v>
      </c>
    </row>
    <row r="66" spans="1:9">
      <c r="A66" s="238">
        <f t="shared" si="0"/>
        <v>57</v>
      </c>
      <c r="C66" s="217" t="s">
        <v>169</v>
      </c>
      <c r="E66" s="217">
        <v>3.8119999999999998</v>
      </c>
      <c r="F66" s="217" t="s">
        <v>150</v>
      </c>
      <c r="G66" s="217">
        <f>G62</f>
        <v>4325250</v>
      </c>
      <c r="H66" s="226">
        <f>(E66/100)*G66</f>
        <v>164878.53</v>
      </c>
      <c r="I66" s="220">
        <f>H66/$H$72</f>
        <v>0.3474168526176909</v>
      </c>
    </row>
    <row r="67" spans="1:9">
      <c r="A67" s="238">
        <f t="shared" si="0"/>
        <v>58</v>
      </c>
      <c r="B67" s="217" t="s">
        <v>153</v>
      </c>
      <c r="E67" s="230">
        <v>0.77</v>
      </c>
      <c r="F67" s="217" t="s">
        <v>165</v>
      </c>
      <c r="G67" s="217">
        <f>G57</f>
        <v>10000</v>
      </c>
      <c r="H67" s="226">
        <f>E67*G67</f>
        <v>7700</v>
      </c>
      <c r="I67" s="220">
        <f>H67/$H$72</f>
        <v>1.6224730807317483E-2</v>
      </c>
    </row>
    <row r="68" spans="1:9">
      <c r="A68" s="238">
        <f t="shared" si="0"/>
        <v>59</v>
      </c>
      <c r="B68" s="217" t="s">
        <v>152</v>
      </c>
      <c r="E68" s="230">
        <v>3.28</v>
      </c>
      <c r="F68" s="217" t="s">
        <v>165</v>
      </c>
      <c r="G68" s="217">
        <f>G57</f>
        <v>10000</v>
      </c>
      <c r="H68" s="226">
        <f>E68*G68</f>
        <v>32800</v>
      </c>
      <c r="I68" s="220">
        <f>H68/$H$72</f>
        <v>6.9113139023378373E-2</v>
      </c>
    </row>
    <row r="69" spans="1:9">
      <c r="A69" s="238">
        <f t="shared" si="0"/>
        <v>60</v>
      </c>
      <c r="B69" s="217" t="s">
        <v>151</v>
      </c>
      <c r="E69" s="217">
        <v>0.126</v>
      </c>
      <c r="F69" s="217" t="s">
        <v>150</v>
      </c>
      <c r="G69" s="217">
        <f>(G57*730)*0.8</f>
        <v>5840000</v>
      </c>
      <c r="H69" s="221">
        <f>(E69/100)*G69</f>
        <v>7358.4000000000005</v>
      </c>
      <c r="I69" s="220">
        <f>H69/$H$72</f>
        <v>1.5504942749683764E-2</v>
      </c>
    </row>
    <row r="70" spans="1:9">
      <c r="A70" s="238">
        <f t="shared" si="0"/>
        <v>61</v>
      </c>
      <c r="B70" s="217" t="s">
        <v>149</v>
      </c>
      <c r="H70" s="223">
        <f>SUM(H55:H69)</f>
        <v>462719.55512043787</v>
      </c>
    </row>
    <row r="71" spans="1:9">
      <c r="A71" s="238">
        <f t="shared" si="0"/>
        <v>62</v>
      </c>
      <c r="B71" s="217" t="s">
        <v>148</v>
      </c>
      <c r="E71" s="222">
        <v>2.5641000000000001E-2</v>
      </c>
      <c r="H71" s="221">
        <f>ROUND(H70*E71,2)</f>
        <v>11864.59</v>
      </c>
      <c r="I71" s="220">
        <f>H71/$H$72</f>
        <v>2.4999971284310512E-2</v>
      </c>
    </row>
    <row r="72" spans="1:9" ht="13.5" thickBot="1">
      <c r="A72" s="238">
        <f t="shared" si="0"/>
        <v>63</v>
      </c>
      <c r="B72" s="219" t="s">
        <v>147</v>
      </c>
      <c r="C72" s="219"/>
      <c r="D72" s="219"/>
      <c r="E72" s="219"/>
      <c r="F72" s="219"/>
      <c r="G72" s="219"/>
      <c r="H72" s="218">
        <f>SUM(H70:H71)</f>
        <v>474584.1451204379</v>
      </c>
    </row>
    <row r="73" spans="1:9" ht="13.5" thickTop="1">
      <c r="A73" s="238">
        <f t="shared" si="0"/>
        <v>64</v>
      </c>
    </row>
    <row r="74" spans="1:9" ht="13.5" thickBot="1">
      <c r="A74" s="238">
        <f t="shared" si="0"/>
        <v>65</v>
      </c>
      <c r="B74" s="219" t="s">
        <v>124</v>
      </c>
      <c r="H74" s="237">
        <f>+H51-H72</f>
        <v>-2674.9562704379205</v>
      </c>
    </row>
    <row r="75" spans="1:9" ht="13.5" thickTop="1"/>
  </sheetData>
  <pageMargins left="0.5" right="0.5" top="0.75" bottom="0.75" header="0.3" footer="0.3"/>
  <pageSetup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"/>
  <sheetViews>
    <sheetView workbookViewId="0"/>
  </sheetViews>
  <sheetFormatPr defaultRowHeight="15"/>
  <sheetData>
    <row r="1" spans="2:12">
      <c r="L1" s="1" t="s">
        <v>231</v>
      </c>
    </row>
    <row r="2" spans="2:12">
      <c r="B2" s="216"/>
      <c r="L2" s="1" t="s">
        <v>0</v>
      </c>
    </row>
    <row r="3" spans="2:12">
      <c r="L3" s="1" t="s">
        <v>204</v>
      </c>
    </row>
    <row r="4" spans="2:12">
      <c r="L4" s="1" t="s">
        <v>58</v>
      </c>
    </row>
    <row r="5" spans="2:12">
      <c r="L5" s="1" t="s">
        <v>180</v>
      </c>
    </row>
  </sheetData>
  <pageMargins left="0.5" right="0.5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MO-1A</vt:lpstr>
      <vt:lpstr>MO-2A</vt:lpstr>
      <vt:lpstr>MO-2B</vt:lpstr>
      <vt:lpstr>MO-3A</vt:lpstr>
      <vt:lpstr>MO-4A</vt:lpstr>
      <vt:lpstr>MO-5A pg 1</vt:lpstr>
      <vt:lpstr>MO-5A pg 2</vt:lpstr>
      <vt:lpstr>MO-5A pg 3</vt:lpstr>
      <vt:lpstr>MO-6A pg 1</vt:lpstr>
      <vt:lpstr>MO-6A pg 2</vt:lpstr>
      <vt:lpstr>NPV Savings (do not print)</vt:lpstr>
      <vt:lpstr>Bond Pmts (do not print)</vt:lpstr>
      <vt:lpstr>Sales Forecast (do not print)</vt:lpstr>
      <vt:lpstr>Ed's updated sales forecast</vt:lpstr>
      <vt:lpstr>'MO-1A'!Print_Area</vt:lpstr>
      <vt:lpstr>'MO-2A'!Print_Area</vt:lpstr>
      <vt:lpstr>'MO-2B'!Print_Area</vt:lpstr>
      <vt:lpstr>'MO-3A'!Print_Area</vt:lpstr>
      <vt:lpstr>'MO-4A'!Print_Area</vt:lpstr>
      <vt:lpstr>'MO-5A pg 1'!Print_Area</vt:lpstr>
      <vt:lpstr>'MO-6A pg 1'!Print_Area</vt:lpstr>
      <vt:lpstr>'MO-6A pg 2'!Print_Area</vt:lpstr>
      <vt:lpstr>'NPV Savings (do not print)'!Print_Area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Olivier, Marcia J</dc:creator>
  <cp:lastModifiedBy>Olivier, Marcia J</cp:lastModifiedBy>
  <cp:lastPrinted>2015-10-07T01:55:23Z</cp:lastPrinted>
  <dcterms:created xsi:type="dcterms:W3CDTF">2015-07-06T17:35:57Z</dcterms:created>
  <dcterms:modified xsi:type="dcterms:W3CDTF">2015-10-07T02:07:18Z</dcterms:modified>
</cp:coreProperties>
</file>