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9416" windowHeight="11016"/>
  </bookViews>
  <sheets>
    <sheet name="1,000 kWh Resi" sheetId="1" r:id="rId1"/>
    <sheet name="1,200 kWh" sheetId="4" r:id="rId2"/>
    <sheet name="17,520 kWh" sheetId="5" r:id="rId3"/>
    <sheet name="219,000" sheetId="7" r:id="rId4"/>
    <sheet name="1,124,200" sheetId="6" r:id="rId5"/>
  </sheets>
  <definedNames>
    <definedName name="_xlnm.Print_Area" localSheetId="0">'1,000 kWh Resi'!$A$3:$G$11</definedName>
    <definedName name="_xlnm.Print_Area" localSheetId="4">'1,124,200'!$A$3:$G$11</definedName>
    <definedName name="_xlnm.Print_Area" localSheetId="1">'1,200 kWh'!$A$3:$G$11</definedName>
    <definedName name="_xlnm.Print_Area" localSheetId="2">'17,520 kWh'!$A$3:$G$11</definedName>
    <definedName name="_xlnm.Print_Area" localSheetId="3">'219,000'!$A$3:$G$11</definedName>
  </definedNames>
  <calcPr calcId="145621"/>
</workbook>
</file>

<file path=xl/calcChain.xml><?xml version="1.0" encoding="utf-8"?>
<calcChain xmlns="http://schemas.openxmlformats.org/spreadsheetml/2006/main">
  <c r="B11" i="6" l="1"/>
  <c r="B8" i="5"/>
  <c r="B9" i="5"/>
  <c r="B11" i="4"/>
  <c r="B9" i="4"/>
  <c r="B8" i="4"/>
  <c r="B9" i="1" l="1"/>
  <c r="B8" i="1"/>
  <c r="E9" i="6"/>
  <c r="E8" i="6"/>
  <c r="E7" i="6"/>
  <c r="E6" i="6"/>
  <c r="B9" i="6"/>
  <c r="B8" i="6"/>
  <c r="B7" i="6"/>
  <c r="B6" i="6"/>
  <c r="E9" i="7"/>
  <c r="E8" i="7"/>
  <c r="E7" i="7"/>
  <c r="E6" i="7"/>
  <c r="B9" i="7"/>
  <c r="B8" i="7"/>
  <c r="B7" i="7"/>
  <c r="B6" i="7"/>
  <c r="E9" i="5"/>
  <c r="E8" i="5"/>
  <c r="E7" i="5"/>
  <c r="E6" i="5"/>
  <c r="E9" i="4"/>
  <c r="E8" i="4"/>
  <c r="E7" i="4"/>
  <c r="E6" i="4"/>
  <c r="B7" i="5"/>
  <c r="B6" i="5"/>
  <c r="B7" i="4"/>
  <c r="B6" i="4"/>
  <c r="B7" i="1"/>
  <c r="B6" i="1"/>
  <c r="E9" i="1"/>
  <c r="E8" i="1"/>
  <c r="E7" i="1"/>
  <c r="E6" i="1"/>
  <c r="E5" i="5" l="1"/>
  <c r="E5" i="4" l="1"/>
  <c r="F9" i="7"/>
  <c r="F7" i="7"/>
  <c r="F6" i="7"/>
  <c r="E5" i="7"/>
  <c r="F5" i="7" s="1"/>
  <c r="E4" i="7"/>
  <c r="F8" i="7"/>
  <c r="F4" i="7"/>
  <c r="E5" i="6"/>
  <c r="E4" i="6"/>
  <c r="F7" i="5"/>
  <c r="F8" i="5"/>
  <c r="E4" i="5"/>
  <c r="F4" i="5" s="1"/>
  <c r="F5" i="4"/>
  <c r="F9" i="4"/>
  <c r="E4" i="4"/>
  <c r="F4" i="4" s="1"/>
  <c r="F9" i="6"/>
  <c r="F8" i="6"/>
  <c r="F7" i="6"/>
  <c r="F6" i="6"/>
  <c r="F5" i="6"/>
  <c r="F4" i="6"/>
  <c r="F9" i="5"/>
  <c r="B11" i="5" s="1"/>
  <c r="F6" i="5"/>
  <c r="F5" i="5"/>
  <c r="F8" i="4"/>
  <c r="F7" i="4"/>
  <c r="F6" i="4"/>
  <c r="B11" i="7" l="1"/>
  <c r="F9" i="1"/>
  <c r="B11" i="1" s="1"/>
  <c r="F7" i="1"/>
  <c r="F6" i="1"/>
  <c r="F5" i="1"/>
  <c r="F8" i="1"/>
  <c r="F4" i="1"/>
</calcChain>
</file>

<file path=xl/sharedStrings.xml><?xml version="1.0" encoding="utf-8"?>
<sst xmlns="http://schemas.openxmlformats.org/spreadsheetml/2006/main" count="75" uniqueCount="23">
  <si>
    <t>Base</t>
  </si>
  <si>
    <t>Fuel</t>
  </si>
  <si>
    <t>Other</t>
  </si>
  <si>
    <t>Total</t>
  </si>
  <si>
    <t>WCEC3</t>
  </si>
  <si>
    <t>January
2016</t>
  </si>
  <si>
    <t>April
2016</t>
  </si>
  <si>
    <t>January
2017</t>
  </si>
  <si>
    <t>January
2018</t>
  </si>
  <si>
    <t>June
2019</t>
  </si>
  <si>
    <t>January
2020</t>
  </si>
  <si>
    <t>CAGR:</t>
  </si>
  <si>
    <t>RS-1</t>
  </si>
  <si>
    <t>GS-1</t>
  </si>
  <si>
    <t>GSD-1</t>
  </si>
  <si>
    <t>GSLD-1</t>
  </si>
  <si>
    <t>GSLD-2</t>
  </si>
  <si>
    <t>OPC 006683</t>
  </si>
  <si>
    <t>FPL RC-16</t>
  </si>
  <si>
    <t>OPC 006684</t>
  </si>
  <si>
    <t>OPC 006685</t>
  </si>
  <si>
    <t>OPC 006686</t>
  </si>
  <si>
    <t>OPC 006687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</si>
</sst>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7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0" fillId="0" borderId="0" xfId="1" applyNumberFormat="1" applyFont="1"/>
    <xf numFmtId="166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7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1,000 kWh Residential Bill Comparison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'1,000 kWh Resi'!$B$3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'1,000 kWh Resi'!$A$4:$A$9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'1,000 kWh Resi'!$B$4:$B$9</c:f>
              <c:numCache>
                <c:formatCode>"$"#,##0.00</c:formatCode>
                <c:ptCount val="6"/>
                <c:pt idx="0">
                  <c:v>54.86</c:v>
                </c:pt>
                <c:pt idx="1">
                  <c:v>57</c:v>
                </c:pt>
                <c:pt idx="2">
                  <c:v>65.56</c:v>
                </c:pt>
                <c:pt idx="3">
                  <c:v>68.2</c:v>
                </c:pt>
                <c:pt idx="4">
                  <c:v>70.28</c:v>
                </c:pt>
                <c:pt idx="5">
                  <c:v>70.28</c:v>
                </c:pt>
              </c:numCache>
            </c:numRef>
          </c:val>
        </c:ser>
        <c:ser>
          <c:idx val="1"/>
          <c:order val="1"/>
          <c:tx>
            <c:strRef>
              <c:f>'1,000 kWh Resi'!$C$3</c:f>
              <c:strCache>
                <c:ptCount val="1"/>
                <c:pt idx="0">
                  <c:v>WCEC3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'1,000 kWh Resi'!$A$4:$A$9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'1,000 kWh Resi'!$C$4:$C$9</c:f>
              <c:numCache>
                <c:formatCode>"$"#,##0.00</c:formatCode>
                <c:ptCount val="6"/>
                <c:pt idx="0">
                  <c:v>1.4</c:v>
                </c:pt>
                <c:pt idx="1">
                  <c:v>1.4</c:v>
                </c:pt>
                <c:pt idx="2">
                  <c:v>1.44</c:v>
                </c:pt>
                <c:pt idx="3">
                  <c:v>1.39</c:v>
                </c:pt>
                <c:pt idx="4">
                  <c:v>1.39</c:v>
                </c:pt>
                <c:pt idx="5">
                  <c:v>1.39</c:v>
                </c:pt>
              </c:numCache>
            </c:numRef>
          </c:val>
        </c:ser>
        <c:ser>
          <c:idx val="2"/>
          <c:order val="2"/>
          <c:tx>
            <c:strRef>
              <c:f>'1,000 kWh Resi'!$D$3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'1,000 kWh Resi'!$A$4:$A$9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'1,000 kWh Resi'!$D$4:$D$9</c:f>
              <c:numCache>
                <c:formatCode>"$"#,##0.00</c:formatCode>
                <c:ptCount val="6"/>
                <c:pt idx="0">
                  <c:v>25.8</c:v>
                </c:pt>
                <c:pt idx="1">
                  <c:v>21.73</c:v>
                </c:pt>
                <c:pt idx="2">
                  <c:v>23.71</c:v>
                </c:pt>
                <c:pt idx="3">
                  <c:v>24.8</c:v>
                </c:pt>
                <c:pt idx="4">
                  <c:v>25.77</c:v>
                </c:pt>
                <c:pt idx="5">
                  <c:v>27.09</c:v>
                </c:pt>
              </c:numCache>
            </c:numRef>
          </c:val>
        </c:ser>
        <c:ser>
          <c:idx val="3"/>
          <c:order val="3"/>
          <c:tx>
            <c:strRef>
              <c:f>'1,000 kWh Resi'!$E$3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'1,000 kWh Resi'!$A$4:$A$9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'1,000 kWh Resi'!$E$4:$E$9</c:f>
              <c:numCache>
                <c:formatCode>"$"#,##0.00</c:formatCode>
                <c:ptCount val="6"/>
                <c:pt idx="0">
                  <c:v>11.32</c:v>
                </c:pt>
                <c:pt idx="1">
                  <c:v>11.6</c:v>
                </c:pt>
                <c:pt idx="2">
                  <c:v>10.47</c:v>
                </c:pt>
                <c:pt idx="3">
                  <c:v>10.06</c:v>
                </c:pt>
                <c:pt idx="4">
                  <c:v>9.85</c:v>
                </c:pt>
                <c:pt idx="5">
                  <c:v>8.36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98077312"/>
        <c:axId val="98513280"/>
      </c:barChart>
      <c:lineChart>
        <c:grouping val="standard"/>
        <c:varyColors val="0"/>
        <c:ser>
          <c:idx val="4"/>
          <c:order val="4"/>
          <c:tx>
            <c:strRef>
              <c:f>'1,000 kWh Resi'!$F$3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'1,000 kWh Resi'!$A$4:$A$9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'1,000 kWh Resi'!$F$4:$F$9</c:f>
              <c:numCache>
                <c:formatCode>"$"#,##0.00</c:formatCode>
                <c:ptCount val="6"/>
                <c:pt idx="0">
                  <c:v>93.38</c:v>
                </c:pt>
                <c:pt idx="1">
                  <c:v>91.72999999999999</c:v>
                </c:pt>
                <c:pt idx="2">
                  <c:v>101.18</c:v>
                </c:pt>
                <c:pt idx="3">
                  <c:v>104.45</c:v>
                </c:pt>
                <c:pt idx="4">
                  <c:v>107.28999999999999</c:v>
                </c:pt>
                <c:pt idx="5">
                  <c:v>107.12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7312"/>
        <c:axId val="98513280"/>
      </c:lineChart>
      <c:catAx>
        <c:axId val="98077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513280"/>
        <c:crosses val="autoZero"/>
        <c:auto val="1"/>
        <c:lblAlgn val="ctr"/>
        <c:lblOffset val="100"/>
        <c:noMultiLvlLbl val="0"/>
      </c:catAx>
      <c:valAx>
        <c:axId val="98513280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80773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1,200 kWh GS Commercial Bill Comparison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'1,200 kWh'!$B$3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'1,200 kWh'!$B$4:$B$9</c:f>
              <c:numCache>
                <c:formatCode>"$"#,##0.00</c:formatCode>
                <c:ptCount val="6"/>
                <c:pt idx="0">
                  <c:v>69.64</c:v>
                </c:pt>
                <c:pt idx="1">
                  <c:v>72.36</c:v>
                </c:pt>
                <c:pt idx="2">
                  <c:v>76.75</c:v>
                </c:pt>
                <c:pt idx="3">
                  <c:v>79.97999999999999</c:v>
                </c:pt>
                <c:pt idx="4">
                  <c:v>82.42</c:v>
                </c:pt>
                <c:pt idx="5">
                  <c:v>82.42</c:v>
                </c:pt>
              </c:numCache>
            </c:numRef>
          </c:val>
        </c:ser>
        <c:ser>
          <c:idx val="1"/>
          <c:order val="1"/>
          <c:tx>
            <c:strRef>
              <c:f>'1,200 kWh'!$C$3</c:f>
              <c:strCache>
                <c:ptCount val="1"/>
                <c:pt idx="0">
                  <c:v>WCEC3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'1,200 kWh'!$C$4:$C$9</c:f>
              <c:numCache>
                <c:formatCode>"$"#,##0.00</c:formatCode>
                <c:ptCount val="6"/>
                <c:pt idx="0">
                  <c:v>1.68</c:v>
                </c:pt>
                <c:pt idx="1">
                  <c:v>1.68</c:v>
                </c:pt>
                <c:pt idx="2">
                  <c:v>1.57</c:v>
                </c:pt>
                <c:pt idx="3">
                  <c:v>1.51</c:v>
                </c:pt>
                <c:pt idx="4">
                  <c:v>1.51</c:v>
                </c:pt>
                <c:pt idx="5">
                  <c:v>1.51</c:v>
                </c:pt>
              </c:numCache>
            </c:numRef>
          </c:val>
        </c:ser>
        <c:ser>
          <c:idx val="2"/>
          <c:order val="2"/>
          <c:tx>
            <c:strRef>
              <c:f>'1,200 kWh'!$D$3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'1,200 kWh'!$D$4:$D$9</c:f>
              <c:numCache>
                <c:formatCode>"$"#,##0.00</c:formatCode>
                <c:ptCount val="6"/>
                <c:pt idx="0">
                  <c:v>34.880000000000003</c:v>
                </c:pt>
                <c:pt idx="1">
                  <c:v>30.02</c:v>
                </c:pt>
                <c:pt idx="2">
                  <c:v>32.4</c:v>
                </c:pt>
                <c:pt idx="3">
                  <c:v>33.71</c:v>
                </c:pt>
                <c:pt idx="4">
                  <c:v>34.869999999999997</c:v>
                </c:pt>
                <c:pt idx="5">
                  <c:v>36.44</c:v>
                </c:pt>
              </c:numCache>
            </c:numRef>
          </c:val>
        </c:ser>
        <c:ser>
          <c:idx val="3"/>
          <c:order val="3"/>
          <c:tx>
            <c:strRef>
              <c:f>'1,200 kWh'!$E$3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'1,200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'1,200 kWh'!$E$4:$E$9</c:f>
              <c:numCache>
                <c:formatCode>"$"#,##0.00</c:formatCode>
                <c:ptCount val="6"/>
                <c:pt idx="0">
                  <c:v>13.110000000000001</c:v>
                </c:pt>
                <c:pt idx="1">
                  <c:v>13.42</c:v>
                </c:pt>
                <c:pt idx="2">
                  <c:v>11.93</c:v>
                </c:pt>
                <c:pt idx="3">
                  <c:v>11.48</c:v>
                </c:pt>
                <c:pt idx="4">
                  <c:v>11.26</c:v>
                </c:pt>
                <c:pt idx="5">
                  <c:v>9.6300000000000008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14159104"/>
        <c:axId val="314160640"/>
      </c:barChart>
      <c:lineChart>
        <c:grouping val="standard"/>
        <c:varyColors val="0"/>
        <c:ser>
          <c:idx val="4"/>
          <c:order val="4"/>
          <c:tx>
            <c:strRef>
              <c:f>'1,200 kWh'!$F$3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'1,200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'1,200 kWh'!$F$4:$F$9</c:f>
              <c:numCache>
                <c:formatCode>"$"#,##0.00</c:formatCode>
                <c:ptCount val="6"/>
                <c:pt idx="0">
                  <c:v>119.31000000000002</c:v>
                </c:pt>
                <c:pt idx="1">
                  <c:v>117.48</c:v>
                </c:pt>
                <c:pt idx="2">
                  <c:v>122.65</c:v>
                </c:pt>
                <c:pt idx="3">
                  <c:v>126.67999999999999</c:v>
                </c:pt>
                <c:pt idx="4">
                  <c:v>130.06</c:v>
                </c:pt>
                <c:pt idx="5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59104"/>
        <c:axId val="314160640"/>
      </c:lineChart>
      <c:catAx>
        <c:axId val="314159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160640"/>
        <c:crosses val="autoZero"/>
        <c:auto val="1"/>
        <c:lblAlgn val="ctr"/>
        <c:lblOffset val="100"/>
        <c:noMultiLvlLbl val="0"/>
      </c:catAx>
      <c:valAx>
        <c:axId val="314160640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15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17,520 kWh / 50 kW GSD Commercial  Bill Comparison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'17,520 kWh'!$B$3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'17,520 kWh'!$B$4:$B$9</c:f>
              <c:numCache>
                <c:formatCode>"$"#,##0</c:formatCode>
                <c:ptCount val="6"/>
                <c:pt idx="0">
                  <c:v>743.03</c:v>
                </c:pt>
                <c:pt idx="1">
                  <c:v>772.08</c:v>
                </c:pt>
                <c:pt idx="2">
                  <c:v>927.89</c:v>
                </c:pt>
                <c:pt idx="3">
                  <c:v>957.2</c:v>
                </c:pt>
                <c:pt idx="4">
                  <c:v>986.39</c:v>
                </c:pt>
                <c:pt idx="5">
                  <c:v>986.39</c:v>
                </c:pt>
              </c:numCache>
            </c:numRef>
          </c:val>
        </c:ser>
        <c:ser>
          <c:idx val="1"/>
          <c:order val="1"/>
          <c:tx>
            <c:strRef>
              <c:f>'17,520 kWh'!$C$3</c:f>
              <c:strCache>
                <c:ptCount val="1"/>
                <c:pt idx="0">
                  <c:v>WCEC3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'17,520 kWh'!$C$4:$C$9</c:f>
              <c:numCache>
                <c:formatCode>"$"#,##0</c:formatCode>
                <c:ptCount val="6"/>
                <c:pt idx="0">
                  <c:v>23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2"/>
          <c:order val="2"/>
          <c:tx>
            <c:strRef>
              <c:f>'17,520 kWh'!$D$3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'17,520 kWh'!$D$4:$D$9</c:f>
              <c:numCache>
                <c:formatCode>"$"#,##0</c:formatCode>
                <c:ptCount val="6"/>
                <c:pt idx="0">
                  <c:v>509.31</c:v>
                </c:pt>
                <c:pt idx="1">
                  <c:v>438.18</c:v>
                </c:pt>
                <c:pt idx="2">
                  <c:v>473.04</c:v>
                </c:pt>
                <c:pt idx="3">
                  <c:v>492.14</c:v>
                </c:pt>
                <c:pt idx="4">
                  <c:v>509.13</c:v>
                </c:pt>
                <c:pt idx="5">
                  <c:v>531.91</c:v>
                </c:pt>
              </c:numCache>
            </c:numRef>
          </c:val>
        </c:ser>
        <c:ser>
          <c:idx val="3"/>
          <c:order val="3"/>
          <c:tx>
            <c:strRef>
              <c:f>'17,520 kWh'!$E$3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'17,520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'17,520 kWh'!$E$4:$E$9</c:f>
              <c:numCache>
                <c:formatCode>"$"#,##0</c:formatCode>
                <c:ptCount val="6"/>
                <c:pt idx="0">
                  <c:v>173.43</c:v>
                </c:pt>
                <c:pt idx="1">
                  <c:v>175.94</c:v>
                </c:pt>
                <c:pt idx="2">
                  <c:v>157.49</c:v>
                </c:pt>
                <c:pt idx="3">
                  <c:v>151</c:v>
                </c:pt>
                <c:pt idx="4">
                  <c:v>147.4</c:v>
                </c:pt>
                <c:pt idx="5">
                  <c:v>130.82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15443456"/>
        <c:axId val="315447168"/>
      </c:barChart>
      <c:lineChart>
        <c:grouping val="standard"/>
        <c:varyColors val="0"/>
        <c:ser>
          <c:idx val="4"/>
          <c:order val="4"/>
          <c:tx>
            <c:strRef>
              <c:f>'17,520 kWh'!$F$3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'17,520 kWh'!$A$4:$A$9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'17,520 kWh'!$F$4:$F$9</c:f>
              <c:numCache>
                <c:formatCode>"$"#,##0</c:formatCode>
                <c:ptCount val="6"/>
                <c:pt idx="0">
                  <c:v>1448.77</c:v>
                </c:pt>
                <c:pt idx="1">
                  <c:v>1409.2</c:v>
                </c:pt>
                <c:pt idx="2">
                  <c:v>1580.42</c:v>
                </c:pt>
                <c:pt idx="3">
                  <c:v>1621.3400000000001</c:v>
                </c:pt>
                <c:pt idx="4">
                  <c:v>1663.92</c:v>
                </c:pt>
                <c:pt idx="5">
                  <c:v>1670.12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43456"/>
        <c:axId val="315447168"/>
      </c:lineChart>
      <c:catAx>
        <c:axId val="31544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5447168"/>
        <c:crosses val="autoZero"/>
        <c:auto val="1"/>
        <c:lblAlgn val="ctr"/>
        <c:lblOffset val="100"/>
        <c:noMultiLvlLbl val="0"/>
      </c:catAx>
      <c:valAx>
        <c:axId val="315447168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5443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219,000 kWh / 600 kW GSLD-1 Commercial  Bill Comparison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'219,000'!$B$3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'219,000'!$B$4:$B$9</c:f>
              <c:numCache>
                <c:formatCode>"$"#,##0</c:formatCode>
                <c:ptCount val="6"/>
                <c:pt idx="0">
                  <c:v>8538.9500000000007</c:v>
                </c:pt>
                <c:pt idx="1">
                  <c:v>8875.5300000000007</c:v>
                </c:pt>
                <c:pt idx="2">
                  <c:v>11357.46</c:v>
                </c:pt>
                <c:pt idx="3">
                  <c:v>12112.26</c:v>
                </c:pt>
                <c:pt idx="4">
                  <c:v>12483.72</c:v>
                </c:pt>
                <c:pt idx="5">
                  <c:v>12483.72</c:v>
                </c:pt>
              </c:numCache>
            </c:numRef>
          </c:val>
        </c:ser>
        <c:ser>
          <c:idx val="1"/>
          <c:order val="1"/>
          <c:tx>
            <c:strRef>
              <c:f>'219,000'!$C$3</c:f>
              <c:strCache>
                <c:ptCount val="1"/>
                <c:pt idx="0">
                  <c:v>WCEC3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'219,000'!$C$4:$C$9</c:f>
              <c:numCache>
                <c:formatCode>"$"#,##0</c:formatCode>
                <c:ptCount val="6"/>
                <c:pt idx="0">
                  <c:v>336</c:v>
                </c:pt>
                <c:pt idx="1">
                  <c:v>336</c:v>
                </c:pt>
                <c:pt idx="2">
                  <c:v>294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</c:numCache>
            </c:numRef>
          </c:val>
        </c:ser>
        <c:ser>
          <c:idx val="2"/>
          <c:order val="2"/>
          <c:tx>
            <c:strRef>
              <c:f>'219,000'!$D$3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'219,000'!$D$4:$D$9</c:f>
              <c:numCache>
                <c:formatCode>"$"#,##0</c:formatCode>
                <c:ptCount val="6"/>
                <c:pt idx="0">
                  <c:v>6359.76</c:v>
                </c:pt>
                <c:pt idx="1">
                  <c:v>5475</c:v>
                </c:pt>
                <c:pt idx="2">
                  <c:v>5908.62</c:v>
                </c:pt>
                <c:pt idx="3">
                  <c:v>6147.33</c:v>
                </c:pt>
                <c:pt idx="4">
                  <c:v>6359.76</c:v>
                </c:pt>
                <c:pt idx="5">
                  <c:v>6644.46</c:v>
                </c:pt>
              </c:numCache>
            </c:numRef>
          </c:val>
        </c:ser>
        <c:ser>
          <c:idx val="3"/>
          <c:order val="3"/>
          <c:tx>
            <c:strRef>
              <c:f>'219,000'!$E$3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'219,000'!$A$4:$A$9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'219,000'!$E$4:$E$9</c:f>
              <c:numCache>
                <c:formatCode>"$"#,##0</c:formatCode>
                <c:ptCount val="6"/>
                <c:pt idx="0">
                  <c:v>2220.23</c:v>
                </c:pt>
                <c:pt idx="1">
                  <c:v>2248.85</c:v>
                </c:pt>
                <c:pt idx="2">
                  <c:v>2026.2</c:v>
                </c:pt>
                <c:pt idx="3">
                  <c:v>1944.9</c:v>
                </c:pt>
                <c:pt idx="4">
                  <c:v>1908.4</c:v>
                </c:pt>
                <c:pt idx="5">
                  <c:v>1698.5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20881024"/>
        <c:axId val="320882560"/>
      </c:barChart>
      <c:lineChart>
        <c:grouping val="standard"/>
        <c:varyColors val="0"/>
        <c:ser>
          <c:idx val="4"/>
          <c:order val="4"/>
          <c:tx>
            <c:strRef>
              <c:f>'219,000'!$F$3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'219,000'!$A$4:$A$9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'219,000'!$F$4:$F$9</c:f>
              <c:numCache>
                <c:formatCode>"$"#,##0</c:formatCode>
                <c:ptCount val="6"/>
                <c:pt idx="0">
                  <c:v>17454.940000000002</c:v>
                </c:pt>
                <c:pt idx="1">
                  <c:v>16935.38</c:v>
                </c:pt>
                <c:pt idx="2">
                  <c:v>19586.28</c:v>
                </c:pt>
                <c:pt idx="3">
                  <c:v>20486.490000000002</c:v>
                </c:pt>
                <c:pt idx="4">
                  <c:v>21033.88</c:v>
                </c:pt>
                <c:pt idx="5">
                  <c:v>21108.68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81024"/>
        <c:axId val="320882560"/>
      </c:lineChart>
      <c:catAx>
        <c:axId val="320881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0882560"/>
        <c:crosses val="autoZero"/>
        <c:auto val="1"/>
        <c:lblAlgn val="ctr"/>
        <c:lblOffset val="100"/>
        <c:noMultiLvlLbl val="0"/>
      </c:catAx>
      <c:valAx>
        <c:axId val="320882560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088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1,124,200 kWh / 2,800 kW GSLD-2 Commercial  Bill Comparison </a:t>
            </a:r>
          </a:p>
        </c:rich>
      </c:tx>
      <c:layout>
        <c:manualLayout>
          <c:xMode val="edge"/>
          <c:yMode val="edge"/>
          <c:x val="0.17210375342426459"/>
          <c:y val="4.02212166918049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44747070550606E-2"/>
          <c:y val="0.21941180429369406"/>
          <c:w val="0.89121882305695399"/>
          <c:h val="0.7056627197618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'1,124,200'!$B$3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B7E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'1,124,200'!$B$4:$B$9</c:f>
              <c:numCache>
                <c:formatCode>"$"#,##0</c:formatCode>
                <c:ptCount val="6"/>
                <c:pt idx="0">
                  <c:v>40543.83</c:v>
                </c:pt>
                <c:pt idx="1">
                  <c:v>42127.67</c:v>
                </c:pt>
                <c:pt idx="2">
                  <c:v>54583.93</c:v>
                </c:pt>
                <c:pt idx="3">
                  <c:v>58444.03</c:v>
                </c:pt>
                <c:pt idx="4">
                  <c:v>60224.1</c:v>
                </c:pt>
                <c:pt idx="5">
                  <c:v>60224.1</c:v>
                </c:pt>
              </c:numCache>
            </c:numRef>
          </c:val>
        </c:ser>
        <c:ser>
          <c:idx val="1"/>
          <c:order val="1"/>
          <c:tx>
            <c:strRef>
              <c:f>'1,124,200'!$C$3</c:f>
              <c:strCache>
                <c:ptCount val="1"/>
                <c:pt idx="0">
                  <c:v>WCEC3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'1,124,200'!$C$4:$C$9</c:f>
              <c:numCache>
                <c:formatCode>"$"#,##0</c:formatCode>
                <c:ptCount val="6"/>
                <c:pt idx="0">
                  <c:v>1428</c:v>
                </c:pt>
                <c:pt idx="1">
                  <c:v>1428</c:v>
                </c:pt>
                <c:pt idx="2">
                  <c:v>1344</c:v>
                </c:pt>
                <c:pt idx="3">
                  <c:v>1288</c:v>
                </c:pt>
                <c:pt idx="4">
                  <c:v>1288</c:v>
                </c:pt>
                <c:pt idx="5">
                  <c:v>1288</c:v>
                </c:pt>
              </c:numCache>
            </c:numRef>
          </c:val>
        </c:ser>
        <c:ser>
          <c:idx val="2"/>
          <c:order val="2"/>
          <c:tx>
            <c:strRef>
              <c:f>'1,124,200'!$D$3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'1,124,200'!$D$4:$D$9</c:f>
              <c:numCache>
                <c:formatCode>"$"#,##0</c:formatCode>
                <c:ptCount val="6"/>
                <c:pt idx="0">
                  <c:v>32343.23</c:v>
                </c:pt>
                <c:pt idx="1">
                  <c:v>27902.639999999999</c:v>
                </c:pt>
                <c:pt idx="2">
                  <c:v>30117.32</c:v>
                </c:pt>
                <c:pt idx="3">
                  <c:v>31331.45</c:v>
                </c:pt>
                <c:pt idx="4">
                  <c:v>32421.93</c:v>
                </c:pt>
                <c:pt idx="5">
                  <c:v>33872.15</c:v>
                </c:pt>
              </c:numCache>
            </c:numRef>
          </c:val>
        </c:ser>
        <c:ser>
          <c:idx val="3"/>
          <c:order val="3"/>
          <c:tx>
            <c:strRef>
              <c:f>'1,124,200'!$E$3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'1,124,200'!$A$4:$A$9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'1,124,200'!$E$4:$E$9</c:f>
              <c:numCache>
                <c:formatCode>"$"#,##0</c:formatCode>
                <c:ptCount val="6"/>
                <c:pt idx="0">
                  <c:v>10123.52</c:v>
                </c:pt>
                <c:pt idx="1">
                  <c:v>10200.17</c:v>
                </c:pt>
                <c:pt idx="2">
                  <c:v>9343.26</c:v>
                </c:pt>
                <c:pt idx="3">
                  <c:v>9017.4500000000007</c:v>
                </c:pt>
                <c:pt idx="4">
                  <c:v>9484.16</c:v>
                </c:pt>
                <c:pt idx="5">
                  <c:v>8115.09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324010368"/>
        <c:axId val="324011904"/>
      </c:barChart>
      <c:lineChart>
        <c:grouping val="standard"/>
        <c:varyColors val="0"/>
        <c:ser>
          <c:idx val="4"/>
          <c:order val="4"/>
          <c:tx>
            <c:strRef>
              <c:f>'1,124,200'!$F$3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'1,124,200'!$A$4:$A$9</c:f>
              <c:strCache>
                <c:ptCount val="6"/>
                <c:pt idx="0">
                  <c:v>January
2016</c:v>
                </c:pt>
                <c:pt idx="1">
                  <c:v>April
2016</c:v>
                </c:pt>
                <c:pt idx="2">
                  <c:v>January
2017</c:v>
                </c:pt>
                <c:pt idx="3">
                  <c:v>January
2018</c:v>
                </c:pt>
                <c:pt idx="4">
                  <c:v>June
2019</c:v>
                </c:pt>
                <c:pt idx="5">
                  <c:v>January
2020</c:v>
                </c:pt>
              </c:strCache>
            </c:strRef>
          </c:cat>
          <c:val>
            <c:numRef>
              <c:f>'1,124,200'!$F$4:$F$9</c:f>
              <c:numCache>
                <c:formatCode>"$"#,##0</c:formatCode>
                <c:ptCount val="6"/>
                <c:pt idx="0">
                  <c:v>84438.58</c:v>
                </c:pt>
                <c:pt idx="1">
                  <c:v>81658.48</c:v>
                </c:pt>
                <c:pt idx="2">
                  <c:v>95388.51</c:v>
                </c:pt>
                <c:pt idx="3">
                  <c:v>100080.93</c:v>
                </c:pt>
                <c:pt idx="4">
                  <c:v>103418.19</c:v>
                </c:pt>
                <c:pt idx="5">
                  <c:v>103499.34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10368"/>
        <c:axId val="324011904"/>
      </c:lineChart>
      <c:catAx>
        <c:axId val="324010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4011904"/>
        <c:crosses val="autoZero"/>
        <c:auto val="1"/>
        <c:lblAlgn val="ctr"/>
        <c:lblOffset val="100"/>
        <c:noMultiLvlLbl val="0"/>
      </c:catAx>
      <c:valAx>
        <c:axId val="324011904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2401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19050</xdr:rowOff>
    </xdr:from>
    <xdr:to>
      <xdr:col>18</xdr:col>
      <xdr:colOff>361950</xdr:colOff>
      <xdr:row>32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4</xdr:row>
      <xdr:rowOff>323850</xdr:rowOff>
    </xdr:from>
    <xdr:to>
      <xdr:col>17</xdr:col>
      <xdr:colOff>323850</xdr:colOff>
      <xdr:row>7</xdr:row>
      <xdr:rowOff>342900</xdr:rowOff>
    </xdr:to>
    <xdr:sp macro="" textlink="">
      <xdr:nvSpPr>
        <xdr:cNvPr id="4" name="Right Arrow 3"/>
        <xdr:cNvSpPr/>
      </xdr:nvSpPr>
      <xdr:spPr>
        <a:xfrm>
          <a:off x="6591300" y="895350"/>
          <a:ext cx="4295775" cy="1162050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Compound Annual Growth of 2.8%</a:t>
          </a:r>
          <a:r>
            <a:rPr lang="en-US" sz="1400" b="1" baseline="0"/>
            <a:t> Per Year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19050</xdr:rowOff>
    </xdr:from>
    <xdr:to>
      <xdr:col>18</xdr:col>
      <xdr:colOff>361950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4</xdr:row>
      <xdr:rowOff>323850</xdr:rowOff>
    </xdr:from>
    <xdr:to>
      <xdr:col>17</xdr:col>
      <xdr:colOff>323850</xdr:colOff>
      <xdr:row>7</xdr:row>
      <xdr:rowOff>342900</xdr:rowOff>
    </xdr:to>
    <xdr:sp macro="" textlink="">
      <xdr:nvSpPr>
        <xdr:cNvPr id="3" name="Right Arrow 2"/>
        <xdr:cNvSpPr/>
      </xdr:nvSpPr>
      <xdr:spPr>
        <a:xfrm>
          <a:off x="6591300" y="895350"/>
          <a:ext cx="4295775" cy="1162050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Compound Annual Growth of 1.7%</a:t>
          </a:r>
          <a:r>
            <a:rPr lang="en-US" sz="1400" b="1" baseline="0"/>
            <a:t> Per Year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19050</xdr:rowOff>
    </xdr:from>
    <xdr:to>
      <xdr:col>19</xdr:col>
      <xdr:colOff>381000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5</xdr:row>
      <xdr:rowOff>161925</xdr:rowOff>
    </xdr:from>
    <xdr:to>
      <xdr:col>18</xdr:col>
      <xdr:colOff>28575</xdr:colOff>
      <xdr:row>8</xdr:row>
      <xdr:rowOff>38100</xdr:rowOff>
    </xdr:to>
    <xdr:sp macro="" textlink="">
      <xdr:nvSpPr>
        <xdr:cNvPr id="3" name="Right Arrow 2"/>
        <xdr:cNvSpPr/>
      </xdr:nvSpPr>
      <xdr:spPr>
        <a:xfrm>
          <a:off x="7058025" y="1114425"/>
          <a:ext cx="4143375" cy="1019175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Compound Annual Growth of 2.9%</a:t>
          </a:r>
          <a:r>
            <a:rPr lang="en-US" sz="1400" b="1" baseline="0"/>
            <a:t> Per Year</a:t>
          </a:r>
          <a:endParaRPr lang="en-US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19050</xdr:rowOff>
    </xdr:from>
    <xdr:to>
      <xdr:col>19</xdr:col>
      <xdr:colOff>76200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5</xdr:row>
      <xdr:rowOff>190500</xdr:rowOff>
    </xdr:from>
    <xdr:to>
      <xdr:col>17</xdr:col>
      <xdr:colOff>342900</xdr:colOff>
      <xdr:row>8</xdr:row>
      <xdr:rowOff>209550</xdr:rowOff>
    </xdr:to>
    <xdr:sp macro="" textlink="">
      <xdr:nvSpPr>
        <xdr:cNvPr id="3" name="Right Arrow 2"/>
        <xdr:cNvSpPr/>
      </xdr:nvSpPr>
      <xdr:spPr>
        <a:xfrm>
          <a:off x="7010400" y="1143000"/>
          <a:ext cx="4295775" cy="1162050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Compound Annual Growth of 3.9%</a:t>
          </a:r>
          <a:r>
            <a:rPr lang="en-US" sz="1400" b="1" baseline="0"/>
            <a:t> Per Year</a:t>
          </a:r>
          <a:endParaRPr lang="en-US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19050</xdr:rowOff>
    </xdr:from>
    <xdr:to>
      <xdr:col>18</xdr:col>
      <xdr:colOff>361950</xdr:colOff>
      <xdr:row>32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5</xdr:row>
      <xdr:rowOff>28575</xdr:rowOff>
    </xdr:from>
    <xdr:to>
      <xdr:col>17</xdr:col>
      <xdr:colOff>323850</xdr:colOff>
      <xdr:row>8</xdr:row>
      <xdr:rowOff>47625</xdr:rowOff>
    </xdr:to>
    <xdr:sp macro="" textlink="">
      <xdr:nvSpPr>
        <xdr:cNvPr id="3" name="Right Arrow 2"/>
        <xdr:cNvSpPr/>
      </xdr:nvSpPr>
      <xdr:spPr>
        <a:xfrm>
          <a:off x="6991350" y="981075"/>
          <a:ext cx="4295775" cy="1162050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Compound Annual Growth of 4.2%</a:t>
          </a:r>
          <a:r>
            <a:rPr lang="en-US" sz="1400" b="1" baseline="0"/>
            <a:t> Per Year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tabSelected="1" workbookViewId="0">
      <selection activeCell="B9" sqref="B9"/>
    </sheetView>
  </sheetViews>
  <sheetFormatPr defaultRowHeight="14.4" x14ac:dyDescent="0.3"/>
  <cols>
    <col min="1" max="1" width="12.109375" bestFit="1" customWidth="1"/>
  </cols>
  <sheetData>
    <row r="1" spans="1:6" x14ac:dyDescent="0.3">
      <c r="A1" s="8" t="s">
        <v>17</v>
      </c>
    </row>
    <row r="2" spans="1:6" x14ac:dyDescent="0.3">
      <c r="A2" s="8" t="s">
        <v>18</v>
      </c>
    </row>
    <row r="3" spans="1:6" x14ac:dyDescent="0.3">
      <c r="A3" s="7" t="s">
        <v>12</v>
      </c>
      <c r="B3" t="s">
        <v>0</v>
      </c>
      <c r="C3" t="s">
        <v>4</v>
      </c>
      <c r="D3" t="s">
        <v>1</v>
      </c>
      <c r="E3" t="s">
        <v>2</v>
      </c>
      <c r="F3" t="s">
        <v>3</v>
      </c>
    </row>
    <row r="4" spans="1:6" ht="28.8" x14ac:dyDescent="0.3">
      <c r="A4" s="2" t="s">
        <v>5</v>
      </c>
      <c r="B4" s="1">
        <v>54.86</v>
      </c>
      <c r="C4" s="1">
        <v>1.4</v>
      </c>
      <c r="D4" s="1">
        <v>25.8</v>
      </c>
      <c r="E4" s="1">
        <v>11.32</v>
      </c>
      <c r="F4" s="1">
        <f>SUM(B4:E4)</f>
        <v>93.38</v>
      </c>
    </row>
    <row r="5" spans="1:6" ht="28.8" x14ac:dyDescent="0.3">
      <c r="A5" s="3" t="s">
        <v>6</v>
      </c>
      <c r="B5" s="1">
        <v>57</v>
      </c>
      <c r="C5" s="1">
        <v>1.4</v>
      </c>
      <c r="D5" s="1">
        <v>21.73</v>
      </c>
      <c r="E5" s="1">
        <v>11.6</v>
      </c>
      <c r="F5" s="1">
        <f t="shared" ref="F5:F9" si="0">SUM(B5:E5)</f>
        <v>91.72999999999999</v>
      </c>
    </row>
    <row r="6" spans="1:6" ht="28.8" x14ac:dyDescent="0.3">
      <c r="A6" s="3" t="s">
        <v>7</v>
      </c>
      <c r="B6" s="1">
        <f>67-C6</f>
        <v>65.56</v>
      </c>
      <c r="C6" s="1">
        <v>1.44</v>
      </c>
      <c r="D6" s="1">
        <v>23.71</v>
      </c>
      <c r="E6" s="1">
        <f>10.47</f>
        <v>10.47</v>
      </c>
      <c r="F6" s="1">
        <f t="shared" si="0"/>
        <v>101.18</v>
      </c>
    </row>
    <row r="7" spans="1:6" ht="28.8" x14ac:dyDescent="0.3">
      <c r="A7" s="3" t="s">
        <v>8</v>
      </c>
      <c r="B7" s="1">
        <f>69.59-C7</f>
        <v>68.2</v>
      </c>
      <c r="C7" s="1">
        <v>1.39</v>
      </c>
      <c r="D7" s="1">
        <v>24.8</v>
      </c>
      <c r="E7" s="1">
        <f>10.06</f>
        <v>10.06</v>
      </c>
      <c r="F7" s="1">
        <f t="shared" si="0"/>
        <v>104.45</v>
      </c>
    </row>
    <row r="8" spans="1:6" ht="28.8" x14ac:dyDescent="0.3">
      <c r="A8" s="3" t="s">
        <v>9</v>
      </c>
      <c r="B8" s="1">
        <f>71.67-C8</f>
        <v>70.28</v>
      </c>
      <c r="C8" s="1">
        <v>1.39</v>
      </c>
      <c r="D8" s="1">
        <v>25.77</v>
      </c>
      <c r="E8" s="1">
        <f>9.85</f>
        <v>9.85</v>
      </c>
      <c r="F8" s="1">
        <f t="shared" si="0"/>
        <v>107.28999999999999</v>
      </c>
    </row>
    <row r="9" spans="1:6" ht="28.8" x14ac:dyDescent="0.3">
      <c r="A9" s="3" t="s">
        <v>10</v>
      </c>
      <c r="B9" s="1">
        <f>71.67-C9</f>
        <v>70.28</v>
      </c>
      <c r="C9" s="1">
        <v>1.39</v>
      </c>
      <c r="D9" s="1">
        <v>27.09</v>
      </c>
      <c r="E9" s="1">
        <f>8.36</f>
        <v>8.36</v>
      </c>
      <c r="F9" s="1">
        <f t="shared" si="0"/>
        <v>107.12</v>
      </c>
    </row>
    <row r="11" spans="1:6" x14ac:dyDescent="0.3">
      <c r="A11" s="4" t="s">
        <v>11</v>
      </c>
      <c r="B11" s="5">
        <f>((F9/F4)^(1/5))-1</f>
        <v>2.7834849991674071E-2</v>
      </c>
    </row>
    <row r="13" spans="1:6" x14ac:dyDescent="0.3">
      <c r="C13" s="1"/>
    </row>
    <row r="17" spans="3:3" x14ac:dyDescent="0.3">
      <c r="C1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8" t="s">
        <v>19</v>
      </c>
    </row>
    <row r="2" spans="1:6" x14ac:dyDescent="0.3">
      <c r="A2" s="8" t="s">
        <v>18</v>
      </c>
    </row>
    <row r="3" spans="1:6" x14ac:dyDescent="0.3">
      <c r="A3" s="7" t="s">
        <v>13</v>
      </c>
      <c r="B3" t="s">
        <v>0</v>
      </c>
      <c r="C3" t="s">
        <v>4</v>
      </c>
      <c r="D3" t="s">
        <v>1</v>
      </c>
      <c r="E3" t="s">
        <v>2</v>
      </c>
      <c r="F3" t="s">
        <v>3</v>
      </c>
    </row>
    <row r="4" spans="1:6" ht="28.8" x14ac:dyDescent="0.3">
      <c r="A4" s="2" t="s">
        <v>5</v>
      </c>
      <c r="B4" s="1">
        <v>69.64</v>
      </c>
      <c r="C4" s="1">
        <v>1.68</v>
      </c>
      <c r="D4" s="1">
        <v>34.880000000000003</v>
      </c>
      <c r="E4" s="1">
        <f>11.81+2.98-C4</f>
        <v>13.110000000000001</v>
      </c>
      <c r="F4" s="1">
        <f>SUM(B4:E4)</f>
        <v>119.31000000000002</v>
      </c>
    </row>
    <row r="5" spans="1:6" ht="28.8" x14ac:dyDescent="0.3">
      <c r="A5" s="3" t="s">
        <v>6</v>
      </c>
      <c r="B5" s="1">
        <v>72.36</v>
      </c>
      <c r="C5" s="1">
        <v>1.68</v>
      </c>
      <c r="D5" s="1">
        <v>30.02</v>
      </c>
      <c r="E5" s="1">
        <f>12.16+2.94-C5</f>
        <v>13.42</v>
      </c>
      <c r="F5" s="1">
        <f t="shared" ref="F5:F9" si="0">SUM(B5:E5)</f>
        <v>117.48</v>
      </c>
    </row>
    <row r="6" spans="1:6" ht="28.8" x14ac:dyDescent="0.3">
      <c r="A6" s="3" t="s">
        <v>7</v>
      </c>
      <c r="B6" s="1">
        <f>78.32-C6</f>
        <v>76.75</v>
      </c>
      <c r="C6" s="1">
        <v>1.57</v>
      </c>
      <c r="D6" s="1">
        <v>32.4</v>
      </c>
      <c r="E6" s="1">
        <f>11.93</f>
        <v>11.93</v>
      </c>
      <c r="F6" s="1">
        <f t="shared" si="0"/>
        <v>122.65</v>
      </c>
    </row>
    <row r="7" spans="1:6" ht="28.8" x14ac:dyDescent="0.3">
      <c r="A7" s="3" t="s">
        <v>8</v>
      </c>
      <c r="B7" s="1">
        <f>81.49-C7</f>
        <v>79.97999999999999</v>
      </c>
      <c r="C7" s="1">
        <v>1.51</v>
      </c>
      <c r="D7" s="1">
        <v>33.71</v>
      </c>
      <c r="E7" s="1">
        <f>11.48</f>
        <v>11.48</v>
      </c>
      <c r="F7" s="1">
        <f t="shared" si="0"/>
        <v>126.67999999999999</v>
      </c>
    </row>
    <row r="8" spans="1:6" ht="28.8" x14ac:dyDescent="0.3">
      <c r="A8" s="3" t="s">
        <v>9</v>
      </c>
      <c r="B8" s="1">
        <f>83.93-C8</f>
        <v>82.42</v>
      </c>
      <c r="C8" s="1">
        <v>1.51</v>
      </c>
      <c r="D8" s="1">
        <v>34.869999999999997</v>
      </c>
      <c r="E8" s="1">
        <f>11.26</f>
        <v>11.26</v>
      </c>
      <c r="F8" s="1">
        <f t="shared" si="0"/>
        <v>130.06</v>
      </c>
    </row>
    <row r="9" spans="1:6" ht="28.8" x14ac:dyDescent="0.3">
      <c r="A9" s="3" t="s">
        <v>10</v>
      </c>
      <c r="B9" s="1">
        <f>83.93-C9</f>
        <v>82.42</v>
      </c>
      <c r="C9" s="1">
        <v>1.51</v>
      </c>
      <c r="D9" s="1">
        <v>36.44</v>
      </c>
      <c r="E9" s="1">
        <f>9.63</f>
        <v>9.6300000000000008</v>
      </c>
      <c r="F9" s="1">
        <f t="shared" si="0"/>
        <v>130</v>
      </c>
    </row>
    <row r="11" spans="1:6" x14ac:dyDescent="0.3">
      <c r="A11" s="4" t="s">
        <v>11</v>
      </c>
      <c r="B11" s="5">
        <f>((F9/F4)^(1/5))-1</f>
        <v>1.7309971314217965E-2</v>
      </c>
      <c r="C11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</cols>
  <sheetData>
    <row r="1" spans="1:6" x14ac:dyDescent="0.3">
      <c r="A1" s="8" t="s">
        <v>20</v>
      </c>
    </row>
    <row r="2" spans="1:6" x14ac:dyDescent="0.3">
      <c r="A2" s="8" t="s">
        <v>18</v>
      </c>
    </row>
    <row r="3" spans="1:6" x14ac:dyDescent="0.3">
      <c r="A3" s="7" t="s">
        <v>14</v>
      </c>
      <c r="B3" t="s">
        <v>0</v>
      </c>
      <c r="C3" t="s">
        <v>4</v>
      </c>
      <c r="D3" t="s">
        <v>1</v>
      </c>
      <c r="E3" t="s">
        <v>2</v>
      </c>
      <c r="F3" t="s">
        <v>3</v>
      </c>
    </row>
    <row r="4" spans="1:6" ht="28.8" x14ac:dyDescent="0.3">
      <c r="A4" s="2" t="s">
        <v>5</v>
      </c>
      <c r="B4" s="6">
        <v>743.03</v>
      </c>
      <c r="C4" s="6">
        <v>23</v>
      </c>
      <c r="D4" s="6">
        <v>509.31</v>
      </c>
      <c r="E4" s="6">
        <f>160.21+36.22-C4</f>
        <v>173.43</v>
      </c>
      <c r="F4" s="6">
        <f>SUM(B4:E4)</f>
        <v>1448.77</v>
      </c>
    </row>
    <row r="5" spans="1:6" ht="28.8" x14ac:dyDescent="0.3">
      <c r="A5" s="3" t="s">
        <v>6</v>
      </c>
      <c r="B5" s="6">
        <v>772.08</v>
      </c>
      <c r="C5" s="6">
        <v>23</v>
      </c>
      <c r="D5" s="6">
        <v>438.18</v>
      </c>
      <c r="E5" s="6">
        <f>198.94-C5</f>
        <v>175.94</v>
      </c>
      <c r="F5" s="6">
        <f t="shared" ref="F5:F9" si="0">SUM(B5:E5)</f>
        <v>1409.2</v>
      </c>
    </row>
    <row r="6" spans="1:6" ht="28.8" x14ac:dyDescent="0.3">
      <c r="A6" s="3" t="s">
        <v>7</v>
      </c>
      <c r="B6" s="6">
        <f>949.89-C6</f>
        <v>927.89</v>
      </c>
      <c r="C6" s="6">
        <v>22</v>
      </c>
      <c r="D6" s="6">
        <v>473.04</v>
      </c>
      <c r="E6" s="6">
        <f>157.49</f>
        <v>157.49</v>
      </c>
      <c r="F6" s="6">
        <f t="shared" si="0"/>
        <v>1580.42</v>
      </c>
    </row>
    <row r="7" spans="1:6" ht="28.8" x14ac:dyDescent="0.3">
      <c r="A7" s="3" t="s">
        <v>8</v>
      </c>
      <c r="B7" s="6">
        <f>978.2-C7</f>
        <v>957.2</v>
      </c>
      <c r="C7" s="6">
        <v>21</v>
      </c>
      <c r="D7" s="6">
        <v>492.14</v>
      </c>
      <c r="E7" s="6">
        <f>151</f>
        <v>151</v>
      </c>
      <c r="F7" s="6">
        <f t="shared" si="0"/>
        <v>1621.3400000000001</v>
      </c>
    </row>
    <row r="8" spans="1:6" ht="28.8" x14ac:dyDescent="0.3">
      <c r="A8" s="3" t="s">
        <v>9</v>
      </c>
      <c r="B8" s="6">
        <f>1007.39-C8</f>
        <v>986.39</v>
      </c>
      <c r="C8" s="6">
        <v>21</v>
      </c>
      <c r="D8" s="6">
        <v>509.13</v>
      </c>
      <c r="E8" s="6">
        <f>147.4</f>
        <v>147.4</v>
      </c>
      <c r="F8" s="6">
        <f t="shared" si="0"/>
        <v>1663.92</v>
      </c>
    </row>
    <row r="9" spans="1:6" ht="28.8" x14ac:dyDescent="0.3">
      <c r="A9" s="3" t="s">
        <v>10</v>
      </c>
      <c r="B9" s="6">
        <f>1007.39-C9</f>
        <v>986.39</v>
      </c>
      <c r="C9" s="6">
        <v>21</v>
      </c>
      <c r="D9" s="6">
        <v>531.91</v>
      </c>
      <c r="E9" s="6">
        <f>130.82</f>
        <v>130.82</v>
      </c>
      <c r="F9" s="6">
        <f t="shared" si="0"/>
        <v>1670.12</v>
      </c>
    </row>
    <row r="11" spans="1:6" x14ac:dyDescent="0.3">
      <c r="A11" s="4" t="s">
        <v>11</v>
      </c>
      <c r="B11" s="5">
        <f>((F9/F4)^(1/5))-1</f>
        <v>2.8844277839711108E-2</v>
      </c>
      <c r="C11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  <col min="2" max="2" width="10.109375" bestFit="1" customWidth="1"/>
    <col min="3" max="3" width="10.109375" customWidth="1"/>
    <col min="4" max="5" width="10.109375" bestFit="1" customWidth="1"/>
    <col min="6" max="6" width="11.109375" bestFit="1" customWidth="1"/>
  </cols>
  <sheetData>
    <row r="1" spans="1:6" x14ac:dyDescent="0.3">
      <c r="A1" s="8" t="s">
        <v>21</v>
      </c>
    </row>
    <row r="2" spans="1:6" x14ac:dyDescent="0.3">
      <c r="A2" s="8" t="s">
        <v>18</v>
      </c>
    </row>
    <row r="3" spans="1:6" x14ac:dyDescent="0.3">
      <c r="A3" s="7" t="s">
        <v>15</v>
      </c>
      <c r="B3" t="s">
        <v>0</v>
      </c>
      <c r="C3" t="s">
        <v>4</v>
      </c>
      <c r="D3" t="s">
        <v>1</v>
      </c>
      <c r="E3" t="s">
        <v>2</v>
      </c>
      <c r="F3" t="s">
        <v>3</v>
      </c>
    </row>
    <row r="4" spans="1:6" ht="28.8" x14ac:dyDescent="0.3">
      <c r="A4" s="2" t="s">
        <v>5</v>
      </c>
      <c r="B4" s="6">
        <v>8538.9500000000007</v>
      </c>
      <c r="C4" s="6">
        <v>336</v>
      </c>
      <c r="D4" s="6">
        <v>6359.76</v>
      </c>
      <c r="E4" s="6">
        <f>2556.23-C4</f>
        <v>2220.23</v>
      </c>
      <c r="F4" s="6">
        <f>SUM(B4:E4)</f>
        <v>17454.940000000002</v>
      </c>
    </row>
    <row r="5" spans="1:6" ht="28.8" x14ac:dyDescent="0.3">
      <c r="A5" s="3" t="s">
        <v>6</v>
      </c>
      <c r="B5" s="6">
        <v>8875.5300000000007</v>
      </c>
      <c r="C5" s="6">
        <v>336</v>
      </c>
      <c r="D5" s="6">
        <v>5475</v>
      </c>
      <c r="E5" s="6">
        <f>2584.85-C5</f>
        <v>2248.85</v>
      </c>
      <c r="F5" s="6">
        <f t="shared" ref="F5:F9" si="0">SUM(B5:E5)</f>
        <v>16935.38</v>
      </c>
    </row>
    <row r="6" spans="1:6" ht="28.8" x14ac:dyDescent="0.3">
      <c r="A6" s="3" t="s">
        <v>7</v>
      </c>
      <c r="B6" s="6">
        <f>11651.46-C6</f>
        <v>11357.46</v>
      </c>
      <c r="C6" s="6">
        <v>294</v>
      </c>
      <c r="D6" s="6">
        <v>5908.62</v>
      </c>
      <c r="E6" s="6">
        <f>2026.2</f>
        <v>2026.2</v>
      </c>
      <c r="F6" s="6">
        <f t="shared" si="0"/>
        <v>19586.28</v>
      </c>
    </row>
    <row r="7" spans="1:6" ht="28.8" x14ac:dyDescent="0.3">
      <c r="A7" s="3" t="s">
        <v>8</v>
      </c>
      <c r="B7" s="6">
        <f>12394.26-C7</f>
        <v>12112.26</v>
      </c>
      <c r="C7" s="6">
        <v>282</v>
      </c>
      <c r="D7" s="6">
        <v>6147.33</v>
      </c>
      <c r="E7" s="6">
        <f>1944.9</f>
        <v>1944.9</v>
      </c>
      <c r="F7" s="6">
        <f>SUM(B7:E7)</f>
        <v>20486.490000000002</v>
      </c>
    </row>
    <row r="8" spans="1:6" ht="28.8" x14ac:dyDescent="0.3">
      <c r="A8" s="3" t="s">
        <v>9</v>
      </c>
      <c r="B8" s="6">
        <f>12765.72-C8</f>
        <v>12483.72</v>
      </c>
      <c r="C8" s="6">
        <v>282</v>
      </c>
      <c r="D8" s="6">
        <v>6359.76</v>
      </c>
      <c r="E8" s="6">
        <f>1908.4</f>
        <v>1908.4</v>
      </c>
      <c r="F8" s="6">
        <f t="shared" si="0"/>
        <v>21033.88</v>
      </c>
    </row>
    <row r="9" spans="1:6" ht="28.8" x14ac:dyDescent="0.3">
      <c r="A9" s="3" t="s">
        <v>10</v>
      </c>
      <c r="B9" s="6">
        <f>12765.72-C9</f>
        <v>12483.72</v>
      </c>
      <c r="C9" s="6">
        <v>282</v>
      </c>
      <c r="D9" s="6">
        <v>6644.46</v>
      </c>
      <c r="E9" s="6">
        <f>1698.5</f>
        <v>1698.5</v>
      </c>
      <c r="F9" s="6">
        <f t="shared" si="0"/>
        <v>21108.68</v>
      </c>
    </row>
    <row r="11" spans="1:6" x14ac:dyDescent="0.3">
      <c r="A11" s="4" t="s">
        <v>11</v>
      </c>
      <c r="B11" s="5">
        <f>((F9/F4)^(1/5))-1</f>
        <v>3.8744035768106366E-2</v>
      </c>
      <c r="C11" s="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1:A2"/>
    </sheetView>
  </sheetViews>
  <sheetFormatPr defaultRowHeight="14.4" x14ac:dyDescent="0.3"/>
  <cols>
    <col min="1" max="1" width="12.109375" bestFit="1" customWidth="1"/>
    <col min="2" max="2" width="10.109375" bestFit="1" customWidth="1"/>
    <col min="3" max="3" width="10.109375" customWidth="1"/>
    <col min="4" max="5" width="10.109375" bestFit="1" customWidth="1"/>
    <col min="6" max="6" width="11.109375" bestFit="1" customWidth="1"/>
  </cols>
  <sheetData>
    <row r="1" spans="1:6" x14ac:dyDescent="0.3">
      <c r="A1" s="7" t="s">
        <v>22</v>
      </c>
    </row>
    <row r="2" spans="1:6" x14ac:dyDescent="0.3">
      <c r="A2" s="7" t="s">
        <v>18</v>
      </c>
    </row>
    <row r="3" spans="1:6" x14ac:dyDescent="0.3">
      <c r="A3" s="7" t="s">
        <v>16</v>
      </c>
      <c r="B3" t="s">
        <v>0</v>
      </c>
      <c r="C3" t="s">
        <v>4</v>
      </c>
      <c r="D3" t="s">
        <v>1</v>
      </c>
      <c r="E3" t="s">
        <v>2</v>
      </c>
      <c r="F3" t="s">
        <v>3</v>
      </c>
    </row>
    <row r="4" spans="1:6" ht="28.8" x14ac:dyDescent="0.3">
      <c r="A4" s="2" t="s">
        <v>5</v>
      </c>
      <c r="B4" s="6">
        <v>40543.83</v>
      </c>
      <c r="C4" s="6">
        <v>1428</v>
      </c>
      <c r="D4" s="6">
        <v>32343.23</v>
      </c>
      <c r="E4" s="6">
        <f>11551.52-C4</f>
        <v>10123.52</v>
      </c>
      <c r="F4" s="6">
        <f>SUM(B4:E4)</f>
        <v>84438.58</v>
      </c>
    </row>
    <row r="5" spans="1:6" ht="28.8" x14ac:dyDescent="0.3">
      <c r="A5" s="3" t="s">
        <v>6</v>
      </c>
      <c r="B5" s="6">
        <v>42127.67</v>
      </c>
      <c r="C5" s="6">
        <v>1428</v>
      </c>
      <c r="D5" s="6">
        <v>27902.639999999999</v>
      </c>
      <c r="E5" s="6">
        <f>11628.17-C5</f>
        <v>10200.17</v>
      </c>
      <c r="F5" s="6">
        <f t="shared" ref="F5:F9" si="0">SUM(B5:E5)</f>
        <v>81658.48</v>
      </c>
    </row>
    <row r="6" spans="1:6" ht="28.8" x14ac:dyDescent="0.3">
      <c r="A6" s="3" t="s">
        <v>7</v>
      </c>
      <c r="B6" s="6">
        <f>55927.93-C6</f>
        <v>54583.93</v>
      </c>
      <c r="C6" s="6">
        <v>1344</v>
      </c>
      <c r="D6" s="6">
        <v>30117.32</v>
      </c>
      <c r="E6" s="6">
        <f>9343.26</f>
        <v>9343.26</v>
      </c>
      <c r="F6" s="6">
        <f t="shared" si="0"/>
        <v>95388.51</v>
      </c>
    </row>
    <row r="7" spans="1:6" ht="28.8" x14ac:dyDescent="0.3">
      <c r="A7" s="3" t="s">
        <v>8</v>
      </c>
      <c r="B7" s="6">
        <f>59732.03-C7</f>
        <v>58444.03</v>
      </c>
      <c r="C7" s="6">
        <v>1288</v>
      </c>
      <c r="D7" s="6">
        <v>31331.45</v>
      </c>
      <c r="E7" s="6">
        <f>9017.45</f>
        <v>9017.4500000000007</v>
      </c>
      <c r="F7" s="6">
        <f t="shared" si="0"/>
        <v>100080.93</v>
      </c>
    </row>
    <row r="8" spans="1:6" ht="28.8" x14ac:dyDescent="0.3">
      <c r="A8" s="3" t="s">
        <v>9</v>
      </c>
      <c r="B8" s="6">
        <f>61512.1-C8</f>
        <v>60224.1</v>
      </c>
      <c r="C8" s="6">
        <v>1288</v>
      </c>
      <c r="D8" s="6">
        <v>32421.93</v>
      </c>
      <c r="E8" s="6">
        <f>9484.16</f>
        <v>9484.16</v>
      </c>
      <c r="F8" s="6">
        <f t="shared" si="0"/>
        <v>103418.19</v>
      </c>
    </row>
    <row r="9" spans="1:6" ht="28.8" x14ac:dyDescent="0.3">
      <c r="A9" s="3" t="s">
        <v>10</v>
      </c>
      <c r="B9" s="6">
        <f>61512.1-C9</f>
        <v>60224.1</v>
      </c>
      <c r="C9" s="6">
        <v>1288</v>
      </c>
      <c r="D9" s="6">
        <v>33872.15</v>
      </c>
      <c r="E9" s="6">
        <f>8115.09</f>
        <v>8115.09</v>
      </c>
      <c r="F9" s="6">
        <f t="shared" si="0"/>
        <v>103499.34</v>
      </c>
    </row>
    <row r="11" spans="1:6" x14ac:dyDescent="0.3">
      <c r="A11" s="4" t="s">
        <v>11</v>
      </c>
      <c r="B11" s="5">
        <f>((F9/F4)^(1/5))-1</f>
        <v>4.1548101979000052E-2</v>
      </c>
      <c r="C11" s="5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EBB8B-F548-4F18-890F-B507D3B6F5D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4E88610-61D4-48F8-93A6-611075C03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292C15-B682-4DF8-873A-E51E6BE4D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1,000 kWh Resi</vt:lpstr>
      <vt:lpstr>1,200 kWh</vt:lpstr>
      <vt:lpstr>17,520 kWh</vt:lpstr>
      <vt:lpstr>219,000</vt:lpstr>
      <vt:lpstr>1,124,200</vt:lpstr>
      <vt:lpstr>'1,000 kWh Resi'!Print_Area</vt:lpstr>
      <vt:lpstr>'1,124,200'!Print_Area</vt:lpstr>
      <vt:lpstr>'1,200 kWh'!Print_Area</vt:lpstr>
      <vt:lpstr>'17,520 kWh'!Print_Area</vt:lpstr>
      <vt:lpstr>'219,000'!Print_Area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2016-03-07T20:06:05Z</cp:lastPrinted>
  <dcterms:created xsi:type="dcterms:W3CDTF">2016-02-26T14:01:25Z</dcterms:created>
  <dcterms:modified xsi:type="dcterms:W3CDTF">2016-04-11T20:25:26Z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