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80" windowHeight="1140" tabRatio="948"/>
  </bookViews>
  <sheets>
    <sheet name="SUMMARY" sheetId="4" r:id="rId1"/>
    <sheet name="Adjusted CILC Meter Cost" sheetId="5" r:id="rId2"/>
    <sheet name="2014 Meter Cost Report" sheetId="22" r:id="rId3"/>
    <sheet name="2013 Meter Cost Report" sheetId="20" r:id="rId4"/>
    <sheet name="2014 CILC Average Customers" sheetId="17" r:id="rId5"/>
    <sheet name="Equip Cost - 2014" sheetId="23" r:id="rId6"/>
    <sheet name="Custs w Primary Switches" sheetId="19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P" localSheetId="5">'[1]1'!#REF!</definedName>
    <definedName name="\P">'[1]1'!#REF!</definedName>
    <definedName name="_xlnm._FilterDatabase" localSheetId="6" hidden="1">'Custs w Primary Switches'!$C$4:$O$18</definedName>
    <definedName name="_Key1" localSheetId="5" hidden="1">[2]Index!#REF!</definedName>
    <definedName name="_Key1" hidden="1">[2]Index!#REF!</definedName>
    <definedName name="AL" localSheetId="6">#REF!</definedName>
    <definedName name="AL" localSheetId="5">#REF!</definedName>
    <definedName name="AL">#REF!</definedName>
    <definedName name="ANSWERS">'[3]DataValidation-DO NOT ALTER'!$A$1:$A$3</definedName>
    <definedName name="CurrentRow" localSheetId="6">#REF!</definedName>
    <definedName name="CurrentRow" localSheetId="5">#REF!</definedName>
    <definedName name="CurrentRow">#REF!</definedName>
    <definedName name="EmergorNon">'[4]Data Validation-DO NOT EDIT'!$C$3:$C$5</definedName>
    <definedName name="FUEL">'[3]DataValidation-DO NOT ALTER'!$B$1:$B$2</definedName>
    <definedName name="IMPACT">'[3]DataValidation-DO NOT ALTER'!$D$1:$D$3</definedName>
    <definedName name="_xlnm.Print_Area" localSheetId="6">'Custs w Primary Switches'!$C$4:$O$35</definedName>
    <definedName name="_xlnm.Print_Titles" localSheetId="3">'2013 Meter Cost Report'!$A:$A,'2013 Meter Cost Report'!$4:$4</definedName>
    <definedName name="_xlnm.Print_Titles" localSheetId="2">'2014 Meter Cost Report'!$A:$A,'2014 Meter Cost Report'!$4:$4</definedName>
    <definedName name="_xlnm.Print_Titles" localSheetId="1">'Adjusted CILC Meter Cost'!$A:$A</definedName>
    <definedName name="STATUS">'[3]DataValidation-DO NOT ALTER'!$C$1:$C$2</definedName>
    <definedName name="Status1">'[5]DataValidation-DO NOT ALTER'!$C$1:$C$2</definedName>
    <definedName name="TypeofBusiness">'[4]Data Validation-DO NOT EDIT'!$B$3:$B$36</definedName>
    <definedName name="YesNo">'[4]Data Validation-DO NOT EDIT'!$A$3:$A$5</definedName>
  </definedNames>
  <calcPr calcId="145621"/>
</workbook>
</file>

<file path=xl/calcChain.xml><?xml version="1.0" encoding="utf-8"?>
<calcChain xmlns="http://schemas.openxmlformats.org/spreadsheetml/2006/main">
  <c r="E19" i="5" l="1"/>
  <c r="Q15" i="5"/>
  <c r="B33" i="23"/>
  <c r="B29" i="23"/>
  <c r="B8" i="23" s="1"/>
  <c r="B24" i="23"/>
  <c r="B7" i="23" s="1"/>
  <c r="B13" i="23"/>
  <c r="B11" i="23"/>
  <c r="B47" i="5"/>
  <c r="B31" i="5"/>
  <c r="B12" i="23" l="1"/>
  <c r="Q12" i="5"/>
  <c r="E12" i="5"/>
  <c r="B12" i="5"/>
  <c r="K39" i="22"/>
  <c r="Q47" i="5" s="1"/>
  <c r="G39" i="22"/>
  <c r="E39" i="22"/>
  <c r="E47" i="5" s="1"/>
  <c r="C39" i="22"/>
  <c r="C47" i="5" s="1"/>
  <c r="K38" i="22"/>
  <c r="G38" i="22"/>
  <c r="E38" i="22"/>
  <c r="C38" i="22"/>
  <c r="K37" i="22"/>
  <c r="G37" i="22"/>
  <c r="E37" i="22"/>
  <c r="C37" i="22"/>
  <c r="K36" i="22"/>
  <c r="G36" i="22"/>
  <c r="E36" i="22"/>
  <c r="C36" i="22"/>
  <c r="K32" i="22"/>
  <c r="Q31" i="5" s="1"/>
  <c r="G32" i="22"/>
  <c r="E32" i="22"/>
  <c r="E31" i="5" s="1"/>
  <c r="C32" i="22"/>
  <c r="C31" i="5" s="1"/>
  <c r="K31" i="22"/>
  <c r="G31" i="22"/>
  <c r="E31" i="22"/>
  <c r="C31" i="22"/>
  <c r="K30" i="22"/>
  <c r="G30" i="22"/>
  <c r="E30" i="22"/>
  <c r="C30" i="22"/>
  <c r="K29" i="22"/>
  <c r="G29" i="22"/>
  <c r="E29" i="22"/>
  <c r="C29" i="22"/>
  <c r="K28" i="22"/>
  <c r="G28" i="22"/>
  <c r="E28" i="22"/>
  <c r="C28" i="22"/>
  <c r="K27" i="22"/>
  <c r="G27" i="22"/>
  <c r="E27" i="22"/>
  <c r="C27" i="22"/>
  <c r="K26" i="22"/>
  <c r="G26" i="22"/>
  <c r="E26" i="22"/>
  <c r="C26" i="22"/>
  <c r="K25" i="22"/>
  <c r="G25" i="22"/>
  <c r="E25" i="22"/>
  <c r="C25" i="22"/>
  <c r="K24" i="22"/>
  <c r="G24" i="22"/>
  <c r="E24" i="22"/>
  <c r="C24" i="22"/>
  <c r="K23" i="22"/>
  <c r="G23" i="22"/>
  <c r="E23" i="22"/>
  <c r="C23" i="22"/>
  <c r="K19" i="22"/>
  <c r="G19" i="22"/>
  <c r="E19" i="22"/>
  <c r="C19" i="22"/>
  <c r="C12" i="5" s="1"/>
  <c r="K18" i="22"/>
  <c r="G18" i="22"/>
  <c r="E18" i="22"/>
  <c r="C18" i="22"/>
  <c r="K17" i="22"/>
  <c r="G17" i="22"/>
  <c r="E17" i="22"/>
  <c r="C17" i="22"/>
  <c r="K16" i="22"/>
  <c r="G16" i="22"/>
  <c r="E16" i="22"/>
  <c r="C16" i="22"/>
  <c r="K15" i="22"/>
  <c r="G15" i="22"/>
  <c r="E15" i="22"/>
  <c r="C15" i="22"/>
  <c r="K14" i="22"/>
  <c r="G14" i="22"/>
  <c r="E14" i="22"/>
  <c r="C14" i="22"/>
  <c r="K13" i="22"/>
  <c r="G13" i="22"/>
  <c r="E13" i="22"/>
  <c r="C13" i="22"/>
  <c r="K12" i="22"/>
  <c r="G12" i="22"/>
  <c r="E12" i="22"/>
  <c r="C12" i="22"/>
  <c r="K11" i="22"/>
  <c r="G11" i="22"/>
  <c r="E11" i="22"/>
  <c r="C11" i="22"/>
  <c r="K10" i="22"/>
  <c r="G10" i="22"/>
  <c r="E10" i="22"/>
  <c r="C10" i="22"/>
  <c r="K9" i="22"/>
  <c r="G9" i="22"/>
  <c r="E9" i="22"/>
  <c r="C9" i="22"/>
  <c r="K8" i="22"/>
  <c r="G8" i="22"/>
  <c r="E8" i="22"/>
  <c r="C8" i="22"/>
  <c r="B14" i="23" l="1"/>
  <c r="E15" i="5"/>
  <c r="E34" i="5" s="1"/>
  <c r="E50" i="5"/>
  <c r="Q50" i="5"/>
  <c r="Q34" i="5"/>
  <c r="B19" i="5" l="1"/>
  <c r="B50" i="5"/>
  <c r="B34" i="5"/>
  <c r="B15" i="5"/>
  <c r="K40" i="20"/>
  <c r="K33" i="20"/>
  <c r="K19" i="20" l="1"/>
  <c r="K769" i="20"/>
  <c r="K768" i="20"/>
  <c r="K764" i="20"/>
  <c r="K763" i="20"/>
  <c r="K759" i="20"/>
  <c r="K758" i="20"/>
  <c r="K754" i="20"/>
  <c r="K753" i="20"/>
  <c r="K752" i="20"/>
  <c r="K748" i="20"/>
  <c r="K747" i="20"/>
  <c r="K746" i="20"/>
  <c r="K744" i="20"/>
  <c r="K740" i="20"/>
  <c r="K739" i="20"/>
  <c r="K738" i="20"/>
  <c r="K737" i="20"/>
  <c r="K736" i="20"/>
  <c r="K735" i="20"/>
  <c r="K734" i="20"/>
  <c r="K733" i="20"/>
  <c r="K732" i="20"/>
  <c r="K731" i="20"/>
  <c r="K730" i="20"/>
  <c r="K728" i="20"/>
  <c r="K727" i="20"/>
  <c r="K726" i="20"/>
  <c r="K724" i="20"/>
  <c r="K723" i="20"/>
  <c r="K722" i="20"/>
  <c r="K721" i="20"/>
  <c r="K720" i="20"/>
  <c r="K719" i="20"/>
  <c r="K718" i="20"/>
  <c r="K717" i="20"/>
  <c r="K716" i="20"/>
  <c r="K714" i="20"/>
  <c r="K713" i="20"/>
  <c r="K712" i="20"/>
  <c r="K711" i="20"/>
  <c r="K710" i="20"/>
  <c r="K709" i="20"/>
  <c r="K708" i="20"/>
  <c r="K707" i="20"/>
  <c r="K706" i="20"/>
  <c r="K705" i="20"/>
  <c r="K704" i="20"/>
  <c r="K703" i="20"/>
  <c r="K702" i="20"/>
  <c r="K701" i="20"/>
  <c r="K700" i="20"/>
  <c r="K699" i="20"/>
  <c r="K698" i="20"/>
  <c r="K697" i="20"/>
  <c r="K696" i="20"/>
  <c r="K695" i="20"/>
  <c r="K694" i="20"/>
  <c r="K693" i="20"/>
  <c r="K692" i="20"/>
  <c r="K691" i="20"/>
  <c r="K690" i="20"/>
  <c r="K689" i="20"/>
  <c r="K688" i="20"/>
  <c r="K687" i="20"/>
  <c r="K686" i="20"/>
  <c r="K685" i="20"/>
  <c r="K684" i="20"/>
  <c r="K683" i="20"/>
  <c r="K682" i="20"/>
  <c r="K681" i="20"/>
  <c r="K679" i="20"/>
  <c r="K678" i="20"/>
  <c r="K677" i="20"/>
  <c r="K676" i="20"/>
  <c r="K675" i="20"/>
  <c r="K674" i="20"/>
  <c r="K673" i="20"/>
  <c r="K672" i="20"/>
  <c r="K671" i="20"/>
  <c r="K670" i="20"/>
  <c r="K669" i="20"/>
  <c r="K668" i="20"/>
  <c r="K667" i="20"/>
  <c r="K666" i="20"/>
  <c r="K665" i="20"/>
  <c r="K664" i="20"/>
  <c r="K663" i="20"/>
  <c r="K662" i="20"/>
  <c r="K661" i="20"/>
  <c r="K660" i="20"/>
  <c r="K659" i="20"/>
  <c r="K658" i="20"/>
  <c r="K657" i="20"/>
  <c r="K656" i="20"/>
  <c r="K655" i="20"/>
  <c r="K654" i="20"/>
  <c r="K653" i="20"/>
  <c r="K649" i="20"/>
  <c r="K648" i="20"/>
  <c r="K647" i="20"/>
  <c r="K646" i="20"/>
  <c r="K645" i="20"/>
  <c r="K644" i="20"/>
  <c r="K643" i="20"/>
  <c r="K642" i="20"/>
  <c r="K641" i="20"/>
  <c r="K640" i="20"/>
  <c r="K639" i="20"/>
  <c r="K638" i="20"/>
  <c r="K637" i="20"/>
  <c r="K636" i="20"/>
  <c r="K634" i="20"/>
  <c r="K633" i="20"/>
  <c r="K632" i="20"/>
  <c r="K631" i="20"/>
  <c r="K630" i="20"/>
  <c r="K629" i="20"/>
  <c r="K628" i="20"/>
  <c r="K627" i="20"/>
  <c r="K626" i="20"/>
  <c r="K625" i="20"/>
  <c r="K624" i="20"/>
  <c r="K623" i="20"/>
  <c r="K622" i="20"/>
  <c r="K621" i="20"/>
  <c r="K620" i="20"/>
  <c r="K619" i="20"/>
  <c r="K618" i="20"/>
  <c r="K617" i="20"/>
  <c r="K613" i="20"/>
  <c r="K612" i="20"/>
  <c r="K608" i="20"/>
  <c r="K607" i="20"/>
  <c r="K605" i="20"/>
  <c r="K601" i="20"/>
  <c r="K600" i="20"/>
  <c r="K599" i="20"/>
  <c r="K598" i="20"/>
  <c r="K597" i="20"/>
  <c r="K595" i="20"/>
  <c r="K594" i="20"/>
  <c r="K593" i="20"/>
  <c r="K592" i="20"/>
  <c r="K591" i="20"/>
  <c r="K588" i="20"/>
  <c r="K587" i="20"/>
  <c r="K586" i="20"/>
  <c r="K585" i="20"/>
  <c r="K584" i="20"/>
  <c r="K583" i="20"/>
  <c r="K581" i="20"/>
  <c r="K580" i="20"/>
  <c r="K579" i="20"/>
  <c r="K578" i="20"/>
  <c r="K577" i="20"/>
  <c r="K575" i="20"/>
  <c r="K574" i="20"/>
  <c r="K572" i="20"/>
  <c r="K571" i="20"/>
  <c r="K570" i="20"/>
  <c r="K569" i="20"/>
  <c r="K568" i="20"/>
  <c r="K567" i="20"/>
  <c r="K566" i="20"/>
  <c r="K565" i="20"/>
  <c r="K564" i="20"/>
  <c r="K562" i="20"/>
  <c r="K561" i="20"/>
  <c r="K560" i="20"/>
  <c r="K559" i="20"/>
  <c r="K558" i="20"/>
  <c r="K557" i="20"/>
  <c r="K553" i="20"/>
  <c r="K552" i="20"/>
  <c r="K551" i="20"/>
  <c r="K549" i="20"/>
  <c r="K548" i="20"/>
  <c r="K547" i="20"/>
  <c r="K546" i="20"/>
  <c r="K544" i="20"/>
  <c r="K543" i="20"/>
  <c r="K542" i="20"/>
  <c r="K541" i="20"/>
  <c r="K540" i="20"/>
  <c r="K539" i="20"/>
  <c r="K537" i="20"/>
  <c r="K536" i="20"/>
  <c r="K535" i="20"/>
  <c r="K534" i="20"/>
  <c r="K533" i="20"/>
  <c r="K532" i="20"/>
  <c r="K531" i="20"/>
  <c r="K530" i="20"/>
  <c r="K529" i="20"/>
  <c r="K528" i="20"/>
  <c r="K527" i="20"/>
  <c r="K526" i="20"/>
  <c r="K525" i="20"/>
  <c r="K524" i="20"/>
  <c r="K523" i="20"/>
  <c r="K521" i="20"/>
  <c r="K520" i="20"/>
  <c r="K519" i="20"/>
  <c r="K518" i="20"/>
  <c r="K516" i="20"/>
  <c r="K515" i="20"/>
  <c r="K514" i="20"/>
  <c r="K513" i="20"/>
  <c r="K512" i="20"/>
  <c r="K511" i="20"/>
  <c r="K510" i="20"/>
  <c r="K508" i="20"/>
  <c r="K507" i="20"/>
  <c r="K506" i="20"/>
  <c r="K505" i="20"/>
  <c r="K504" i="20"/>
  <c r="K503" i="20"/>
  <c r="K502" i="20"/>
  <c r="K501" i="20"/>
  <c r="K499" i="20"/>
  <c r="K498" i="20"/>
  <c r="K497" i="20"/>
  <c r="K496" i="20"/>
  <c r="K495" i="20"/>
  <c r="K494" i="20"/>
  <c r="K493" i="20"/>
  <c r="K492" i="20"/>
  <c r="K491" i="20"/>
  <c r="K489" i="20"/>
  <c r="K488" i="20"/>
  <c r="K487" i="20"/>
  <c r="K486" i="20"/>
  <c r="K485" i="20"/>
  <c r="K484" i="20"/>
  <c r="K483" i="20"/>
  <c r="K482" i="20"/>
  <c r="K481" i="20"/>
  <c r="K480" i="20"/>
  <c r="K479" i="20"/>
  <c r="K478" i="20"/>
  <c r="K477" i="20"/>
  <c r="K476" i="20"/>
  <c r="K475" i="20"/>
  <c r="K474" i="20"/>
  <c r="K473" i="20"/>
  <c r="K472" i="20"/>
  <c r="K471" i="20"/>
  <c r="K470" i="20"/>
  <c r="K469" i="20"/>
  <c r="K468" i="20"/>
  <c r="K467" i="20"/>
  <c r="K466" i="20"/>
  <c r="K465" i="20"/>
  <c r="K464" i="20"/>
  <c r="K463" i="20"/>
  <c r="K459" i="20"/>
  <c r="K458" i="20"/>
  <c r="K457" i="20"/>
  <c r="K456" i="20"/>
  <c r="K454" i="20"/>
  <c r="K453" i="20"/>
  <c r="K452" i="20"/>
  <c r="K451" i="20"/>
  <c r="K450" i="20"/>
  <c r="K449" i="20"/>
  <c r="K448" i="20"/>
  <c r="K447" i="20"/>
  <c r="K446" i="20"/>
  <c r="K445" i="20"/>
  <c r="K444" i="20"/>
  <c r="K443" i="20"/>
  <c r="K441" i="20"/>
  <c r="K440" i="20"/>
  <c r="K439" i="20"/>
  <c r="K438" i="20"/>
  <c r="K437" i="20"/>
  <c r="K436" i="20"/>
  <c r="K435" i="20"/>
  <c r="K434" i="20"/>
  <c r="K433" i="20"/>
  <c r="K432" i="20"/>
  <c r="K431" i="20"/>
  <c r="K430" i="20"/>
  <c r="K429" i="20"/>
  <c r="K428" i="20"/>
  <c r="K427" i="20"/>
  <c r="K426" i="20"/>
  <c r="K425" i="20"/>
  <c r="K424" i="20"/>
  <c r="K423" i="20"/>
  <c r="K422" i="20"/>
  <c r="K421" i="20"/>
  <c r="K420" i="20"/>
  <c r="K419" i="20"/>
  <c r="K418" i="20"/>
  <c r="K417" i="20"/>
  <c r="K416" i="20"/>
  <c r="K415" i="20"/>
  <c r="K414" i="20"/>
  <c r="K413" i="20"/>
  <c r="K412" i="20"/>
  <c r="K411" i="20"/>
  <c r="K409" i="20"/>
  <c r="K408" i="20"/>
  <c r="K407" i="20"/>
  <c r="K406" i="20"/>
  <c r="K405" i="20"/>
  <c r="K404" i="20"/>
  <c r="K403" i="20"/>
  <c r="K402" i="20"/>
  <c r="K401" i="20"/>
  <c r="K400" i="20"/>
  <c r="K399" i="20"/>
  <c r="K398" i="20"/>
  <c r="K397" i="20"/>
  <c r="K396" i="20"/>
  <c r="K395" i="20"/>
  <c r="K394" i="20"/>
  <c r="K393" i="20"/>
  <c r="K392" i="20"/>
  <c r="K391" i="20"/>
  <c r="K390" i="20"/>
  <c r="K389" i="20"/>
  <c r="K387" i="20"/>
  <c r="K386" i="20"/>
  <c r="K385" i="20"/>
  <c r="K384" i="20"/>
  <c r="K383" i="20"/>
  <c r="K382" i="20"/>
  <c r="K381" i="20"/>
  <c r="K380" i="20"/>
  <c r="K379" i="20"/>
  <c r="K378" i="20"/>
  <c r="K377" i="20"/>
  <c r="K376" i="20"/>
  <c r="K375" i="20"/>
  <c r="K374" i="20"/>
  <c r="K373" i="20"/>
  <c r="K372" i="20"/>
  <c r="K371" i="20"/>
  <c r="K370" i="20"/>
  <c r="K369" i="20"/>
  <c r="K368" i="20"/>
  <c r="K367" i="20"/>
  <c r="K366" i="20"/>
  <c r="K364" i="20"/>
  <c r="K363" i="20"/>
  <c r="K362" i="20"/>
  <c r="K361" i="20"/>
  <c r="K360" i="20"/>
  <c r="K359" i="20"/>
  <c r="K358" i="20"/>
  <c r="K357" i="20"/>
  <c r="K356" i="20"/>
  <c r="K355" i="20"/>
  <c r="K353" i="20"/>
  <c r="K352" i="20"/>
  <c r="K351" i="20"/>
  <c r="K350" i="20"/>
  <c r="K349" i="20"/>
  <c r="K348" i="20"/>
  <c r="K347" i="20"/>
  <c r="K346" i="20"/>
  <c r="K345" i="20"/>
  <c r="K344" i="20"/>
  <c r="K343" i="20"/>
  <c r="K342" i="20"/>
  <c r="K341" i="20"/>
  <c r="K340" i="20"/>
  <c r="K339" i="20"/>
  <c r="K338" i="20"/>
  <c r="K337" i="20"/>
  <c r="K336" i="20"/>
  <c r="K335" i="20"/>
  <c r="K334" i="20"/>
  <c r="K333" i="20"/>
  <c r="K332" i="20"/>
  <c r="K331" i="20"/>
  <c r="K330" i="20"/>
  <c r="K329" i="20"/>
  <c r="K328" i="20"/>
  <c r="K327" i="20"/>
  <c r="K326" i="20"/>
  <c r="K325" i="20"/>
  <c r="K324" i="20"/>
  <c r="K323" i="20"/>
  <c r="K322" i="20"/>
  <c r="K321" i="20"/>
  <c r="K319" i="20"/>
  <c r="K318" i="20"/>
  <c r="K317" i="20"/>
  <c r="K316" i="20"/>
  <c r="K315" i="20"/>
  <c r="K314" i="20"/>
  <c r="K313" i="20"/>
  <c r="K312" i="20"/>
  <c r="K311" i="20"/>
  <c r="K310" i="20"/>
  <c r="K309" i="20"/>
  <c r="K308" i="20"/>
  <c r="K307" i="20"/>
  <c r="K306" i="20"/>
  <c r="K305" i="20"/>
  <c r="K304" i="20"/>
  <c r="K303" i="20"/>
  <c r="K302" i="20"/>
  <c r="K301" i="20"/>
  <c r="K300" i="20"/>
  <c r="K299" i="20"/>
  <c r="K298" i="20"/>
  <c r="K297" i="20"/>
  <c r="K296" i="20"/>
  <c r="K295" i="20"/>
  <c r="K294" i="20"/>
  <c r="K293" i="20"/>
  <c r="K292" i="20"/>
  <c r="K291" i="20"/>
  <c r="K290" i="20"/>
  <c r="K289" i="20"/>
  <c r="K288" i="20"/>
  <c r="K287" i="20"/>
  <c r="K286" i="20"/>
  <c r="K285" i="20"/>
  <c r="K284" i="20"/>
  <c r="K283" i="20"/>
  <c r="K282" i="20"/>
  <c r="K281" i="20"/>
  <c r="K280" i="20"/>
  <c r="K279" i="20"/>
  <c r="K278" i="20"/>
  <c r="K277" i="20"/>
  <c r="K276" i="20"/>
  <c r="K274" i="20"/>
  <c r="K273" i="20"/>
  <c r="K272" i="20"/>
  <c r="K271" i="20"/>
  <c r="K270" i="20"/>
  <c r="K269" i="20"/>
  <c r="K268" i="20"/>
  <c r="K267" i="20"/>
  <c r="K266" i="20"/>
  <c r="K265" i="20"/>
  <c r="K263" i="20"/>
  <c r="K262" i="20"/>
  <c r="K261" i="20"/>
  <c r="K260" i="20"/>
  <c r="K259" i="20"/>
  <c r="K258" i="20"/>
  <c r="K257" i="20"/>
  <c r="K256" i="20"/>
  <c r="K255" i="20"/>
  <c r="K254" i="20"/>
  <c r="K253" i="20"/>
  <c r="K252" i="20"/>
  <c r="K251" i="20"/>
  <c r="K250" i="20"/>
  <c r="K249" i="20"/>
  <c r="K248" i="20"/>
  <c r="K247" i="20"/>
  <c r="K246" i="20"/>
  <c r="K245" i="20"/>
  <c r="K244" i="20"/>
  <c r="K243" i="20"/>
  <c r="K242" i="20"/>
  <c r="K241" i="20"/>
  <c r="K240" i="20"/>
  <c r="K239" i="20"/>
  <c r="K238" i="20"/>
  <c r="K237" i="20"/>
  <c r="K236" i="20"/>
  <c r="K235" i="20"/>
  <c r="K234" i="20"/>
  <c r="K233" i="20"/>
  <c r="K232" i="20"/>
  <c r="K231" i="20"/>
  <c r="K229" i="20"/>
  <c r="K228" i="20"/>
  <c r="K227" i="20"/>
  <c r="K226" i="20"/>
  <c r="K225" i="20"/>
  <c r="K224" i="20"/>
  <c r="K223" i="20"/>
  <c r="K222" i="20"/>
  <c r="K221" i="20"/>
  <c r="K220" i="20"/>
  <c r="K219" i="20"/>
  <c r="K218" i="20"/>
  <c r="K217" i="20"/>
  <c r="K216" i="20"/>
  <c r="K215" i="20"/>
  <c r="K214" i="20"/>
  <c r="K213" i="20"/>
  <c r="K212" i="20"/>
  <c r="K211" i="20"/>
  <c r="K207" i="20"/>
  <c r="K206" i="20"/>
  <c r="K205" i="20"/>
  <c r="K204" i="20"/>
  <c r="K203" i="20"/>
  <c r="K202" i="20"/>
  <c r="K201" i="20"/>
  <c r="K200" i="20"/>
  <c r="K199" i="20"/>
  <c r="K198" i="20"/>
  <c r="K197" i="20"/>
  <c r="K196" i="20"/>
  <c r="K195" i="20"/>
  <c r="K194" i="20"/>
  <c r="K193" i="20"/>
  <c r="K192" i="20"/>
  <c r="K191" i="20"/>
  <c r="K187" i="20"/>
  <c r="K186" i="20"/>
  <c r="K184" i="20"/>
  <c r="K183" i="20"/>
  <c r="K182" i="20"/>
  <c r="K181" i="20"/>
  <c r="K180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4" i="20"/>
  <c r="K153" i="20"/>
  <c r="K152" i="20"/>
  <c r="K151" i="20"/>
  <c r="K150" i="20"/>
  <c r="K148" i="20"/>
  <c r="K147" i="20"/>
  <c r="K146" i="20"/>
  <c r="K145" i="20"/>
  <c r="K144" i="20"/>
  <c r="K143" i="20"/>
  <c r="K142" i="20"/>
  <c r="K141" i="20"/>
  <c r="K139" i="20"/>
  <c r="K138" i="20"/>
  <c r="K137" i="20"/>
  <c r="K136" i="20"/>
  <c r="K135" i="20"/>
  <c r="K134" i="20"/>
  <c r="K133" i="20"/>
  <c r="K132" i="20"/>
  <c r="K131" i="20"/>
  <c r="K130" i="20"/>
  <c r="K129" i="20"/>
  <c r="K128" i="20"/>
  <c r="K127" i="20"/>
  <c r="K126" i="20"/>
  <c r="K125" i="20"/>
  <c r="K124" i="20"/>
  <c r="K123" i="20"/>
  <c r="K122" i="20"/>
  <c r="K121" i="20"/>
  <c r="K120" i="20"/>
  <c r="K119" i="20"/>
  <c r="K118" i="20"/>
  <c r="K117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4" i="20"/>
  <c r="K93" i="20"/>
  <c r="K92" i="20"/>
  <c r="K91" i="20"/>
  <c r="K90" i="20"/>
  <c r="K89" i="20"/>
  <c r="K88" i="20"/>
  <c r="K87" i="20"/>
  <c r="K86" i="20"/>
  <c r="K85" i="20"/>
  <c r="K84" i="20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49" i="20"/>
  <c r="K48" i="20"/>
  <c r="K47" i="20"/>
  <c r="K46" i="20"/>
  <c r="K45" i="20"/>
  <c r="K44" i="20"/>
  <c r="K18" i="20"/>
  <c r="K17" i="20"/>
  <c r="K16" i="20"/>
  <c r="K15" i="20"/>
  <c r="K14" i="20"/>
  <c r="K13" i="20"/>
  <c r="K12" i="20"/>
  <c r="K11" i="20"/>
  <c r="K10" i="20"/>
  <c r="K9" i="20"/>
  <c r="K8" i="20"/>
  <c r="F12" i="5" l="1"/>
  <c r="F13" i="5" s="1"/>
  <c r="D12" i="5"/>
  <c r="D13" i="5" s="1"/>
  <c r="G769" i="20"/>
  <c r="E769" i="20"/>
  <c r="C769" i="20"/>
  <c r="G768" i="20"/>
  <c r="E768" i="20"/>
  <c r="C768" i="20"/>
  <c r="G764" i="20"/>
  <c r="E764" i="20"/>
  <c r="C764" i="20"/>
  <c r="G763" i="20"/>
  <c r="E763" i="20"/>
  <c r="C763" i="20"/>
  <c r="G759" i="20"/>
  <c r="E759" i="20"/>
  <c r="C759" i="20"/>
  <c r="G758" i="20"/>
  <c r="E758" i="20"/>
  <c r="C758" i="20"/>
  <c r="G754" i="20"/>
  <c r="E754" i="20"/>
  <c r="C754" i="20"/>
  <c r="G753" i="20"/>
  <c r="E753" i="20"/>
  <c r="C753" i="20"/>
  <c r="G752" i="20"/>
  <c r="E752" i="20"/>
  <c r="C752" i="20"/>
  <c r="G748" i="20"/>
  <c r="E748" i="20"/>
  <c r="C748" i="20"/>
  <c r="G747" i="20"/>
  <c r="E747" i="20"/>
  <c r="C747" i="20"/>
  <c r="G746" i="20"/>
  <c r="E746" i="20"/>
  <c r="C746" i="20"/>
  <c r="G744" i="20"/>
  <c r="E744" i="20"/>
  <c r="C744" i="20"/>
  <c r="G740" i="20"/>
  <c r="E740" i="20"/>
  <c r="C740" i="20"/>
  <c r="G739" i="20"/>
  <c r="E739" i="20"/>
  <c r="C739" i="20"/>
  <c r="G738" i="20"/>
  <c r="E738" i="20"/>
  <c r="C738" i="20"/>
  <c r="G737" i="20"/>
  <c r="E737" i="20"/>
  <c r="C737" i="20"/>
  <c r="G736" i="20"/>
  <c r="E736" i="20"/>
  <c r="C736" i="20"/>
  <c r="G735" i="20"/>
  <c r="E735" i="20"/>
  <c r="C735" i="20"/>
  <c r="G734" i="20"/>
  <c r="E734" i="20"/>
  <c r="C734" i="20"/>
  <c r="G733" i="20"/>
  <c r="E733" i="20"/>
  <c r="C733" i="20"/>
  <c r="G732" i="20"/>
  <c r="E732" i="20"/>
  <c r="C732" i="20"/>
  <c r="G731" i="20"/>
  <c r="E731" i="20"/>
  <c r="C731" i="20"/>
  <c r="G730" i="20"/>
  <c r="E730" i="20"/>
  <c r="C730" i="20"/>
  <c r="G728" i="20"/>
  <c r="E728" i="20"/>
  <c r="C728" i="20"/>
  <c r="G727" i="20"/>
  <c r="E727" i="20"/>
  <c r="C727" i="20"/>
  <c r="G726" i="20"/>
  <c r="E726" i="20"/>
  <c r="C726" i="20"/>
  <c r="G724" i="20"/>
  <c r="E724" i="20"/>
  <c r="C724" i="20"/>
  <c r="G723" i="20"/>
  <c r="E723" i="20"/>
  <c r="C723" i="20"/>
  <c r="G722" i="20"/>
  <c r="E722" i="20"/>
  <c r="C722" i="20"/>
  <c r="G721" i="20"/>
  <c r="E721" i="20"/>
  <c r="C721" i="20"/>
  <c r="G720" i="20"/>
  <c r="E720" i="20"/>
  <c r="C720" i="20"/>
  <c r="G719" i="20"/>
  <c r="E719" i="20"/>
  <c r="C719" i="20"/>
  <c r="G718" i="20"/>
  <c r="E718" i="20"/>
  <c r="C718" i="20"/>
  <c r="G717" i="20"/>
  <c r="E717" i="20"/>
  <c r="C717" i="20"/>
  <c r="G716" i="20"/>
  <c r="E716" i="20"/>
  <c r="C716" i="20"/>
  <c r="G714" i="20"/>
  <c r="E714" i="20"/>
  <c r="C714" i="20"/>
  <c r="G713" i="20"/>
  <c r="E713" i="20"/>
  <c r="C713" i="20"/>
  <c r="G712" i="20"/>
  <c r="E712" i="20"/>
  <c r="C712" i="20"/>
  <c r="G711" i="20"/>
  <c r="E711" i="20"/>
  <c r="C711" i="20"/>
  <c r="G710" i="20"/>
  <c r="E710" i="20"/>
  <c r="C710" i="20"/>
  <c r="G709" i="20"/>
  <c r="E709" i="20"/>
  <c r="C709" i="20"/>
  <c r="G708" i="20"/>
  <c r="E708" i="20"/>
  <c r="C708" i="20"/>
  <c r="G707" i="20"/>
  <c r="E707" i="20"/>
  <c r="C707" i="20"/>
  <c r="G706" i="20"/>
  <c r="E706" i="20"/>
  <c r="C706" i="20"/>
  <c r="G705" i="20"/>
  <c r="E705" i="20"/>
  <c r="C705" i="20"/>
  <c r="G704" i="20"/>
  <c r="E704" i="20"/>
  <c r="C704" i="20"/>
  <c r="G703" i="20"/>
  <c r="E703" i="20"/>
  <c r="C703" i="20"/>
  <c r="G702" i="20"/>
  <c r="E702" i="20"/>
  <c r="C702" i="20"/>
  <c r="G701" i="20"/>
  <c r="E701" i="20"/>
  <c r="C701" i="20"/>
  <c r="G700" i="20"/>
  <c r="E700" i="20"/>
  <c r="C700" i="20"/>
  <c r="G699" i="20"/>
  <c r="E699" i="20"/>
  <c r="C699" i="20"/>
  <c r="G698" i="20"/>
  <c r="E698" i="20"/>
  <c r="C698" i="20"/>
  <c r="G697" i="20"/>
  <c r="E697" i="20"/>
  <c r="C697" i="20"/>
  <c r="G696" i="20"/>
  <c r="E696" i="20"/>
  <c r="C696" i="20"/>
  <c r="G695" i="20"/>
  <c r="E695" i="20"/>
  <c r="C695" i="20"/>
  <c r="G694" i="20"/>
  <c r="E694" i="20"/>
  <c r="C694" i="20"/>
  <c r="G693" i="20"/>
  <c r="E693" i="20"/>
  <c r="C693" i="20"/>
  <c r="G692" i="20"/>
  <c r="E692" i="20"/>
  <c r="C692" i="20"/>
  <c r="G691" i="20"/>
  <c r="E691" i="20"/>
  <c r="C691" i="20"/>
  <c r="G690" i="20"/>
  <c r="E690" i="20"/>
  <c r="C690" i="20"/>
  <c r="G689" i="20"/>
  <c r="E689" i="20"/>
  <c r="C689" i="20"/>
  <c r="G688" i="20"/>
  <c r="E688" i="20"/>
  <c r="C688" i="20"/>
  <c r="G687" i="20"/>
  <c r="E687" i="20"/>
  <c r="C687" i="20"/>
  <c r="G686" i="20"/>
  <c r="E686" i="20"/>
  <c r="C686" i="20"/>
  <c r="G685" i="20"/>
  <c r="E685" i="20"/>
  <c r="C685" i="20"/>
  <c r="G684" i="20"/>
  <c r="E684" i="20"/>
  <c r="C684" i="20"/>
  <c r="G683" i="20"/>
  <c r="E683" i="20"/>
  <c r="C683" i="20"/>
  <c r="G682" i="20"/>
  <c r="E682" i="20"/>
  <c r="C682" i="20"/>
  <c r="G681" i="20"/>
  <c r="E681" i="20"/>
  <c r="C681" i="20"/>
  <c r="G679" i="20"/>
  <c r="E679" i="20"/>
  <c r="C679" i="20"/>
  <c r="G678" i="20"/>
  <c r="E678" i="20"/>
  <c r="C678" i="20"/>
  <c r="G677" i="20"/>
  <c r="E677" i="20"/>
  <c r="C677" i="20"/>
  <c r="G676" i="20"/>
  <c r="E676" i="20"/>
  <c r="C676" i="20"/>
  <c r="G675" i="20"/>
  <c r="E675" i="20"/>
  <c r="C675" i="20"/>
  <c r="G674" i="20"/>
  <c r="E674" i="20"/>
  <c r="C674" i="20"/>
  <c r="G673" i="20"/>
  <c r="E673" i="20"/>
  <c r="C673" i="20"/>
  <c r="G672" i="20"/>
  <c r="E672" i="20"/>
  <c r="C672" i="20"/>
  <c r="G671" i="20"/>
  <c r="E671" i="20"/>
  <c r="C671" i="20"/>
  <c r="G670" i="20"/>
  <c r="E670" i="20"/>
  <c r="C670" i="20"/>
  <c r="G669" i="20"/>
  <c r="E669" i="20"/>
  <c r="C669" i="20"/>
  <c r="G668" i="20"/>
  <c r="E668" i="20"/>
  <c r="C668" i="20"/>
  <c r="G667" i="20"/>
  <c r="E667" i="20"/>
  <c r="C667" i="20"/>
  <c r="G666" i="20"/>
  <c r="E666" i="20"/>
  <c r="C666" i="20"/>
  <c r="G665" i="20"/>
  <c r="E665" i="20"/>
  <c r="C665" i="20"/>
  <c r="G664" i="20"/>
  <c r="E664" i="20"/>
  <c r="C664" i="20"/>
  <c r="G663" i="20"/>
  <c r="E663" i="20"/>
  <c r="C663" i="20"/>
  <c r="G662" i="20"/>
  <c r="E662" i="20"/>
  <c r="C662" i="20"/>
  <c r="G661" i="20"/>
  <c r="E661" i="20"/>
  <c r="C661" i="20"/>
  <c r="G660" i="20"/>
  <c r="E660" i="20"/>
  <c r="C660" i="20"/>
  <c r="G659" i="20"/>
  <c r="E659" i="20"/>
  <c r="C659" i="20"/>
  <c r="G658" i="20"/>
  <c r="E658" i="20"/>
  <c r="C658" i="20"/>
  <c r="G657" i="20"/>
  <c r="E657" i="20"/>
  <c r="C657" i="20"/>
  <c r="G656" i="20"/>
  <c r="E656" i="20"/>
  <c r="C656" i="20"/>
  <c r="G655" i="20"/>
  <c r="E655" i="20"/>
  <c r="C655" i="20"/>
  <c r="G654" i="20"/>
  <c r="E654" i="20"/>
  <c r="C654" i="20"/>
  <c r="G653" i="20"/>
  <c r="E653" i="20"/>
  <c r="C653" i="20"/>
  <c r="G649" i="20"/>
  <c r="E649" i="20"/>
  <c r="C649" i="20"/>
  <c r="G648" i="20"/>
  <c r="E648" i="20"/>
  <c r="C648" i="20"/>
  <c r="G647" i="20"/>
  <c r="E647" i="20"/>
  <c r="C647" i="20"/>
  <c r="G646" i="20"/>
  <c r="E646" i="20"/>
  <c r="C646" i="20"/>
  <c r="G645" i="20"/>
  <c r="E645" i="20"/>
  <c r="C645" i="20"/>
  <c r="G644" i="20"/>
  <c r="E644" i="20"/>
  <c r="C644" i="20"/>
  <c r="G643" i="20"/>
  <c r="E643" i="20"/>
  <c r="C643" i="20"/>
  <c r="G642" i="20"/>
  <c r="E642" i="20"/>
  <c r="C642" i="20"/>
  <c r="G641" i="20"/>
  <c r="E641" i="20"/>
  <c r="C641" i="20"/>
  <c r="G640" i="20"/>
  <c r="E640" i="20"/>
  <c r="C640" i="20"/>
  <c r="G639" i="20"/>
  <c r="E639" i="20"/>
  <c r="C639" i="20"/>
  <c r="G638" i="20"/>
  <c r="E638" i="20"/>
  <c r="C638" i="20"/>
  <c r="G637" i="20"/>
  <c r="E637" i="20"/>
  <c r="C637" i="20"/>
  <c r="G636" i="20"/>
  <c r="E636" i="20"/>
  <c r="C636" i="20"/>
  <c r="G634" i="20"/>
  <c r="E634" i="20"/>
  <c r="C634" i="20"/>
  <c r="G633" i="20"/>
  <c r="E633" i="20"/>
  <c r="C633" i="20"/>
  <c r="G632" i="20"/>
  <c r="E632" i="20"/>
  <c r="C632" i="20"/>
  <c r="G631" i="20"/>
  <c r="E631" i="20"/>
  <c r="C631" i="20"/>
  <c r="G630" i="20"/>
  <c r="E630" i="20"/>
  <c r="C630" i="20"/>
  <c r="G629" i="20"/>
  <c r="E629" i="20"/>
  <c r="C629" i="20"/>
  <c r="G628" i="20"/>
  <c r="E628" i="20"/>
  <c r="C628" i="20"/>
  <c r="G627" i="20"/>
  <c r="E627" i="20"/>
  <c r="C627" i="20"/>
  <c r="G626" i="20"/>
  <c r="E626" i="20"/>
  <c r="C626" i="20"/>
  <c r="G625" i="20"/>
  <c r="E625" i="20"/>
  <c r="C625" i="20"/>
  <c r="G624" i="20"/>
  <c r="E624" i="20"/>
  <c r="C624" i="20"/>
  <c r="G623" i="20"/>
  <c r="E623" i="20"/>
  <c r="C623" i="20"/>
  <c r="G622" i="20"/>
  <c r="E622" i="20"/>
  <c r="C622" i="20"/>
  <c r="G621" i="20"/>
  <c r="E621" i="20"/>
  <c r="C621" i="20"/>
  <c r="G620" i="20"/>
  <c r="E620" i="20"/>
  <c r="C620" i="20"/>
  <c r="G619" i="20"/>
  <c r="E619" i="20"/>
  <c r="C619" i="20"/>
  <c r="G618" i="20"/>
  <c r="E618" i="20"/>
  <c r="C618" i="20"/>
  <c r="G617" i="20"/>
  <c r="E617" i="20"/>
  <c r="C617" i="20"/>
  <c r="G613" i="20"/>
  <c r="E613" i="20"/>
  <c r="C613" i="20"/>
  <c r="G612" i="20"/>
  <c r="E612" i="20"/>
  <c r="C612" i="20"/>
  <c r="G608" i="20"/>
  <c r="E608" i="20"/>
  <c r="C608" i="20"/>
  <c r="G607" i="20"/>
  <c r="E607" i="20"/>
  <c r="C607" i="20"/>
  <c r="G605" i="20"/>
  <c r="E605" i="20"/>
  <c r="C605" i="20"/>
  <c r="G601" i="20"/>
  <c r="E601" i="20"/>
  <c r="C601" i="20"/>
  <c r="G600" i="20"/>
  <c r="E600" i="20"/>
  <c r="C600" i="20"/>
  <c r="G599" i="20"/>
  <c r="E599" i="20"/>
  <c r="C599" i="20"/>
  <c r="G598" i="20"/>
  <c r="E598" i="20"/>
  <c r="C598" i="20"/>
  <c r="G597" i="20"/>
  <c r="E597" i="20"/>
  <c r="C597" i="20"/>
  <c r="G595" i="20"/>
  <c r="E595" i="20"/>
  <c r="C595" i="20"/>
  <c r="G594" i="20"/>
  <c r="E594" i="20"/>
  <c r="C594" i="20"/>
  <c r="G593" i="20"/>
  <c r="E593" i="20"/>
  <c r="C593" i="20"/>
  <c r="G592" i="20"/>
  <c r="E592" i="20"/>
  <c r="C592" i="20"/>
  <c r="G591" i="20"/>
  <c r="E591" i="20"/>
  <c r="C591" i="20"/>
  <c r="G588" i="20"/>
  <c r="E588" i="20"/>
  <c r="C588" i="20"/>
  <c r="G587" i="20"/>
  <c r="E587" i="20"/>
  <c r="C587" i="20"/>
  <c r="G586" i="20"/>
  <c r="E586" i="20"/>
  <c r="C586" i="20"/>
  <c r="G585" i="20"/>
  <c r="E585" i="20"/>
  <c r="C585" i="20"/>
  <c r="G584" i="20"/>
  <c r="E584" i="20"/>
  <c r="C584" i="20"/>
  <c r="G583" i="20"/>
  <c r="E583" i="20"/>
  <c r="C583" i="20"/>
  <c r="G581" i="20"/>
  <c r="E581" i="20"/>
  <c r="C581" i="20"/>
  <c r="G580" i="20"/>
  <c r="E580" i="20"/>
  <c r="C580" i="20"/>
  <c r="G579" i="20"/>
  <c r="E579" i="20"/>
  <c r="C579" i="20"/>
  <c r="G578" i="20"/>
  <c r="E578" i="20"/>
  <c r="C578" i="20"/>
  <c r="G577" i="20"/>
  <c r="E577" i="20"/>
  <c r="C577" i="20"/>
  <c r="G575" i="20"/>
  <c r="E575" i="20"/>
  <c r="C575" i="20"/>
  <c r="G574" i="20"/>
  <c r="E574" i="20"/>
  <c r="C574" i="20"/>
  <c r="G572" i="20"/>
  <c r="E572" i="20"/>
  <c r="C572" i="20"/>
  <c r="G571" i="20"/>
  <c r="E571" i="20"/>
  <c r="C571" i="20"/>
  <c r="G570" i="20"/>
  <c r="E570" i="20"/>
  <c r="C570" i="20"/>
  <c r="G569" i="20"/>
  <c r="E569" i="20"/>
  <c r="C569" i="20"/>
  <c r="G568" i="20"/>
  <c r="E568" i="20"/>
  <c r="C568" i="20"/>
  <c r="G567" i="20"/>
  <c r="E567" i="20"/>
  <c r="C567" i="20"/>
  <c r="G566" i="20"/>
  <c r="E566" i="20"/>
  <c r="C566" i="20"/>
  <c r="G565" i="20"/>
  <c r="E565" i="20"/>
  <c r="C565" i="20"/>
  <c r="G564" i="20"/>
  <c r="E564" i="20"/>
  <c r="C564" i="20"/>
  <c r="G562" i="20"/>
  <c r="E562" i="20"/>
  <c r="C562" i="20"/>
  <c r="G561" i="20"/>
  <c r="E561" i="20"/>
  <c r="C561" i="20"/>
  <c r="G560" i="20"/>
  <c r="E560" i="20"/>
  <c r="C560" i="20"/>
  <c r="G559" i="20"/>
  <c r="E559" i="20"/>
  <c r="C559" i="20"/>
  <c r="G558" i="20"/>
  <c r="E558" i="20"/>
  <c r="C558" i="20"/>
  <c r="G557" i="20"/>
  <c r="E557" i="20"/>
  <c r="C557" i="20"/>
  <c r="G553" i="20"/>
  <c r="E553" i="20"/>
  <c r="C553" i="20"/>
  <c r="G552" i="20"/>
  <c r="E552" i="20"/>
  <c r="C552" i="20"/>
  <c r="G551" i="20"/>
  <c r="E551" i="20"/>
  <c r="C551" i="20"/>
  <c r="G549" i="20"/>
  <c r="E549" i="20"/>
  <c r="C549" i="20"/>
  <c r="G548" i="20"/>
  <c r="E548" i="20"/>
  <c r="C548" i="20"/>
  <c r="G547" i="20"/>
  <c r="E547" i="20"/>
  <c r="C547" i="20"/>
  <c r="G546" i="20"/>
  <c r="E546" i="20"/>
  <c r="C546" i="20"/>
  <c r="G544" i="20"/>
  <c r="E544" i="20"/>
  <c r="C544" i="20"/>
  <c r="G543" i="20"/>
  <c r="E543" i="20"/>
  <c r="C543" i="20"/>
  <c r="G542" i="20"/>
  <c r="E542" i="20"/>
  <c r="C542" i="20"/>
  <c r="G541" i="20"/>
  <c r="E541" i="20"/>
  <c r="C541" i="20"/>
  <c r="G540" i="20"/>
  <c r="E540" i="20"/>
  <c r="C540" i="20"/>
  <c r="G539" i="20"/>
  <c r="E539" i="20"/>
  <c r="C539" i="20"/>
  <c r="G537" i="20"/>
  <c r="E537" i="20"/>
  <c r="C537" i="20"/>
  <c r="G536" i="20"/>
  <c r="E536" i="20"/>
  <c r="C536" i="20"/>
  <c r="G535" i="20"/>
  <c r="E535" i="20"/>
  <c r="C535" i="20"/>
  <c r="G534" i="20"/>
  <c r="E534" i="20"/>
  <c r="C534" i="20"/>
  <c r="G533" i="20"/>
  <c r="E533" i="20"/>
  <c r="C533" i="20"/>
  <c r="G532" i="20"/>
  <c r="E532" i="20"/>
  <c r="C532" i="20"/>
  <c r="G531" i="20"/>
  <c r="E531" i="20"/>
  <c r="C531" i="20"/>
  <c r="G530" i="20"/>
  <c r="E530" i="20"/>
  <c r="C530" i="20"/>
  <c r="G529" i="20"/>
  <c r="E529" i="20"/>
  <c r="C529" i="20"/>
  <c r="G528" i="20"/>
  <c r="E528" i="20"/>
  <c r="C528" i="20"/>
  <c r="G527" i="20"/>
  <c r="E527" i="20"/>
  <c r="C527" i="20"/>
  <c r="G526" i="20"/>
  <c r="E526" i="20"/>
  <c r="C526" i="20"/>
  <c r="G525" i="20"/>
  <c r="E525" i="20"/>
  <c r="C525" i="20"/>
  <c r="G524" i="20"/>
  <c r="E524" i="20"/>
  <c r="C524" i="20"/>
  <c r="G523" i="20"/>
  <c r="E523" i="20"/>
  <c r="C523" i="20"/>
  <c r="G521" i="20"/>
  <c r="E521" i="20"/>
  <c r="C521" i="20"/>
  <c r="G520" i="20"/>
  <c r="E520" i="20"/>
  <c r="C520" i="20"/>
  <c r="G519" i="20"/>
  <c r="E519" i="20"/>
  <c r="C519" i="20"/>
  <c r="G518" i="20"/>
  <c r="E518" i="20"/>
  <c r="C518" i="20"/>
  <c r="G516" i="20"/>
  <c r="E516" i="20"/>
  <c r="C516" i="20"/>
  <c r="G515" i="20"/>
  <c r="E515" i="20"/>
  <c r="C515" i="20"/>
  <c r="G514" i="20"/>
  <c r="E514" i="20"/>
  <c r="C514" i="20"/>
  <c r="G513" i="20"/>
  <c r="E513" i="20"/>
  <c r="C513" i="20"/>
  <c r="G512" i="20"/>
  <c r="E512" i="20"/>
  <c r="C512" i="20"/>
  <c r="G511" i="20"/>
  <c r="E511" i="20"/>
  <c r="C511" i="20"/>
  <c r="G510" i="20"/>
  <c r="E510" i="20"/>
  <c r="C510" i="20"/>
  <c r="G508" i="20"/>
  <c r="E508" i="20"/>
  <c r="C508" i="20"/>
  <c r="G507" i="20"/>
  <c r="E507" i="20"/>
  <c r="C507" i="20"/>
  <c r="G506" i="20"/>
  <c r="E506" i="20"/>
  <c r="C506" i="20"/>
  <c r="G505" i="20"/>
  <c r="E505" i="20"/>
  <c r="C505" i="20"/>
  <c r="G504" i="20"/>
  <c r="E504" i="20"/>
  <c r="C504" i="20"/>
  <c r="G503" i="20"/>
  <c r="E503" i="20"/>
  <c r="C503" i="20"/>
  <c r="G502" i="20"/>
  <c r="E502" i="20"/>
  <c r="C502" i="20"/>
  <c r="G501" i="20"/>
  <c r="E501" i="20"/>
  <c r="C501" i="20"/>
  <c r="G499" i="20"/>
  <c r="E499" i="20"/>
  <c r="C499" i="20"/>
  <c r="G498" i="20"/>
  <c r="E498" i="20"/>
  <c r="C498" i="20"/>
  <c r="G497" i="20"/>
  <c r="E497" i="20"/>
  <c r="C497" i="20"/>
  <c r="G496" i="20"/>
  <c r="E496" i="20"/>
  <c r="C496" i="20"/>
  <c r="G495" i="20"/>
  <c r="E495" i="20"/>
  <c r="C495" i="20"/>
  <c r="G494" i="20"/>
  <c r="E494" i="20"/>
  <c r="C494" i="20"/>
  <c r="G493" i="20"/>
  <c r="E493" i="20"/>
  <c r="C493" i="20"/>
  <c r="G492" i="20"/>
  <c r="E492" i="20"/>
  <c r="C492" i="20"/>
  <c r="G491" i="20"/>
  <c r="E491" i="20"/>
  <c r="C491" i="20"/>
  <c r="G489" i="20"/>
  <c r="E489" i="20"/>
  <c r="C489" i="20"/>
  <c r="G488" i="20"/>
  <c r="E488" i="20"/>
  <c r="C488" i="20"/>
  <c r="G487" i="20"/>
  <c r="E487" i="20"/>
  <c r="C487" i="20"/>
  <c r="G486" i="20"/>
  <c r="E486" i="20"/>
  <c r="C486" i="20"/>
  <c r="G485" i="20"/>
  <c r="E485" i="20"/>
  <c r="C485" i="20"/>
  <c r="G484" i="20"/>
  <c r="E484" i="20"/>
  <c r="C484" i="20"/>
  <c r="G483" i="20"/>
  <c r="E483" i="20"/>
  <c r="C483" i="20"/>
  <c r="G482" i="20"/>
  <c r="E482" i="20"/>
  <c r="C482" i="20"/>
  <c r="G481" i="20"/>
  <c r="E481" i="20"/>
  <c r="C481" i="20"/>
  <c r="G480" i="20"/>
  <c r="E480" i="20"/>
  <c r="C480" i="20"/>
  <c r="G479" i="20"/>
  <c r="E479" i="20"/>
  <c r="C479" i="20"/>
  <c r="G478" i="20"/>
  <c r="E478" i="20"/>
  <c r="C478" i="20"/>
  <c r="G477" i="20"/>
  <c r="E477" i="20"/>
  <c r="C477" i="20"/>
  <c r="G476" i="20"/>
  <c r="E476" i="20"/>
  <c r="C476" i="20"/>
  <c r="G475" i="20"/>
  <c r="E475" i="20"/>
  <c r="C475" i="20"/>
  <c r="G474" i="20"/>
  <c r="E474" i="20"/>
  <c r="C474" i="20"/>
  <c r="G473" i="20"/>
  <c r="E473" i="20"/>
  <c r="C473" i="20"/>
  <c r="G472" i="20"/>
  <c r="E472" i="20"/>
  <c r="C472" i="20"/>
  <c r="G471" i="20"/>
  <c r="E471" i="20"/>
  <c r="C471" i="20"/>
  <c r="G470" i="20"/>
  <c r="E470" i="20"/>
  <c r="C470" i="20"/>
  <c r="G469" i="20"/>
  <c r="E469" i="20"/>
  <c r="C469" i="20"/>
  <c r="G468" i="20"/>
  <c r="E468" i="20"/>
  <c r="C468" i="20"/>
  <c r="G467" i="20"/>
  <c r="E467" i="20"/>
  <c r="C467" i="20"/>
  <c r="G466" i="20"/>
  <c r="E466" i="20"/>
  <c r="C466" i="20"/>
  <c r="G465" i="20"/>
  <c r="E465" i="20"/>
  <c r="C465" i="20"/>
  <c r="G464" i="20"/>
  <c r="E464" i="20"/>
  <c r="C464" i="20"/>
  <c r="G463" i="20"/>
  <c r="E463" i="20"/>
  <c r="C463" i="20"/>
  <c r="G459" i="20"/>
  <c r="E459" i="20"/>
  <c r="C459" i="20"/>
  <c r="G458" i="20"/>
  <c r="E458" i="20"/>
  <c r="C458" i="20"/>
  <c r="G457" i="20"/>
  <c r="E457" i="20"/>
  <c r="C457" i="20"/>
  <c r="G456" i="20"/>
  <c r="E456" i="20"/>
  <c r="C456" i="20"/>
  <c r="G454" i="20"/>
  <c r="E454" i="20"/>
  <c r="C454" i="20"/>
  <c r="G453" i="20"/>
  <c r="E453" i="20"/>
  <c r="C453" i="20"/>
  <c r="G452" i="20"/>
  <c r="E452" i="20"/>
  <c r="C452" i="20"/>
  <c r="G451" i="20"/>
  <c r="E451" i="20"/>
  <c r="C451" i="20"/>
  <c r="G450" i="20"/>
  <c r="E450" i="20"/>
  <c r="C450" i="20"/>
  <c r="G449" i="20"/>
  <c r="E449" i="20"/>
  <c r="C449" i="20"/>
  <c r="G448" i="20"/>
  <c r="E448" i="20"/>
  <c r="C448" i="20"/>
  <c r="G447" i="20"/>
  <c r="E447" i="20"/>
  <c r="C447" i="20"/>
  <c r="G446" i="20"/>
  <c r="E446" i="20"/>
  <c r="C446" i="20"/>
  <c r="G445" i="20"/>
  <c r="E445" i="20"/>
  <c r="C445" i="20"/>
  <c r="G444" i="20"/>
  <c r="E444" i="20"/>
  <c r="C444" i="20"/>
  <c r="G443" i="20"/>
  <c r="E443" i="20"/>
  <c r="C443" i="20"/>
  <c r="G441" i="20"/>
  <c r="E441" i="20"/>
  <c r="C441" i="20"/>
  <c r="G440" i="20"/>
  <c r="E440" i="20"/>
  <c r="C440" i="20"/>
  <c r="G439" i="20"/>
  <c r="E439" i="20"/>
  <c r="C439" i="20"/>
  <c r="G438" i="20"/>
  <c r="E438" i="20"/>
  <c r="C438" i="20"/>
  <c r="G437" i="20"/>
  <c r="E437" i="20"/>
  <c r="C437" i="20"/>
  <c r="G436" i="20"/>
  <c r="E436" i="20"/>
  <c r="C436" i="20"/>
  <c r="G435" i="20"/>
  <c r="E435" i="20"/>
  <c r="C435" i="20"/>
  <c r="G434" i="20"/>
  <c r="E434" i="20"/>
  <c r="C434" i="20"/>
  <c r="G433" i="20"/>
  <c r="E433" i="20"/>
  <c r="C433" i="20"/>
  <c r="G432" i="20"/>
  <c r="E432" i="20"/>
  <c r="C432" i="20"/>
  <c r="G431" i="20"/>
  <c r="E431" i="20"/>
  <c r="C431" i="20"/>
  <c r="G430" i="20"/>
  <c r="E430" i="20"/>
  <c r="C430" i="20"/>
  <c r="G429" i="20"/>
  <c r="E429" i="20"/>
  <c r="C429" i="20"/>
  <c r="G428" i="20"/>
  <c r="E428" i="20"/>
  <c r="C428" i="20"/>
  <c r="G427" i="20"/>
  <c r="E427" i="20"/>
  <c r="C427" i="20"/>
  <c r="G426" i="20"/>
  <c r="E426" i="20"/>
  <c r="C426" i="20"/>
  <c r="G425" i="20"/>
  <c r="E425" i="20"/>
  <c r="C425" i="20"/>
  <c r="G424" i="20"/>
  <c r="E424" i="20"/>
  <c r="C424" i="20"/>
  <c r="G423" i="20"/>
  <c r="E423" i="20"/>
  <c r="C423" i="20"/>
  <c r="G422" i="20"/>
  <c r="E422" i="20"/>
  <c r="C422" i="20"/>
  <c r="G421" i="20"/>
  <c r="E421" i="20"/>
  <c r="C421" i="20"/>
  <c r="G420" i="20"/>
  <c r="E420" i="20"/>
  <c r="C420" i="20"/>
  <c r="G419" i="20"/>
  <c r="E419" i="20"/>
  <c r="C419" i="20"/>
  <c r="G418" i="20"/>
  <c r="E418" i="20"/>
  <c r="C418" i="20"/>
  <c r="G417" i="20"/>
  <c r="E417" i="20"/>
  <c r="C417" i="20"/>
  <c r="G416" i="20"/>
  <c r="E416" i="20"/>
  <c r="C416" i="20"/>
  <c r="G415" i="20"/>
  <c r="E415" i="20"/>
  <c r="C415" i="20"/>
  <c r="G414" i="20"/>
  <c r="E414" i="20"/>
  <c r="C414" i="20"/>
  <c r="G413" i="20"/>
  <c r="E413" i="20"/>
  <c r="C413" i="20"/>
  <c r="G412" i="20"/>
  <c r="E412" i="20"/>
  <c r="C412" i="20"/>
  <c r="G411" i="20"/>
  <c r="E411" i="20"/>
  <c r="C411" i="20"/>
  <c r="G409" i="20"/>
  <c r="E409" i="20"/>
  <c r="C409" i="20"/>
  <c r="G408" i="20"/>
  <c r="E408" i="20"/>
  <c r="C408" i="20"/>
  <c r="G407" i="20"/>
  <c r="E407" i="20"/>
  <c r="C407" i="20"/>
  <c r="G406" i="20"/>
  <c r="E406" i="20"/>
  <c r="C406" i="20"/>
  <c r="G405" i="20"/>
  <c r="E405" i="20"/>
  <c r="C405" i="20"/>
  <c r="G404" i="20"/>
  <c r="E404" i="20"/>
  <c r="C404" i="20"/>
  <c r="G403" i="20"/>
  <c r="E403" i="20"/>
  <c r="C403" i="20"/>
  <c r="G402" i="20"/>
  <c r="E402" i="20"/>
  <c r="C402" i="20"/>
  <c r="G401" i="20"/>
  <c r="E401" i="20"/>
  <c r="C401" i="20"/>
  <c r="G400" i="20"/>
  <c r="E400" i="20"/>
  <c r="C400" i="20"/>
  <c r="G399" i="20"/>
  <c r="E399" i="20"/>
  <c r="C399" i="20"/>
  <c r="G398" i="20"/>
  <c r="E398" i="20"/>
  <c r="C398" i="20"/>
  <c r="G397" i="20"/>
  <c r="E397" i="20"/>
  <c r="C397" i="20"/>
  <c r="G396" i="20"/>
  <c r="E396" i="20"/>
  <c r="C396" i="20"/>
  <c r="G395" i="20"/>
  <c r="E395" i="20"/>
  <c r="C395" i="20"/>
  <c r="G394" i="20"/>
  <c r="E394" i="20"/>
  <c r="C394" i="20"/>
  <c r="G393" i="20"/>
  <c r="E393" i="20"/>
  <c r="C393" i="20"/>
  <c r="G392" i="20"/>
  <c r="E392" i="20"/>
  <c r="C392" i="20"/>
  <c r="G391" i="20"/>
  <c r="E391" i="20"/>
  <c r="C391" i="20"/>
  <c r="G390" i="20"/>
  <c r="E390" i="20"/>
  <c r="C390" i="20"/>
  <c r="G389" i="20"/>
  <c r="E389" i="20"/>
  <c r="C389" i="20"/>
  <c r="G387" i="20"/>
  <c r="E387" i="20"/>
  <c r="C387" i="20"/>
  <c r="G386" i="20"/>
  <c r="E386" i="20"/>
  <c r="C386" i="20"/>
  <c r="G385" i="20"/>
  <c r="E385" i="20"/>
  <c r="C385" i="20"/>
  <c r="G384" i="20"/>
  <c r="E384" i="20"/>
  <c r="C384" i="20"/>
  <c r="G383" i="20"/>
  <c r="E383" i="20"/>
  <c r="C383" i="20"/>
  <c r="G382" i="20"/>
  <c r="E382" i="20"/>
  <c r="C382" i="20"/>
  <c r="G381" i="20"/>
  <c r="E381" i="20"/>
  <c r="C381" i="20"/>
  <c r="G380" i="20"/>
  <c r="E380" i="20"/>
  <c r="C380" i="20"/>
  <c r="G379" i="20"/>
  <c r="E379" i="20"/>
  <c r="C379" i="20"/>
  <c r="G378" i="20"/>
  <c r="E378" i="20"/>
  <c r="C378" i="20"/>
  <c r="G377" i="20"/>
  <c r="E377" i="20"/>
  <c r="C377" i="20"/>
  <c r="G376" i="20"/>
  <c r="E376" i="20"/>
  <c r="C376" i="20"/>
  <c r="G375" i="20"/>
  <c r="E375" i="20"/>
  <c r="C375" i="20"/>
  <c r="G374" i="20"/>
  <c r="E374" i="20"/>
  <c r="C374" i="20"/>
  <c r="G373" i="20"/>
  <c r="E373" i="20"/>
  <c r="C373" i="20"/>
  <c r="G372" i="20"/>
  <c r="E372" i="20"/>
  <c r="C372" i="20"/>
  <c r="G371" i="20"/>
  <c r="E371" i="20"/>
  <c r="C371" i="20"/>
  <c r="G370" i="20"/>
  <c r="E370" i="20"/>
  <c r="C370" i="20"/>
  <c r="G369" i="20"/>
  <c r="E369" i="20"/>
  <c r="C369" i="20"/>
  <c r="G368" i="20"/>
  <c r="E368" i="20"/>
  <c r="C368" i="20"/>
  <c r="G367" i="20"/>
  <c r="E367" i="20"/>
  <c r="C367" i="20"/>
  <c r="G366" i="20"/>
  <c r="E366" i="20"/>
  <c r="C366" i="20"/>
  <c r="G364" i="20"/>
  <c r="E364" i="20"/>
  <c r="C364" i="20"/>
  <c r="G363" i="20"/>
  <c r="E363" i="20"/>
  <c r="C363" i="20"/>
  <c r="G362" i="20"/>
  <c r="E362" i="20"/>
  <c r="C362" i="20"/>
  <c r="G361" i="20"/>
  <c r="E361" i="20"/>
  <c r="C361" i="20"/>
  <c r="G360" i="20"/>
  <c r="E360" i="20"/>
  <c r="C360" i="20"/>
  <c r="G359" i="20"/>
  <c r="E359" i="20"/>
  <c r="C359" i="20"/>
  <c r="G358" i="20"/>
  <c r="E358" i="20"/>
  <c r="C358" i="20"/>
  <c r="G357" i="20"/>
  <c r="E357" i="20"/>
  <c r="C357" i="20"/>
  <c r="G356" i="20"/>
  <c r="E356" i="20"/>
  <c r="C356" i="20"/>
  <c r="G355" i="20"/>
  <c r="E355" i="20"/>
  <c r="C355" i="20"/>
  <c r="G353" i="20"/>
  <c r="E353" i="20"/>
  <c r="C353" i="20"/>
  <c r="G352" i="20"/>
  <c r="E352" i="20"/>
  <c r="C352" i="20"/>
  <c r="G351" i="20"/>
  <c r="E351" i="20"/>
  <c r="C351" i="20"/>
  <c r="G350" i="20"/>
  <c r="E350" i="20"/>
  <c r="C350" i="20"/>
  <c r="G349" i="20"/>
  <c r="E349" i="20"/>
  <c r="C349" i="20"/>
  <c r="G348" i="20"/>
  <c r="E348" i="20"/>
  <c r="C348" i="20"/>
  <c r="G347" i="20"/>
  <c r="E347" i="20"/>
  <c r="C347" i="20"/>
  <c r="G346" i="20"/>
  <c r="E346" i="20"/>
  <c r="C346" i="20"/>
  <c r="G345" i="20"/>
  <c r="E345" i="20"/>
  <c r="C345" i="20"/>
  <c r="G344" i="20"/>
  <c r="E344" i="20"/>
  <c r="C344" i="20"/>
  <c r="G343" i="20"/>
  <c r="E343" i="20"/>
  <c r="C343" i="20"/>
  <c r="G342" i="20"/>
  <c r="E342" i="20"/>
  <c r="C342" i="20"/>
  <c r="G341" i="20"/>
  <c r="E341" i="20"/>
  <c r="C341" i="20"/>
  <c r="G340" i="20"/>
  <c r="E340" i="20"/>
  <c r="C340" i="20"/>
  <c r="G339" i="20"/>
  <c r="E339" i="20"/>
  <c r="C339" i="20"/>
  <c r="G338" i="20"/>
  <c r="E338" i="20"/>
  <c r="C338" i="20"/>
  <c r="G337" i="20"/>
  <c r="E337" i="20"/>
  <c r="C337" i="20"/>
  <c r="G336" i="20"/>
  <c r="E336" i="20"/>
  <c r="C336" i="20"/>
  <c r="G335" i="20"/>
  <c r="E335" i="20"/>
  <c r="C335" i="20"/>
  <c r="G334" i="20"/>
  <c r="E334" i="20"/>
  <c r="C334" i="20"/>
  <c r="G333" i="20"/>
  <c r="E333" i="20"/>
  <c r="C333" i="20"/>
  <c r="G332" i="20"/>
  <c r="E332" i="20"/>
  <c r="C332" i="20"/>
  <c r="G331" i="20"/>
  <c r="E331" i="20"/>
  <c r="C331" i="20"/>
  <c r="G330" i="20"/>
  <c r="E330" i="20"/>
  <c r="C330" i="20"/>
  <c r="G329" i="20"/>
  <c r="E329" i="20"/>
  <c r="C329" i="20"/>
  <c r="G328" i="20"/>
  <c r="E328" i="20"/>
  <c r="C328" i="20"/>
  <c r="G327" i="20"/>
  <c r="E327" i="20"/>
  <c r="C327" i="20"/>
  <c r="G326" i="20"/>
  <c r="E326" i="20"/>
  <c r="C326" i="20"/>
  <c r="G325" i="20"/>
  <c r="E325" i="20"/>
  <c r="C325" i="20"/>
  <c r="G324" i="20"/>
  <c r="E324" i="20"/>
  <c r="C324" i="20"/>
  <c r="G323" i="20"/>
  <c r="E323" i="20"/>
  <c r="C323" i="20"/>
  <c r="G322" i="20"/>
  <c r="E322" i="20"/>
  <c r="C322" i="20"/>
  <c r="G321" i="20"/>
  <c r="E321" i="20"/>
  <c r="C321" i="20"/>
  <c r="G319" i="20"/>
  <c r="E319" i="20"/>
  <c r="C319" i="20"/>
  <c r="G318" i="20"/>
  <c r="E318" i="20"/>
  <c r="C318" i="20"/>
  <c r="G317" i="20"/>
  <c r="E317" i="20"/>
  <c r="C317" i="20"/>
  <c r="G316" i="20"/>
  <c r="E316" i="20"/>
  <c r="C316" i="20"/>
  <c r="G315" i="20"/>
  <c r="E315" i="20"/>
  <c r="C315" i="20"/>
  <c r="G314" i="20"/>
  <c r="E314" i="20"/>
  <c r="C314" i="20"/>
  <c r="G313" i="20"/>
  <c r="E313" i="20"/>
  <c r="C313" i="20"/>
  <c r="G312" i="20"/>
  <c r="E312" i="20"/>
  <c r="C312" i="20"/>
  <c r="G311" i="20"/>
  <c r="E311" i="20"/>
  <c r="C311" i="20"/>
  <c r="G310" i="20"/>
  <c r="E310" i="20"/>
  <c r="C310" i="20"/>
  <c r="G309" i="20"/>
  <c r="E309" i="20"/>
  <c r="C309" i="20"/>
  <c r="G308" i="20"/>
  <c r="E308" i="20"/>
  <c r="C308" i="20"/>
  <c r="G307" i="20"/>
  <c r="E307" i="20"/>
  <c r="C307" i="20"/>
  <c r="G306" i="20"/>
  <c r="E306" i="20"/>
  <c r="C306" i="20"/>
  <c r="G305" i="20"/>
  <c r="E305" i="20"/>
  <c r="C305" i="20"/>
  <c r="G304" i="20"/>
  <c r="E304" i="20"/>
  <c r="C304" i="20"/>
  <c r="G303" i="20"/>
  <c r="E303" i="20"/>
  <c r="C303" i="20"/>
  <c r="G302" i="20"/>
  <c r="E302" i="20"/>
  <c r="C302" i="20"/>
  <c r="G301" i="20"/>
  <c r="E301" i="20"/>
  <c r="C301" i="20"/>
  <c r="G300" i="20"/>
  <c r="E300" i="20"/>
  <c r="C300" i="20"/>
  <c r="G299" i="20"/>
  <c r="E299" i="20"/>
  <c r="C299" i="20"/>
  <c r="G298" i="20"/>
  <c r="E298" i="20"/>
  <c r="C298" i="20"/>
  <c r="G297" i="20"/>
  <c r="E297" i="20"/>
  <c r="C297" i="20"/>
  <c r="G296" i="20"/>
  <c r="E296" i="20"/>
  <c r="C296" i="20"/>
  <c r="G295" i="20"/>
  <c r="E295" i="20"/>
  <c r="C295" i="20"/>
  <c r="G294" i="20"/>
  <c r="E294" i="20"/>
  <c r="C294" i="20"/>
  <c r="G293" i="20"/>
  <c r="E293" i="20"/>
  <c r="C293" i="20"/>
  <c r="G292" i="20"/>
  <c r="E292" i="20"/>
  <c r="C292" i="20"/>
  <c r="G291" i="20"/>
  <c r="E291" i="20"/>
  <c r="C291" i="20"/>
  <c r="G290" i="20"/>
  <c r="E290" i="20"/>
  <c r="C290" i="20"/>
  <c r="G289" i="20"/>
  <c r="E289" i="20"/>
  <c r="C289" i="20"/>
  <c r="G288" i="20"/>
  <c r="E288" i="20"/>
  <c r="C288" i="20"/>
  <c r="G287" i="20"/>
  <c r="E287" i="20"/>
  <c r="C287" i="20"/>
  <c r="G286" i="20"/>
  <c r="E286" i="20"/>
  <c r="C286" i="20"/>
  <c r="G285" i="20"/>
  <c r="E285" i="20"/>
  <c r="C285" i="20"/>
  <c r="G284" i="20"/>
  <c r="E284" i="20"/>
  <c r="C284" i="20"/>
  <c r="G283" i="20"/>
  <c r="E283" i="20"/>
  <c r="C283" i="20"/>
  <c r="G282" i="20"/>
  <c r="E282" i="20"/>
  <c r="C282" i="20"/>
  <c r="G281" i="20"/>
  <c r="E281" i="20"/>
  <c r="C281" i="20"/>
  <c r="G280" i="20"/>
  <c r="E280" i="20"/>
  <c r="C280" i="20"/>
  <c r="G279" i="20"/>
  <c r="E279" i="20"/>
  <c r="C279" i="20"/>
  <c r="G278" i="20"/>
  <c r="E278" i="20"/>
  <c r="C278" i="20"/>
  <c r="G277" i="20"/>
  <c r="E277" i="20"/>
  <c r="C277" i="20"/>
  <c r="G276" i="20"/>
  <c r="E276" i="20"/>
  <c r="C276" i="20"/>
  <c r="G274" i="20"/>
  <c r="E274" i="20"/>
  <c r="C274" i="20"/>
  <c r="G273" i="20"/>
  <c r="E273" i="20"/>
  <c r="C273" i="20"/>
  <c r="G272" i="20"/>
  <c r="E272" i="20"/>
  <c r="C272" i="20"/>
  <c r="G271" i="20"/>
  <c r="E271" i="20"/>
  <c r="C271" i="20"/>
  <c r="G270" i="20"/>
  <c r="E270" i="20"/>
  <c r="C270" i="20"/>
  <c r="G269" i="20"/>
  <c r="E269" i="20"/>
  <c r="C269" i="20"/>
  <c r="G268" i="20"/>
  <c r="E268" i="20"/>
  <c r="C268" i="20"/>
  <c r="G267" i="20"/>
  <c r="E267" i="20"/>
  <c r="C267" i="20"/>
  <c r="G266" i="20"/>
  <c r="E266" i="20"/>
  <c r="C266" i="20"/>
  <c r="G265" i="20"/>
  <c r="E265" i="20"/>
  <c r="C265" i="20"/>
  <c r="G263" i="20"/>
  <c r="E263" i="20"/>
  <c r="C263" i="20"/>
  <c r="G262" i="20"/>
  <c r="E262" i="20"/>
  <c r="C262" i="20"/>
  <c r="G261" i="20"/>
  <c r="E261" i="20"/>
  <c r="C261" i="20"/>
  <c r="G260" i="20"/>
  <c r="E260" i="20"/>
  <c r="C260" i="20"/>
  <c r="G259" i="20"/>
  <c r="E259" i="20"/>
  <c r="C259" i="20"/>
  <c r="G258" i="20"/>
  <c r="E258" i="20"/>
  <c r="C258" i="20"/>
  <c r="G257" i="20"/>
  <c r="E257" i="20"/>
  <c r="C257" i="20"/>
  <c r="G256" i="20"/>
  <c r="E256" i="20"/>
  <c r="C256" i="20"/>
  <c r="G255" i="20"/>
  <c r="E255" i="20"/>
  <c r="C255" i="20"/>
  <c r="G254" i="20"/>
  <c r="E254" i="20"/>
  <c r="C254" i="20"/>
  <c r="G253" i="20"/>
  <c r="E253" i="20"/>
  <c r="C253" i="20"/>
  <c r="G252" i="20"/>
  <c r="E252" i="20"/>
  <c r="C252" i="20"/>
  <c r="G251" i="20"/>
  <c r="E251" i="20"/>
  <c r="C251" i="20"/>
  <c r="G250" i="20"/>
  <c r="E250" i="20"/>
  <c r="C250" i="20"/>
  <c r="G249" i="20"/>
  <c r="E249" i="20"/>
  <c r="C249" i="20"/>
  <c r="G248" i="20"/>
  <c r="E248" i="20"/>
  <c r="C248" i="20"/>
  <c r="G247" i="20"/>
  <c r="E247" i="20"/>
  <c r="C247" i="20"/>
  <c r="G246" i="20"/>
  <c r="E246" i="20"/>
  <c r="C246" i="20"/>
  <c r="G245" i="20"/>
  <c r="E245" i="20"/>
  <c r="C245" i="20"/>
  <c r="G244" i="20"/>
  <c r="E244" i="20"/>
  <c r="C244" i="20"/>
  <c r="G243" i="20"/>
  <c r="E243" i="20"/>
  <c r="C243" i="20"/>
  <c r="G242" i="20"/>
  <c r="E242" i="20"/>
  <c r="C242" i="20"/>
  <c r="G241" i="20"/>
  <c r="E241" i="20"/>
  <c r="C241" i="20"/>
  <c r="G240" i="20"/>
  <c r="E240" i="20"/>
  <c r="C240" i="20"/>
  <c r="G239" i="20"/>
  <c r="E239" i="20"/>
  <c r="C239" i="20"/>
  <c r="G238" i="20"/>
  <c r="E238" i="20"/>
  <c r="C238" i="20"/>
  <c r="G237" i="20"/>
  <c r="E237" i="20"/>
  <c r="C237" i="20"/>
  <c r="G236" i="20"/>
  <c r="E236" i="20"/>
  <c r="C236" i="20"/>
  <c r="G235" i="20"/>
  <c r="E235" i="20"/>
  <c r="C235" i="20"/>
  <c r="G234" i="20"/>
  <c r="E234" i="20"/>
  <c r="C234" i="20"/>
  <c r="G233" i="20"/>
  <c r="E233" i="20"/>
  <c r="C233" i="20"/>
  <c r="G232" i="20"/>
  <c r="E232" i="20"/>
  <c r="C232" i="20"/>
  <c r="G231" i="20"/>
  <c r="E231" i="20"/>
  <c r="C231" i="20"/>
  <c r="G229" i="20"/>
  <c r="E229" i="20"/>
  <c r="C229" i="20"/>
  <c r="G228" i="20"/>
  <c r="E228" i="20"/>
  <c r="C228" i="20"/>
  <c r="G227" i="20"/>
  <c r="E227" i="20"/>
  <c r="C227" i="20"/>
  <c r="G226" i="20"/>
  <c r="E226" i="20"/>
  <c r="C226" i="20"/>
  <c r="G225" i="20"/>
  <c r="E225" i="20"/>
  <c r="C225" i="20"/>
  <c r="G224" i="20"/>
  <c r="E224" i="20"/>
  <c r="C224" i="20"/>
  <c r="G223" i="20"/>
  <c r="E223" i="20"/>
  <c r="C223" i="20"/>
  <c r="G222" i="20"/>
  <c r="E222" i="20"/>
  <c r="C222" i="20"/>
  <c r="G221" i="20"/>
  <c r="E221" i="20"/>
  <c r="C221" i="20"/>
  <c r="G220" i="20"/>
  <c r="E220" i="20"/>
  <c r="C220" i="20"/>
  <c r="G219" i="20"/>
  <c r="E219" i="20"/>
  <c r="C219" i="20"/>
  <c r="G218" i="20"/>
  <c r="E218" i="20"/>
  <c r="C218" i="20"/>
  <c r="G217" i="20"/>
  <c r="E217" i="20"/>
  <c r="C217" i="20"/>
  <c r="G216" i="20"/>
  <c r="E216" i="20"/>
  <c r="C216" i="20"/>
  <c r="G215" i="20"/>
  <c r="E215" i="20"/>
  <c r="C215" i="20"/>
  <c r="G214" i="20"/>
  <c r="E214" i="20"/>
  <c r="C214" i="20"/>
  <c r="G213" i="20"/>
  <c r="E213" i="20"/>
  <c r="C213" i="20"/>
  <c r="G212" i="20"/>
  <c r="E212" i="20"/>
  <c r="C212" i="20"/>
  <c r="G211" i="20"/>
  <c r="E211" i="20"/>
  <c r="C211" i="20"/>
  <c r="G207" i="20"/>
  <c r="E207" i="20"/>
  <c r="C207" i="20"/>
  <c r="G206" i="20"/>
  <c r="E206" i="20"/>
  <c r="C206" i="20"/>
  <c r="G205" i="20"/>
  <c r="E205" i="20"/>
  <c r="C205" i="20"/>
  <c r="G204" i="20"/>
  <c r="E204" i="20"/>
  <c r="C204" i="20"/>
  <c r="G203" i="20"/>
  <c r="E203" i="20"/>
  <c r="C203" i="20"/>
  <c r="G202" i="20"/>
  <c r="E202" i="20"/>
  <c r="C202" i="20"/>
  <c r="G201" i="20"/>
  <c r="E201" i="20"/>
  <c r="C201" i="20"/>
  <c r="G200" i="20"/>
  <c r="E200" i="20"/>
  <c r="C200" i="20"/>
  <c r="G199" i="20"/>
  <c r="E199" i="20"/>
  <c r="C199" i="20"/>
  <c r="G198" i="20"/>
  <c r="E198" i="20"/>
  <c r="C198" i="20"/>
  <c r="G197" i="20"/>
  <c r="E197" i="20"/>
  <c r="C197" i="20"/>
  <c r="G196" i="20"/>
  <c r="E196" i="20"/>
  <c r="C196" i="20"/>
  <c r="G195" i="20"/>
  <c r="E195" i="20"/>
  <c r="C195" i="20"/>
  <c r="G194" i="20"/>
  <c r="E194" i="20"/>
  <c r="C194" i="20"/>
  <c r="G193" i="20"/>
  <c r="E193" i="20"/>
  <c r="C193" i="20"/>
  <c r="G192" i="20"/>
  <c r="E192" i="20"/>
  <c r="C192" i="20"/>
  <c r="G191" i="20"/>
  <c r="E191" i="20"/>
  <c r="C191" i="20"/>
  <c r="G187" i="20"/>
  <c r="E187" i="20"/>
  <c r="C187" i="20"/>
  <c r="G186" i="20"/>
  <c r="E186" i="20"/>
  <c r="C186" i="20"/>
  <c r="G184" i="20"/>
  <c r="E184" i="20"/>
  <c r="C184" i="20"/>
  <c r="G183" i="20"/>
  <c r="E183" i="20"/>
  <c r="C183" i="20"/>
  <c r="G182" i="20"/>
  <c r="E182" i="20"/>
  <c r="C182" i="20"/>
  <c r="G181" i="20"/>
  <c r="E181" i="20"/>
  <c r="C181" i="20"/>
  <c r="G180" i="20"/>
  <c r="E180" i="20"/>
  <c r="C180" i="20"/>
  <c r="G179" i="20"/>
  <c r="E179" i="20"/>
  <c r="C179" i="20"/>
  <c r="G178" i="20"/>
  <c r="E178" i="20"/>
  <c r="C178" i="20"/>
  <c r="G177" i="20"/>
  <c r="E177" i="20"/>
  <c r="C177" i="20"/>
  <c r="G176" i="20"/>
  <c r="E176" i="20"/>
  <c r="C176" i="20"/>
  <c r="G175" i="20"/>
  <c r="E175" i="20"/>
  <c r="C175" i="20"/>
  <c r="G174" i="20"/>
  <c r="E174" i="20"/>
  <c r="C174" i="20"/>
  <c r="G173" i="20"/>
  <c r="E173" i="20"/>
  <c r="C173" i="20"/>
  <c r="G172" i="20"/>
  <c r="E172" i="20"/>
  <c r="C172" i="20"/>
  <c r="G171" i="20"/>
  <c r="E171" i="20"/>
  <c r="C171" i="20"/>
  <c r="G170" i="20"/>
  <c r="E170" i="20"/>
  <c r="C170" i="20"/>
  <c r="G169" i="20"/>
  <c r="E169" i="20"/>
  <c r="C169" i="20"/>
  <c r="G168" i="20"/>
  <c r="E168" i="20"/>
  <c r="C168" i="20"/>
  <c r="G167" i="20"/>
  <c r="E167" i="20"/>
  <c r="C167" i="20"/>
  <c r="G166" i="20"/>
  <c r="E166" i="20"/>
  <c r="C166" i="20"/>
  <c r="G165" i="20"/>
  <c r="E165" i="20"/>
  <c r="C165" i="20"/>
  <c r="G164" i="20"/>
  <c r="E164" i="20"/>
  <c r="C164" i="20"/>
  <c r="G163" i="20"/>
  <c r="E163" i="20"/>
  <c r="C163" i="20"/>
  <c r="G162" i="20"/>
  <c r="E162" i="20"/>
  <c r="C162" i="20"/>
  <c r="G161" i="20"/>
  <c r="E161" i="20"/>
  <c r="C161" i="20"/>
  <c r="G160" i="20"/>
  <c r="E160" i="20"/>
  <c r="C160" i="20"/>
  <c r="G159" i="20"/>
  <c r="E159" i="20"/>
  <c r="C159" i="20"/>
  <c r="G158" i="20"/>
  <c r="E158" i="20"/>
  <c r="C158" i="20"/>
  <c r="G157" i="20"/>
  <c r="E157" i="20"/>
  <c r="C157" i="20"/>
  <c r="G156" i="20"/>
  <c r="E156" i="20"/>
  <c r="C156" i="20"/>
  <c r="G155" i="20"/>
  <c r="E155" i="20"/>
  <c r="C155" i="20"/>
  <c r="G154" i="20"/>
  <c r="E154" i="20"/>
  <c r="C154" i="20"/>
  <c r="G153" i="20"/>
  <c r="E153" i="20"/>
  <c r="C153" i="20"/>
  <c r="G152" i="20"/>
  <c r="E152" i="20"/>
  <c r="C152" i="20"/>
  <c r="G151" i="20"/>
  <c r="E151" i="20"/>
  <c r="C151" i="20"/>
  <c r="G150" i="20"/>
  <c r="E150" i="20"/>
  <c r="C150" i="20"/>
  <c r="G148" i="20"/>
  <c r="E148" i="20"/>
  <c r="C148" i="20"/>
  <c r="G147" i="20"/>
  <c r="E147" i="20"/>
  <c r="C147" i="20"/>
  <c r="G146" i="20"/>
  <c r="E146" i="20"/>
  <c r="C146" i="20"/>
  <c r="G145" i="20"/>
  <c r="E145" i="20"/>
  <c r="C145" i="20"/>
  <c r="G144" i="20"/>
  <c r="E144" i="20"/>
  <c r="C144" i="20"/>
  <c r="G143" i="20"/>
  <c r="E143" i="20"/>
  <c r="C143" i="20"/>
  <c r="G142" i="20"/>
  <c r="E142" i="20"/>
  <c r="C142" i="20"/>
  <c r="G141" i="20"/>
  <c r="E141" i="20"/>
  <c r="C141" i="20"/>
  <c r="G139" i="20"/>
  <c r="E139" i="20"/>
  <c r="C139" i="20"/>
  <c r="G138" i="20"/>
  <c r="E138" i="20"/>
  <c r="C138" i="20"/>
  <c r="G137" i="20"/>
  <c r="E137" i="20"/>
  <c r="C137" i="20"/>
  <c r="G136" i="20"/>
  <c r="E136" i="20"/>
  <c r="C136" i="20"/>
  <c r="G135" i="20"/>
  <c r="E135" i="20"/>
  <c r="C135" i="20"/>
  <c r="G134" i="20"/>
  <c r="E134" i="20"/>
  <c r="C134" i="20"/>
  <c r="G133" i="20"/>
  <c r="E133" i="20"/>
  <c r="C133" i="20"/>
  <c r="G132" i="20"/>
  <c r="E132" i="20"/>
  <c r="C132" i="20"/>
  <c r="G131" i="20"/>
  <c r="E131" i="20"/>
  <c r="C131" i="20"/>
  <c r="G130" i="20"/>
  <c r="E130" i="20"/>
  <c r="C130" i="20"/>
  <c r="G129" i="20"/>
  <c r="E129" i="20"/>
  <c r="C129" i="20"/>
  <c r="G128" i="20"/>
  <c r="E128" i="20"/>
  <c r="C128" i="20"/>
  <c r="G127" i="20"/>
  <c r="E127" i="20"/>
  <c r="C127" i="20"/>
  <c r="G126" i="20"/>
  <c r="E126" i="20"/>
  <c r="C126" i="20"/>
  <c r="G125" i="20"/>
  <c r="E125" i="20"/>
  <c r="C125" i="20"/>
  <c r="G124" i="20"/>
  <c r="E124" i="20"/>
  <c r="C124" i="20"/>
  <c r="G123" i="20"/>
  <c r="E123" i="20"/>
  <c r="C123" i="20"/>
  <c r="G122" i="20"/>
  <c r="E122" i="20"/>
  <c r="C122" i="20"/>
  <c r="G121" i="20"/>
  <c r="E121" i="20"/>
  <c r="C121" i="20"/>
  <c r="G120" i="20"/>
  <c r="E120" i="20"/>
  <c r="C120" i="20"/>
  <c r="G119" i="20"/>
  <c r="E119" i="20"/>
  <c r="C119" i="20"/>
  <c r="G118" i="20"/>
  <c r="E118" i="20"/>
  <c r="C118" i="20"/>
  <c r="G117" i="20"/>
  <c r="E117" i="20"/>
  <c r="C117" i="20"/>
  <c r="G116" i="20"/>
  <c r="E116" i="20"/>
  <c r="C116" i="20"/>
  <c r="G115" i="20"/>
  <c r="E115" i="20"/>
  <c r="C115" i="20"/>
  <c r="G114" i="20"/>
  <c r="E114" i="20"/>
  <c r="C114" i="20"/>
  <c r="G113" i="20"/>
  <c r="E113" i="20"/>
  <c r="C113" i="20"/>
  <c r="G112" i="20"/>
  <c r="E112" i="20"/>
  <c r="C112" i="20"/>
  <c r="G111" i="20"/>
  <c r="E111" i="20"/>
  <c r="C111" i="20"/>
  <c r="G110" i="20"/>
  <c r="E110" i="20"/>
  <c r="C110" i="20"/>
  <c r="G109" i="20"/>
  <c r="E109" i="20"/>
  <c r="C109" i="20"/>
  <c r="G108" i="20"/>
  <c r="E108" i="20"/>
  <c r="C108" i="20"/>
  <c r="G107" i="20"/>
  <c r="E107" i="20"/>
  <c r="C107" i="20"/>
  <c r="G106" i="20"/>
  <c r="E106" i="20"/>
  <c r="C106" i="20"/>
  <c r="G105" i="20"/>
  <c r="E105" i="20"/>
  <c r="C105" i="20"/>
  <c r="G104" i="20"/>
  <c r="E104" i="20"/>
  <c r="C104" i="20"/>
  <c r="G103" i="20"/>
  <c r="E103" i="20"/>
  <c r="C103" i="20"/>
  <c r="G102" i="20"/>
  <c r="E102" i="20"/>
  <c r="C102" i="20"/>
  <c r="G101" i="20"/>
  <c r="E101" i="20"/>
  <c r="C101" i="20"/>
  <c r="G100" i="20"/>
  <c r="E100" i="20"/>
  <c r="C100" i="20"/>
  <c r="G99" i="20"/>
  <c r="E99" i="20"/>
  <c r="C99" i="20"/>
  <c r="G98" i="20"/>
  <c r="E98" i="20"/>
  <c r="C98" i="20"/>
  <c r="G97" i="20"/>
  <c r="E97" i="20"/>
  <c r="C97" i="20"/>
  <c r="G96" i="20"/>
  <c r="E96" i="20"/>
  <c r="C96" i="20"/>
  <c r="G94" i="20"/>
  <c r="E94" i="20"/>
  <c r="C94" i="20"/>
  <c r="G93" i="20"/>
  <c r="E93" i="20"/>
  <c r="C93" i="20"/>
  <c r="G92" i="20"/>
  <c r="E92" i="20"/>
  <c r="C92" i="20"/>
  <c r="G91" i="20"/>
  <c r="E91" i="20"/>
  <c r="C91" i="20"/>
  <c r="G90" i="20"/>
  <c r="E90" i="20"/>
  <c r="C90" i="20"/>
  <c r="G89" i="20"/>
  <c r="E89" i="20"/>
  <c r="C89" i="20"/>
  <c r="G88" i="20"/>
  <c r="E88" i="20"/>
  <c r="C88" i="20"/>
  <c r="G87" i="20"/>
  <c r="E87" i="20"/>
  <c r="C87" i="20"/>
  <c r="G86" i="20"/>
  <c r="E86" i="20"/>
  <c r="C86" i="20"/>
  <c r="G85" i="20"/>
  <c r="E85" i="20"/>
  <c r="C85" i="20"/>
  <c r="G84" i="20"/>
  <c r="E84" i="20"/>
  <c r="C84" i="20"/>
  <c r="G83" i="20"/>
  <c r="E83" i="20"/>
  <c r="C83" i="20"/>
  <c r="G82" i="20"/>
  <c r="E82" i="20"/>
  <c r="C82" i="20"/>
  <c r="G81" i="20"/>
  <c r="E81" i="20"/>
  <c r="C81" i="20"/>
  <c r="G80" i="20"/>
  <c r="E80" i="20"/>
  <c r="C80" i="20"/>
  <c r="G79" i="20"/>
  <c r="E79" i="20"/>
  <c r="C79" i="20"/>
  <c r="G78" i="20"/>
  <c r="E78" i="20"/>
  <c r="C78" i="20"/>
  <c r="G77" i="20"/>
  <c r="E77" i="20"/>
  <c r="C77" i="20"/>
  <c r="G76" i="20"/>
  <c r="E76" i="20"/>
  <c r="C76" i="20"/>
  <c r="G75" i="20"/>
  <c r="E75" i="20"/>
  <c r="C75" i="20"/>
  <c r="G74" i="20"/>
  <c r="E74" i="20"/>
  <c r="C74" i="20"/>
  <c r="G73" i="20"/>
  <c r="E73" i="20"/>
  <c r="C73" i="20"/>
  <c r="G72" i="20"/>
  <c r="E72" i="20"/>
  <c r="C72" i="20"/>
  <c r="G71" i="20"/>
  <c r="E71" i="20"/>
  <c r="C71" i="20"/>
  <c r="G70" i="20"/>
  <c r="E70" i="20"/>
  <c r="C70" i="20"/>
  <c r="G69" i="20"/>
  <c r="E69" i="20"/>
  <c r="C69" i="20"/>
  <c r="G68" i="20"/>
  <c r="E68" i="20"/>
  <c r="C68" i="20"/>
  <c r="G67" i="20"/>
  <c r="E67" i="20"/>
  <c r="C67" i="20"/>
  <c r="G66" i="20"/>
  <c r="E66" i="20"/>
  <c r="C66" i="20"/>
  <c r="G65" i="20"/>
  <c r="E65" i="20"/>
  <c r="C65" i="20"/>
  <c r="G64" i="20"/>
  <c r="E64" i="20"/>
  <c r="C64" i="20"/>
  <c r="G63" i="20"/>
  <c r="E63" i="20"/>
  <c r="C63" i="20"/>
  <c r="G62" i="20"/>
  <c r="E62" i="20"/>
  <c r="C62" i="20"/>
  <c r="G61" i="20"/>
  <c r="E61" i="20"/>
  <c r="C61" i="20"/>
  <c r="G60" i="20"/>
  <c r="E60" i="20"/>
  <c r="C60" i="20"/>
  <c r="G59" i="20"/>
  <c r="E59" i="20"/>
  <c r="C59" i="20"/>
  <c r="G58" i="20"/>
  <c r="E58" i="20"/>
  <c r="C58" i="20"/>
  <c r="G57" i="20"/>
  <c r="E57" i="20"/>
  <c r="C57" i="20"/>
  <c r="G56" i="20"/>
  <c r="E56" i="20"/>
  <c r="C56" i="20"/>
  <c r="G55" i="20"/>
  <c r="E55" i="20"/>
  <c r="C55" i="20"/>
  <c r="G54" i="20"/>
  <c r="E54" i="20"/>
  <c r="C54" i="20"/>
  <c r="G53" i="20"/>
  <c r="E53" i="20"/>
  <c r="C53" i="20"/>
  <c r="G52" i="20"/>
  <c r="E52" i="20"/>
  <c r="C52" i="20"/>
  <c r="G51" i="20"/>
  <c r="E51" i="20"/>
  <c r="C51" i="20"/>
  <c r="G49" i="20"/>
  <c r="E49" i="20"/>
  <c r="C49" i="20"/>
  <c r="G48" i="20"/>
  <c r="E48" i="20"/>
  <c r="C48" i="20"/>
  <c r="G47" i="20"/>
  <c r="E47" i="20"/>
  <c r="C47" i="20"/>
  <c r="G46" i="20"/>
  <c r="E46" i="20"/>
  <c r="C46" i="20"/>
  <c r="G45" i="20"/>
  <c r="E45" i="20"/>
  <c r="C45" i="20"/>
  <c r="G44" i="20"/>
  <c r="E44" i="20"/>
  <c r="C44" i="20"/>
  <c r="G40" i="20"/>
  <c r="E40" i="20"/>
  <c r="C40" i="20"/>
  <c r="G39" i="20"/>
  <c r="E39" i="20"/>
  <c r="C39" i="20"/>
  <c r="G38" i="20"/>
  <c r="E38" i="20"/>
  <c r="C38" i="20"/>
  <c r="G37" i="20"/>
  <c r="E37" i="20"/>
  <c r="C37" i="20"/>
  <c r="G33" i="20"/>
  <c r="E33" i="20"/>
  <c r="C33" i="20"/>
  <c r="G32" i="20"/>
  <c r="E32" i="20"/>
  <c r="C32" i="20"/>
  <c r="G31" i="20"/>
  <c r="E31" i="20"/>
  <c r="C31" i="20"/>
  <c r="G30" i="20"/>
  <c r="E30" i="20"/>
  <c r="C30" i="20"/>
  <c r="G29" i="20"/>
  <c r="E29" i="20"/>
  <c r="C29" i="20"/>
  <c r="G28" i="20"/>
  <c r="E28" i="20"/>
  <c r="C28" i="20"/>
  <c r="G27" i="20"/>
  <c r="E27" i="20"/>
  <c r="C27" i="20"/>
  <c r="G26" i="20"/>
  <c r="E26" i="20"/>
  <c r="C26" i="20"/>
  <c r="G25" i="20"/>
  <c r="E25" i="20"/>
  <c r="C25" i="20"/>
  <c r="G24" i="20"/>
  <c r="E24" i="20"/>
  <c r="C24" i="20"/>
  <c r="G23" i="20"/>
  <c r="E23" i="20"/>
  <c r="C23" i="20"/>
  <c r="G19" i="20"/>
  <c r="E19" i="20"/>
  <c r="C19" i="20"/>
  <c r="G18" i="20"/>
  <c r="E18" i="20"/>
  <c r="C18" i="20"/>
  <c r="G17" i="20"/>
  <c r="E17" i="20"/>
  <c r="C17" i="20"/>
  <c r="G16" i="20"/>
  <c r="E16" i="20"/>
  <c r="C16" i="20"/>
  <c r="G15" i="20"/>
  <c r="E15" i="20"/>
  <c r="C15" i="20"/>
  <c r="G14" i="20"/>
  <c r="E14" i="20"/>
  <c r="C14" i="20"/>
  <c r="G13" i="20"/>
  <c r="E13" i="20"/>
  <c r="C13" i="20"/>
  <c r="G12" i="20"/>
  <c r="E12" i="20"/>
  <c r="C12" i="20"/>
  <c r="G11" i="20"/>
  <c r="E11" i="20"/>
  <c r="C11" i="20"/>
  <c r="G10" i="20"/>
  <c r="E10" i="20"/>
  <c r="C10" i="20"/>
  <c r="G9" i="20"/>
  <c r="E9" i="20"/>
  <c r="C9" i="20"/>
  <c r="G8" i="20"/>
  <c r="E8" i="20"/>
  <c r="C8" i="20"/>
  <c r="B23" i="19" l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C10" i="17"/>
  <c r="J47" i="5" l="1"/>
  <c r="I47" i="5"/>
  <c r="D47" i="5"/>
  <c r="D48" i="5" s="1"/>
  <c r="J31" i="5"/>
  <c r="I31" i="5"/>
  <c r="J23" i="5" l="1"/>
  <c r="I23" i="5"/>
  <c r="J21" i="5"/>
  <c r="I21" i="5"/>
  <c r="J54" i="5" l="1"/>
  <c r="I54" i="5"/>
  <c r="J52" i="5"/>
  <c r="I52" i="5"/>
  <c r="J50" i="5"/>
  <c r="I50" i="5"/>
  <c r="H12" i="4"/>
  <c r="B38" i="5"/>
  <c r="J38" i="5"/>
  <c r="I38" i="5"/>
  <c r="J36" i="5"/>
  <c r="I36" i="5"/>
  <c r="J34" i="5"/>
  <c r="I34" i="5"/>
  <c r="J19" i="5"/>
  <c r="I19" i="5"/>
  <c r="J17" i="5"/>
  <c r="I17" i="5"/>
  <c r="J15" i="5"/>
  <c r="I15" i="5"/>
  <c r="H10" i="4" l="1"/>
  <c r="G47" i="5"/>
  <c r="H47" i="5" s="1"/>
  <c r="H48" i="5" s="1"/>
  <c r="R47" i="5"/>
  <c r="R48" i="5" s="1"/>
  <c r="B54" i="5"/>
  <c r="F50" i="5"/>
  <c r="F52" i="5" s="1"/>
  <c r="E52" i="5" s="1"/>
  <c r="R50" i="5"/>
  <c r="R52" i="5" s="1"/>
  <c r="Q52" i="5" s="1"/>
  <c r="Q54" i="5" s="1"/>
  <c r="F47" i="5"/>
  <c r="F48" i="5" s="1"/>
  <c r="R12" i="5"/>
  <c r="R13" i="5" s="1"/>
  <c r="R31" i="5"/>
  <c r="R32" i="5" s="1"/>
  <c r="F31" i="5"/>
  <c r="F32" i="5" s="1"/>
  <c r="R34" i="5"/>
  <c r="R36" i="5" s="1"/>
  <c r="Q36" i="5" s="1"/>
  <c r="Q38" i="5" s="1"/>
  <c r="F34" i="5"/>
  <c r="F36" i="5" s="1"/>
  <c r="E36" i="5" s="1"/>
  <c r="D31" i="5"/>
  <c r="D32" i="5" s="1"/>
  <c r="G31" i="5"/>
  <c r="B12" i="4" s="1"/>
  <c r="G12" i="5"/>
  <c r="R54" i="5" l="1"/>
  <c r="I14" i="4"/>
  <c r="H12" i="5"/>
  <c r="H13" i="5" s="1"/>
  <c r="B10" i="4"/>
  <c r="R38" i="5"/>
  <c r="I12" i="4"/>
  <c r="H50" i="5"/>
  <c r="G50" i="5" s="1"/>
  <c r="K47" i="5"/>
  <c r="L47" i="5" s="1"/>
  <c r="F54" i="5"/>
  <c r="E54" i="5" s="1"/>
  <c r="D54" i="5"/>
  <c r="C54" i="5" s="1"/>
  <c r="H34" i="5"/>
  <c r="H36" i="5" s="1"/>
  <c r="G36" i="5" s="1"/>
  <c r="D38" i="5"/>
  <c r="C38" i="5" s="1"/>
  <c r="F38" i="5"/>
  <c r="E38" i="5" s="1"/>
  <c r="K31" i="5"/>
  <c r="H31" i="5"/>
  <c r="H32" i="5" s="1"/>
  <c r="G34" i="5" l="1"/>
  <c r="K34" i="5" s="1"/>
  <c r="H52" i="5"/>
  <c r="G52" i="5" s="1"/>
  <c r="M47" i="5"/>
  <c r="O47" i="5" s="1"/>
  <c r="K50" i="5"/>
  <c r="L50" i="5" s="1"/>
  <c r="K36" i="5"/>
  <c r="L31" i="5"/>
  <c r="M31" i="5" s="1"/>
  <c r="H38" i="5"/>
  <c r="G38" i="5" s="1"/>
  <c r="C12" i="4" s="1"/>
  <c r="N47" i="5" l="1"/>
  <c r="N48" i="5" s="1"/>
  <c r="H54" i="5"/>
  <c r="G54" i="5" s="1"/>
  <c r="C14" i="4" s="1"/>
  <c r="K52" i="5"/>
  <c r="S47" i="5"/>
  <c r="M50" i="5"/>
  <c r="N31" i="5"/>
  <c r="N32" i="5" s="1"/>
  <c r="O31" i="5"/>
  <c r="E12" i="4" s="1"/>
  <c r="L34" i="5"/>
  <c r="M34" i="5" s="1"/>
  <c r="K38" i="5"/>
  <c r="L38" i="5" s="1"/>
  <c r="L36" i="5"/>
  <c r="M36" i="5" s="1"/>
  <c r="K54" i="5" l="1"/>
  <c r="L54" i="5" s="1"/>
  <c r="P47" i="5"/>
  <c r="P48" i="5" s="1"/>
  <c r="N50" i="5"/>
  <c r="O50" i="5"/>
  <c r="S50" i="5" s="1"/>
  <c r="T47" i="5"/>
  <c r="T48" i="5" s="1"/>
  <c r="L52" i="5"/>
  <c r="M52" i="5" s="1"/>
  <c r="N36" i="5"/>
  <c r="O36" i="5"/>
  <c r="O38" i="5" s="1"/>
  <c r="N34" i="5"/>
  <c r="O34" i="5"/>
  <c r="S34" i="5" s="1"/>
  <c r="M38" i="5"/>
  <c r="N38" i="5" s="1"/>
  <c r="S31" i="5"/>
  <c r="K12" i="4" s="1"/>
  <c r="P31" i="5"/>
  <c r="P32" i="5" s="1"/>
  <c r="G19" i="5"/>
  <c r="H19" i="5" s="1"/>
  <c r="H21" i="5" s="1"/>
  <c r="M54" i="5" l="1"/>
  <c r="N54" i="5" s="1"/>
  <c r="P38" i="5"/>
  <c r="F12" i="4"/>
  <c r="N52" i="5"/>
  <c r="O52" i="5"/>
  <c r="P50" i="5"/>
  <c r="T50" i="5"/>
  <c r="P34" i="5"/>
  <c r="T34" i="5"/>
  <c r="T31" i="5"/>
  <c r="T32" i="5" s="1"/>
  <c r="P36" i="5"/>
  <c r="S36" i="5"/>
  <c r="T36" i="5" s="1"/>
  <c r="R15" i="5"/>
  <c r="K14" i="4"/>
  <c r="S52" i="5" l="1"/>
  <c r="P52" i="5"/>
  <c r="O54" i="5"/>
  <c r="S38" i="5"/>
  <c r="F19" i="5"/>
  <c r="H14" i="4"/>
  <c r="G15" i="5"/>
  <c r="H15" i="5" s="1"/>
  <c r="B14" i="4"/>
  <c r="E14" i="4"/>
  <c r="R17" i="5"/>
  <c r="Q17" i="5" l="1"/>
  <c r="F21" i="5"/>
  <c r="E21" i="5" s="1"/>
  <c r="T38" i="5"/>
  <c r="L12" i="4"/>
  <c r="P54" i="5"/>
  <c r="F14" i="4"/>
  <c r="T52" i="5"/>
  <c r="S54" i="5"/>
  <c r="R19" i="5"/>
  <c r="R21" i="5" s="1"/>
  <c r="Q21" i="5" s="1"/>
  <c r="F15" i="5"/>
  <c r="K19" i="5"/>
  <c r="L19" i="5" s="1"/>
  <c r="Q23" i="5" l="1"/>
  <c r="I10" i="4" s="1"/>
  <c r="R23" i="5"/>
  <c r="G21" i="5"/>
  <c r="T54" i="5"/>
  <c r="L14" i="4"/>
  <c r="F17" i="5"/>
  <c r="F23" i="5" s="1"/>
  <c r="M19" i="5"/>
  <c r="K21" i="5" l="1"/>
  <c r="L21" i="5" s="1"/>
  <c r="E17" i="5"/>
  <c r="E23" i="5" s="1"/>
  <c r="N19" i="5"/>
  <c r="O19" i="5"/>
  <c r="S19" i="5" l="1"/>
  <c r="P19" i="5"/>
  <c r="T19" i="5" s="1"/>
  <c r="M21" i="5"/>
  <c r="N21" i="5" l="1"/>
  <c r="O21" i="5"/>
  <c r="K12" i="5"/>
  <c r="P21" i="5" l="1"/>
  <c r="S21" i="5"/>
  <c r="T21" i="5" s="1"/>
  <c r="L12" i="5"/>
  <c r="M12" i="5" l="1"/>
  <c r="N12" i="5" l="1"/>
  <c r="N13" i="5" s="1"/>
  <c r="O12" i="5"/>
  <c r="E10" i="4" l="1"/>
  <c r="P12" i="5"/>
  <c r="P13" i="5" s="1"/>
  <c r="S12" i="5"/>
  <c r="K10" i="4" l="1"/>
  <c r="T12" i="5"/>
  <c r="T13" i="5" s="1"/>
  <c r="K15" i="5" l="1"/>
  <c r="L15" i="5" s="1"/>
  <c r="M15" i="5" s="1"/>
  <c r="N15" i="5" s="1"/>
  <c r="H17" i="5"/>
  <c r="G17" i="5" s="1"/>
  <c r="T15" i="5" l="1"/>
  <c r="P15" i="5"/>
  <c r="O15" i="5"/>
  <c r="S15" i="5" s="1"/>
  <c r="G23" i="5"/>
  <c r="K17" i="5"/>
  <c r="K23" i="5" l="1"/>
  <c r="L23" i="5" s="1"/>
  <c r="L17" i="5"/>
  <c r="M17" i="5" s="1"/>
  <c r="C10" i="4"/>
  <c r="H23" i="5"/>
  <c r="N17" i="5" l="1"/>
  <c r="N23" i="5" s="1"/>
  <c r="M23" i="5"/>
  <c r="O17" i="5"/>
  <c r="P17" i="5" l="1"/>
  <c r="P23" i="5" s="1"/>
  <c r="O23" i="5"/>
  <c r="F10" i="4" s="1"/>
  <c r="S17" i="5"/>
  <c r="S23" i="5" s="1"/>
  <c r="L10" i="4" s="1"/>
  <c r="T17" i="5" l="1"/>
  <c r="T23" i="5" s="1"/>
</calcChain>
</file>

<file path=xl/comments1.xml><?xml version="1.0" encoding="utf-8"?>
<comments xmlns="http://schemas.openxmlformats.org/spreadsheetml/2006/main">
  <authors>
    <author>APP0ZTP</author>
  </authors>
  <commentList>
    <comment ref="I12" authorId="0">
      <text>
        <r>
          <rPr>
            <b/>
            <sz val="8"/>
            <color indexed="81"/>
            <rFont val="Tahoma"/>
            <family val="2"/>
          </rPr>
          <t>As per Manual Input: Engineering Overhead and Stores Loading rates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>As per Manual Input: Engineering Overhead and Stores Loading rates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A. Zamora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VLI Interface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EO and STORES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Installation costs from Distribution</t>
        </r>
      </text>
    </comment>
  </commentList>
</comments>
</file>

<file path=xl/comments3.xml><?xml version="1.0" encoding="utf-8"?>
<comments xmlns="http://schemas.openxmlformats.org/spreadsheetml/2006/main">
  <authors>
    <author>A. Zamora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VLI report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EO and Stores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Installation costs from Dist</t>
        </r>
      </text>
    </comment>
  </commentList>
</comments>
</file>

<file path=xl/comments4.xml><?xml version="1.0" encoding="utf-8"?>
<comments xmlns="http://schemas.openxmlformats.org/spreadsheetml/2006/main">
  <authors>
    <author>FPL_User</author>
    <author>Haywood, Dan J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Includes LCI-200, Step Down TX, Modem Adapter Board, Wireless Modem. 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Includes digital display monitor and 10 ft pig tail cable.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Equipment cost Per M&amp;S database; Jim DeMars email 4/28/15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Equipment cost per M&amp;S database; Jim DeMars email 4/28/15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Equipment cost per Jim DeMars email 4/28/15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FPL_User:</t>
        </r>
        <r>
          <rPr>
            <sz val="8"/>
            <color indexed="81"/>
            <rFont val="Tahoma"/>
            <family val="2"/>
          </rPr>
          <t xml:space="preserve">
Per Haydee Escobar / Ozzie Brito 4/27/15  
Total Pay rate including loaders:
Straight time = $46.31; estimated 4 hours labor per installation </t>
        </r>
      </text>
    </comment>
    <comment ref="B35" authorId="1">
      <text>
        <r>
          <rPr>
            <b/>
            <sz val="9"/>
            <color indexed="81"/>
            <rFont val="Tahoma"/>
            <family val="2"/>
          </rPr>
          <t>Haywood, Dan J:</t>
        </r>
        <r>
          <rPr>
            <sz val="9"/>
            <color indexed="81"/>
            <rFont val="Tahoma"/>
            <family val="2"/>
          </rPr>
          <t xml:space="preserve">
This is the estimated installed cost in the past when these devices were being installed; current (2014) switch equipment-only cost for a primary aerial switch is $8,930.50 however this does not include additional equipment associated to switch or labor. Current "all in" costs would likely be &gt;$20k but DSM has no plans to install additional aerial switches.</t>
        </r>
      </text>
    </comment>
  </commentList>
</comments>
</file>

<file path=xl/sharedStrings.xml><?xml version="1.0" encoding="utf-8"?>
<sst xmlns="http://schemas.openxmlformats.org/spreadsheetml/2006/main" count="1285" uniqueCount="459">
  <si>
    <t>TOTAL</t>
  </si>
  <si>
    <t>ADD'L EQUIP</t>
  </si>
  <si>
    <t>TOTAL M&amp;S</t>
  </si>
  <si>
    <t>RATE</t>
  </si>
  <si>
    <t>METER</t>
  </si>
  <si>
    <t>BASE</t>
  </si>
  <si>
    <t>(CT,VT,Etc)</t>
  </si>
  <si>
    <t>ADDER</t>
  </si>
  <si>
    <t>M&amp;S</t>
  </si>
  <si>
    <t>LABOR</t>
  </si>
  <si>
    <t>OVER</t>
  </si>
  <si>
    <t>FULL</t>
  </si>
  <si>
    <t>COST/UNIT</t>
  </si>
  <si>
    <t>COST</t>
  </si>
  <si>
    <t>HEAD</t>
  </si>
  <si>
    <t>CILC-1D</t>
  </si>
  <si>
    <t>CILC-1G</t>
  </si>
  <si>
    <t>CILC-1T</t>
  </si>
  <si>
    <t>STORES</t>
  </si>
  <si>
    <t>ENG OVH</t>
  </si>
  <si>
    <t>OVERHEAD</t>
  </si>
  <si>
    <t>CILC METER COSTS</t>
  </si>
  <si>
    <t>M&amp;S METER COST/UNIT</t>
  </si>
  <si>
    <t>LABOR COST/UNIT</t>
  </si>
  <si>
    <t/>
  </si>
  <si>
    <t>Additional CILC-CDR Equipment per Customer</t>
  </si>
  <si>
    <t>Additional CILC-CDR Equipment per Meter</t>
  </si>
  <si>
    <t>Primary Aerial Switch</t>
  </si>
  <si>
    <t>CDR</t>
  </si>
  <si>
    <t>UNADJUSTED</t>
  </si>
  <si>
    <t>ADJUSTED</t>
  </si>
  <si>
    <t>COUNT</t>
  </si>
  <si>
    <t xml:space="preserve">METER </t>
  </si>
  <si>
    <t>PER UNIT</t>
  </si>
  <si>
    <t>OVH</t>
  </si>
  <si>
    <t xml:space="preserve">ENG </t>
  </si>
  <si>
    <t>LOADED</t>
  </si>
  <si>
    <t>FULLY</t>
  </si>
  <si>
    <t>Description</t>
  </si>
  <si>
    <t xml:space="preserve"> </t>
  </si>
  <si>
    <t>1. Equipment Start-up Costs:</t>
  </si>
  <si>
    <t>Estimated Cost</t>
  </si>
  <si>
    <t xml:space="preserve">A) CILC/CDR Load Control Device: LCI-200 with wireless modem </t>
  </si>
  <si>
    <t>B) CILC/CDR Load Control Notification Device: LCM-100 monitor with digital display.</t>
  </si>
  <si>
    <t>C) CILC/CDR Load Control Junction Box: LCJB (M&amp;S 420-070-007)</t>
  </si>
  <si>
    <t xml:space="preserve">D) CILC/CDR Universal Terminal Box: UTB for step down transformer (M&amp;S 420-000-980) </t>
  </si>
  <si>
    <t>Notes:</t>
  </si>
  <si>
    <t>Total</t>
  </si>
  <si>
    <t>2. Primary Aerial Switch (M&amp;S 270-274-505) (see note  below)</t>
  </si>
  <si>
    <t xml:space="preserve">Note: Used where applicable on large primary metered locations. Currently, there are approximately </t>
  </si>
  <si>
    <t>INDEX ==&gt;&gt;</t>
  </si>
  <si>
    <t>12 MONTH METER COUNT</t>
  </si>
  <si>
    <t>METER COST/UNIT</t>
  </si>
  <si>
    <t>TOTAL BASE COST</t>
  </si>
  <si>
    <t>ADD'L EQUIP (CT,VT,Etc) COST/UNIT</t>
  </si>
  <si>
    <t>TOTAL ADDER COST</t>
  </si>
  <si>
    <t>TOTAL M&amp;S METER COST/UNIT</t>
  </si>
  <si>
    <t>TOTAL M&amp;S COST</t>
  </si>
  <si>
    <t>FULLY LOADED (Stores,EO) COST/UNIT</t>
  </si>
  <si>
    <t>TOTAL LABOR COST</t>
  </si>
  <si>
    <t>TOTAL (Loaded Costs + Labor) COST/UNIT</t>
  </si>
  <si>
    <r>
      <t xml:space="preserve">B) </t>
    </r>
    <r>
      <rPr>
        <sz val="10"/>
        <rFont val="Arial"/>
        <family val="2"/>
      </rPr>
      <t>CILC/CDR load control notification device (LCM-100) consists of the following components:</t>
    </r>
  </si>
  <si>
    <t>LCM-100 cable. DB-15 pigtail,10 ft. (Per Technicom Inc invoice #70333 dated 12-11-08)</t>
  </si>
  <si>
    <r>
      <t xml:space="preserve">CILC/CDR have a </t>
    </r>
    <r>
      <rPr>
        <b/>
        <sz val="10"/>
        <color indexed="48"/>
        <rFont val="Arial"/>
        <family val="2"/>
      </rPr>
      <t>monthly</t>
    </r>
    <r>
      <rPr>
        <sz val="10"/>
        <color indexed="48"/>
        <rFont val="Arial"/>
        <family val="2"/>
      </rPr>
      <t xml:space="preserve"> Non ECCR Customer charge or Admin adder that is higher than other base rates</t>
    </r>
  </si>
  <si>
    <t>TOTAL  FULL COST</t>
  </si>
  <si>
    <t>TOTAL OVERHEAD</t>
  </si>
  <si>
    <t>Check</t>
  </si>
  <si>
    <t>Adjusted Total Per Meter</t>
  </si>
  <si>
    <t>AVERAGE METER COUNT</t>
  </si>
  <si>
    <t>METER COST</t>
  </si>
  <si>
    <t>ADD'L EQUIP COST/UNIT</t>
  </si>
  <si>
    <t>ADDITIONAL EQUIP</t>
  </si>
  <si>
    <t>TOTAL METER &amp; EQUIP</t>
  </si>
  <si>
    <t>OVERHEAD COST</t>
  </si>
  <si>
    <t>TOTAL METER &amp; EQUIP INCL O/H</t>
  </si>
  <si>
    <t>LABOR COST</t>
  </si>
  <si>
    <t>FULLY LOADED METER COST</t>
  </si>
  <si>
    <t>54 - CILC-1D - C/I Load Control (0-500 KW)</t>
  </si>
  <si>
    <t>9U - Pulse Initiating CT (Used with SSDR, 3Ph, 4W, 120V)</t>
  </si>
  <si>
    <t>9V - Pulse Initiating CT (Used with SSDR, 3Ph, 4W, 277V)</t>
  </si>
  <si>
    <t>9Y - Pulse Initiating CVT (Used with SSDR, 3Ph, 4W, 120V)</t>
  </si>
  <si>
    <t>LC - AMR SC (1Ph, 3W, 240V)</t>
  </si>
  <si>
    <t>RU - RUG CT (3Ph, 4W, 120V)</t>
  </si>
  <si>
    <t>RV - RUG CT (3Ph, 4W, 277V)</t>
  </si>
  <si>
    <t>RY - RUG CVT (3Ph, 4W, 120V)</t>
  </si>
  <si>
    <t>SU - Smart Meter CT (3Ph, 4W, 120V)</t>
  </si>
  <si>
    <t>SV - Smart Meter CT (3Ph, 4W, 277V)</t>
  </si>
  <si>
    <t>SY - Smart Meter CVT (3Ph, 4W, 120V)</t>
  </si>
  <si>
    <t>Total CILC-1D</t>
  </si>
  <si>
    <t>56 - CILC-1G - C/I Load Control (500+ KW)</t>
  </si>
  <si>
    <t>RT - RUG CT (3Ph, 4W, 240V)</t>
  </si>
  <si>
    <t>Total CILC-1G</t>
  </si>
  <si>
    <t>55 - CILC-1T - C/I Load Control (Transmission)</t>
  </si>
  <si>
    <t>9X - Pulse Initiating CVT (Used with SSDR, 3Ph, 3W, 120V)</t>
  </si>
  <si>
    <t>SX - Smart Meter CVT (3Ph, 3W, 120V)</t>
  </si>
  <si>
    <t>Total CILC-1T</t>
  </si>
  <si>
    <t>GS(T)-1</t>
  </si>
  <si>
    <t>68 - GS-1 - General Service (0-20 KW)</t>
  </si>
  <si>
    <t>2A - Non-Demand SC (1Ph, 2W, 120V)</t>
  </si>
  <si>
    <t>2C - Non-Demand SC (1Ph, 3W, 240V)</t>
  </si>
  <si>
    <t>2E - Non-Demand SC (1Ph, 3W, 120V)</t>
  </si>
  <si>
    <t>2L - Non-Demand SC (1Ph, 4W, 120V)</t>
  </si>
  <si>
    <t>2Q - Non-Demand CT (1Ph, 2-3W, 240V)</t>
  </si>
  <si>
    <t>2S - Non-Demand CT (1Ph, 3W, 240V)</t>
  </si>
  <si>
    <t>2T - Non-Demand CT (3Ph, 4W, 240V)</t>
  </si>
  <si>
    <t>2U - Non-Demand CT (3Ph, 4W, 120V)</t>
  </si>
  <si>
    <t>4L - Thermal Demand SC (3Ph, 4W, 120V)</t>
  </si>
  <si>
    <t>5C - Non-Demand SC (1Ph, 3W, 240V)</t>
  </si>
  <si>
    <t>5E - Non-Demand SC (1Ph, 3W, 120V)</t>
  </si>
  <si>
    <t>5G - Non-Demand SC (1Ph, 3W, 277V)</t>
  </si>
  <si>
    <t>5J - Non-Demand SC (3Ph, 4W, 240V)</t>
  </si>
  <si>
    <t>5L - Non-Demand SC (3Ph, 4W, 120V)</t>
  </si>
  <si>
    <t>5N - Non-Demand SC (3Ph, 4W, 277V)</t>
  </si>
  <si>
    <t>6B - Electronic Demand SC (1Ph, 2W, 240V)</t>
  </si>
  <si>
    <t>6C - Electronic Demand SC (1Ph, 3W, 240V)</t>
  </si>
  <si>
    <t>6E - Electronic Demand SC (1Ph, 3W, 120V)</t>
  </si>
  <si>
    <t>6G - Electronic Demand SC (1Ph, 3W, 277V)</t>
  </si>
  <si>
    <t>6I - Electronic Demand SC (1Ph, 2W, 240V)</t>
  </si>
  <si>
    <t>6J - Electronic Demand SC (3Ph, 4W, 240V)</t>
  </si>
  <si>
    <t>6L - Electronic Demand SC (3Ph, 4W, 120V)</t>
  </si>
  <si>
    <t>6N - Electronic Demand SC (3Ph, 4W, 277V)</t>
  </si>
  <si>
    <t>6Q - Electronic Demand CT (1Ph, 2-3W, 240V)</t>
  </si>
  <si>
    <t>6R - Electronic Demand CT (1Ph, 3W, 120V)</t>
  </si>
  <si>
    <t>6T - Electronic Demand CT (3Ph, 4W, 240V)</t>
  </si>
  <si>
    <t>6U - Electronic Demand CT (3Ph, 4W, 120V)</t>
  </si>
  <si>
    <t>6V - Electronic Demand CT (3Ph, 4W, 277V)</t>
  </si>
  <si>
    <t>6W - Electronic Demand CVT (1Ph, 2W, 120V)</t>
  </si>
  <si>
    <t>6X - Electronic Demand CVT (3Ph, 3W, 120V)</t>
  </si>
  <si>
    <t>6Y - Electronic Demand CVT (3Ph, 4W, 120V)</t>
  </si>
  <si>
    <t>6Z - Electronic Demand CVT (3Ph, 4W, 120V)</t>
  </si>
  <si>
    <t>7A - Non-Demand SC (1Ph, 2W, 120V)</t>
  </si>
  <si>
    <t>7C - Non-Demand SC (1Ph, 3W, 240V)</t>
  </si>
  <si>
    <t>7E - Non-Demand SC (1Ph, 3W, 120V)</t>
  </si>
  <si>
    <t>9T - Pulse Initiating CT (Used with SSDR, 3Ph, 4W, 240V)</t>
  </si>
  <si>
    <t>AA - AMI SC (1Ph, 2W, 120V)</t>
  </si>
  <si>
    <t>AC - AMI SC (1Ph, 3W, 240V)</t>
  </si>
  <si>
    <t>AE - AMI SC (1Ph, 3W, 120V)</t>
  </si>
  <si>
    <t>BC - Bi-Directional SC (1Ph, 3W, 240V)</t>
  </si>
  <si>
    <t>BJ - Bi-Directional SC (1Ph, 4W, 240V)</t>
  </si>
  <si>
    <t>DC - TOU Demand SC (1Ph, 3W, 240V)</t>
  </si>
  <si>
    <t>DE - TOU Demand SC (1Ph, 3W, 120V)</t>
  </si>
  <si>
    <t>DG - TOU Demand SC (1Ph, 3W, 277V)</t>
  </si>
  <si>
    <t>DJ - TOU Demand SC (3Ph, 4W, 240V)</t>
  </si>
  <si>
    <t>DL - TOU Demand SC (3Ph, 4W, 120V)</t>
  </si>
  <si>
    <t>DN - TOU Demand SC (3Ph, 4W, 277V)</t>
  </si>
  <si>
    <t>DQ - TOU Demand CT (1Ph, 2-3W, 240V)</t>
  </si>
  <si>
    <t>DT - TOU Demand CT (3Ph, 4W, 240V)</t>
  </si>
  <si>
    <t>DU - TOU Demand CT (3Ph, 4W, 120V)</t>
  </si>
  <si>
    <t>DV - TOU Demand CT (3Ph, 4W, 277V)</t>
  </si>
  <si>
    <t>DY - TOU Demand CVT (3Ph, 4W, 120V)</t>
  </si>
  <si>
    <t>RA - RUG SC (1Ph, 2W, 120V)</t>
  </si>
  <si>
    <t>RC - RUG SC (1Ph, 3W, 240V)</t>
  </si>
  <si>
    <t>RE - RUG SC (1Ph, 3W, 120V)</t>
  </si>
  <si>
    <t>RG - RUG SC (1Ph, 3W, 277V)</t>
  </si>
  <si>
    <t>RJ - RUG SC (3Ph, 4W, 240V)</t>
  </si>
  <si>
    <t>RL - RUG SC (3Ph, 4W, 120V)</t>
  </si>
  <si>
    <t>RN - RUG SC (3Ph, 4W, 277V)</t>
  </si>
  <si>
    <t>RQ - RUG CT (1Ph, 2-3W, 240V)</t>
  </si>
  <si>
    <t>SC - Smart Meter SC (1Ph, 3W, 240V)</t>
  </si>
  <si>
    <t>SE - Smart Meter SC (1Ph, 3W, 120V)</t>
  </si>
  <si>
    <t>SJ - Smart Meter SC (3Ph, 4W, 240V)</t>
  </si>
  <si>
    <t>SL - Smart Meter SC (3Ph, 4W, 120V)</t>
  </si>
  <si>
    <t>SN - Smart Meter SC (3Ph, 4W, 277V)</t>
  </si>
  <si>
    <t>ST - Smart Meter CT (3Ph, 4W, 240V)</t>
  </si>
  <si>
    <t>69 - GST-1 - General Service TOU (0-20 KW)</t>
  </si>
  <si>
    <t>DW - TOU Demand CVT (1Ph, 2W, 120V)</t>
  </si>
  <si>
    <t>Total GS(T)-1</t>
  </si>
  <si>
    <t>GSCU-1</t>
  </si>
  <si>
    <t>168 - GSCU-1 - General Service Constant Usage</t>
  </si>
  <si>
    <t>Total GSCU-1</t>
  </si>
  <si>
    <t>GSD(T)-1</t>
  </si>
  <si>
    <t>70 - GSDT-1 - General Service Demand TOU (21-499 KW)</t>
  </si>
  <si>
    <t>DR - TOU Demand CT (1Ph, 3W, 120V)</t>
  </si>
  <si>
    <t>72 - GSD-1 - General Service Demand (21-499 KW)</t>
  </si>
  <si>
    <t>9N - Pulse Initiating SC (Used with SSDR, 3Ph, 4W, 277V)</t>
  </si>
  <si>
    <t>RX - RUG CVT (3Ph, 3W, 120V)</t>
  </si>
  <si>
    <t>170 - HLFT-1 - High Load Factor TOU (21-499 kW)</t>
  </si>
  <si>
    <t>270 - SDTR-1A - GSD-1 with Seasonal Demand TOU Option A (21-499 KW)</t>
  </si>
  <si>
    <t>SZ - Smart Meter CVT (3Ph, 4W, 120V)</t>
  </si>
  <si>
    <t>370 - SDTR-1B - GSDT-1 with Seasonal Demand TOU Option B (21-499 KW)</t>
  </si>
  <si>
    <t>Total GSD(T)-1</t>
  </si>
  <si>
    <t>GSLD(T)-1</t>
  </si>
  <si>
    <t>62 - GSLD-1 - General Service Large Demand (500-1999 KW)</t>
  </si>
  <si>
    <t>64 - GSLDT-1 - General Service Large Demand TOU (500-1999 KW)</t>
  </si>
  <si>
    <t>73 - CS-1 - Curtailable Service (500-1999 KW)</t>
  </si>
  <si>
    <t>74 - CST-1 - Curtailable Service TOU (500-1999 KW)</t>
  </si>
  <si>
    <t>164 - HLFT-2 - High Load Factor TOU (500-1999 kW)</t>
  </si>
  <si>
    <t>264 - SDTR-2A - GSLD-1 with Seasonal Demand TOU Option A (500-1999 KW)</t>
  </si>
  <si>
    <t>364 - SDTR-2B - GSLDT-1 with Seasonal Demand TOU Option B (500-1999 KW)</t>
  </si>
  <si>
    <t>Total GSLD(T)-1</t>
  </si>
  <si>
    <t>GSLD(T)-2</t>
  </si>
  <si>
    <t>63 - GSLD-2 - General Service Large Demand (2000+ KW)</t>
  </si>
  <si>
    <t>65 - GSLDT-2 - General Service Large Demand TOU (2000+ KW)</t>
  </si>
  <si>
    <t>71 - CS-2 - Curtailable Service (2000+ KW)</t>
  </si>
  <si>
    <t>75 - CST-2 - Curtailable Service TOU (2000+ KW)</t>
  </si>
  <si>
    <t>165 - HLFT-3 - High Load Factor TOU (2000+ kW)</t>
  </si>
  <si>
    <t>265 - SDTR-3A - GSLD-2 with Seasonal Demand TOU Option A (2000+ KW)</t>
  </si>
  <si>
    <t>365 - SDTR-3B - GSLDT-2 with Seasonal Demand TOU Option B (2000+ KW)</t>
  </si>
  <si>
    <t>Total GSLD(T)-2</t>
  </si>
  <si>
    <t>GSLD(T)-3</t>
  </si>
  <si>
    <t>82 - CST-3 - Curtailable Service TOU (2000+ KW)</t>
  </si>
  <si>
    <t>90 - GSLDT-3 - General Service Large Demand TOU - Transmission (2000+ KW)</t>
  </si>
  <si>
    <t>Total GSLD(T)-3</t>
  </si>
  <si>
    <t>MET</t>
  </si>
  <si>
    <t>80 - MET - Metropolitan Transit Service</t>
  </si>
  <si>
    <t>Total MET</t>
  </si>
  <si>
    <t>OS-2</t>
  </si>
  <si>
    <t>19 - OS-2 - Sports Field Service</t>
  </si>
  <si>
    <t>Total OS-2</t>
  </si>
  <si>
    <t>RS(T)-1</t>
  </si>
  <si>
    <t>44 - RS-1 - Residential Service</t>
  </si>
  <si>
    <t>9C - Pulse Initiating SC (Used with SSDR, 1Ph, 3W, 240V)</t>
  </si>
  <si>
    <t>BE - Bi-Directional SC (NW, 3W, 120/208V)</t>
  </si>
  <si>
    <t>BL - Bi-Directional SC (3Ph, 4W, 120V)</t>
  </si>
  <si>
    <t>BQ - Bi-Directional CT (1Ph, 2-3W,240V)</t>
  </si>
  <si>
    <t>45 - RST-1 - Residential Service TOU</t>
  </si>
  <si>
    <t>Total RS(T)-1</t>
  </si>
  <si>
    <t>SST-DST</t>
  </si>
  <si>
    <t>851 - SST-1 - Standby and Supplemental Service (0-499 KW)</t>
  </si>
  <si>
    <t>853 - SST-3 - Standby and Supplemental Service (2000+ KW)</t>
  </si>
  <si>
    <t>Total SST-DST</t>
  </si>
  <si>
    <t>SST-TST</t>
  </si>
  <si>
    <t>85 - SST-1 - Standby and Supplemental Service (Transmission)</t>
  </si>
  <si>
    <t>Total SST-TST</t>
  </si>
  <si>
    <t>FKEC</t>
  </si>
  <si>
    <t>Total FKEC</t>
  </si>
  <si>
    <t>MDCSWM</t>
  </si>
  <si>
    <t>Total MDCSWM</t>
  </si>
  <si>
    <t>LCEC</t>
  </si>
  <si>
    <t>Total LCEC</t>
  </si>
  <si>
    <t>CILC-1D Average Meter Cost - Meter Cost Report</t>
  </si>
  <si>
    <t>CILC-1G Average Meter Cost - Meter Cost Report</t>
  </si>
  <si>
    <t>KC - AMI Demand SC (1Ph, 3W, 240V)</t>
  </si>
  <si>
    <t>KE - AMI Demand SC (1Ph, 3W, 120V)</t>
  </si>
  <si>
    <t>KG - AMI Demand SC (1Ph, 3W, 277V)</t>
  </si>
  <si>
    <t>KI - AMI Demand SC (1Ph, 2W, 480V)</t>
  </si>
  <si>
    <t>KJ - AMI Demand SC (3Ph, 4W, 240V)</t>
  </si>
  <si>
    <t>KL- AMI Demand SC (3Ph, 4W, 120V)</t>
  </si>
  <si>
    <t>KN - AMI Demand SC (3Ph, 4W, 277V)</t>
  </si>
  <si>
    <t>KQ - AMI Demand IT Rated (1Ph, 3W, 240V)</t>
  </si>
  <si>
    <t>KS - AMI Demand IT Rated (3Ph, 3W, 240V)</t>
  </si>
  <si>
    <t>KT - AMI Demand IT Rated (3Ph, 4W, 240V)</t>
  </si>
  <si>
    <t>KU - AMI Demand IT Rated (3Ph, 4W, 120V)</t>
  </si>
  <si>
    <t>KV - AMI Demand IT Rated (3Ph, 4W, 277V)</t>
  </si>
  <si>
    <t>MC - AMI TOU SC (1Ph, 3W, 240V)</t>
  </si>
  <si>
    <t>ME - AMI TOU SC (1Ph, 3W, 120V)</t>
  </si>
  <si>
    <t>MG - AMI TOU SC (1Ph, 3W, 277V)</t>
  </si>
  <si>
    <t>MJ - AMI TOU SC (3Ph, 4W, 240V)</t>
  </si>
  <si>
    <t>ML - AMI TOU SC (3Ph, 4W, 120V)</t>
  </si>
  <si>
    <t>MN - AMI TOU SC (3Ph, 4W, 277V)</t>
  </si>
  <si>
    <t>MQ - AMI TOU IT Rated (1Ph, 3W, 240V)</t>
  </si>
  <si>
    <t>MT - AMI TOU IT Rated (3Ph, 4W, 240V)</t>
  </si>
  <si>
    <t>MU - AMI TOU IT Rated (3Ph, 4W, 120V)</t>
  </si>
  <si>
    <t>MV - AMI TOU IT Rated (3Ph, 4W, 277V)</t>
  </si>
  <si>
    <t>KY - AMI Demand IT Rated (3Ph, 4W, 120V)</t>
  </si>
  <si>
    <t>MY - AMI TOU IT Rated (3Ph, 4W, 120V)</t>
  </si>
  <si>
    <t>940 - Florida Keys (FKEC) - Sale for Resale - Full Requirements</t>
  </si>
  <si>
    <t>940 - MDCSWM - Sale for Resale - Full Requirements</t>
  </si>
  <si>
    <t>840 - Lee County (LCEC) - Sale for Resale - Partial Requirements</t>
  </si>
  <si>
    <t>Switch Costs Per Meter</t>
  </si>
  <si>
    <t>METER &amp;</t>
  </si>
  <si>
    <t>EQUIP</t>
  </si>
  <si>
    <t>INCL O/H</t>
  </si>
  <si>
    <t>COSTS/UNIT</t>
  </si>
  <si>
    <t>AVERAGE</t>
  </si>
  <si>
    <t>CLASS</t>
  </si>
  <si>
    <t>CODE</t>
  </si>
  <si>
    <t>CUSTOMERS</t>
  </si>
  <si>
    <r>
      <t>A)</t>
    </r>
    <r>
      <rPr>
        <sz val="8"/>
        <rFont val="Courier New"/>
        <family val="3"/>
      </rPr>
      <t xml:space="preserve"> CILC/CDR load control device (LCI-200 with wireless modem) includes the following components: </t>
    </r>
  </si>
  <si>
    <t>LCI-200 base unit (Per Technicom Inc invoice #70579 dated 11-17-10)</t>
  </si>
  <si>
    <t>LCI-200 additional contact input (Per Technicom Inc invoice #70579 dated 11-17-10)</t>
  </si>
  <si>
    <t>LCI-200 mounting feet (Per Technicom Inc invoice #70579 dated 11-17-10)</t>
  </si>
  <si>
    <t>LCM-100 load control monitor (Per Technicom email dated 6-5-14)</t>
  </si>
  <si>
    <r>
      <t xml:space="preserve">All items (A thru E) </t>
    </r>
    <r>
      <rPr>
        <b/>
        <sz val="10"/>
        <rFont val="Arial"/>
        <family val="2"/>
      </rPr>
      <t>exclude</t>
    </r>
    <r>
      <rPr>
        <sz val="8"/>
        <rFont val="Courier New"/>
        <family val="3"/>
      </rPr>
      <t xml:space="preserve"> shipping &amp; handling, installation &amp; labor, stores loading, etc.</t>
    </r>
  </si>
  <si>
    <t xml:space="preserve">14 locations with these aerial switches. CILC=11, CDR=3  </t>
  </si>
  <si>
    <t>1 additional CILC location, Florida Institute of Technology, uses a padmounted switch</t>
  </si>
  <si>
    <t>CILC PQ AREA</t>
  </si>
  <si>
    <t>MGT AREA</t>
  </si>
  <si>
    <t xml:space="preserve">LOCATION </t>
  </si>
  <si>
    <t>ADDRESS/CONTACT INFO</t>
  </si>
  <si>
    <t>FPL BA#</t>
  </si>
  <si>
    <t>CILC SW #</t>
  </si>
  <si>
    <t>Serial Number</t>
  </si>
  <si>
    <t>BP SWITCH #</t>
  </si>
  <si>
    <t>FEEDER/SUB</t>
  </si>
  <si>
    <t>TLN</t>
  </si>
  <si>
    <t>ACCT MGR</t>
  </si>
  <si>
    <t>PQ PERSON</t>
  </si>
  <si>
    <t>PPID</t>
  </si>
  <si>
    <t>NORTH</t>
  </si>
  <si>
    <t>NF</t>
  </si>
  <si>
    <t>COLUMBIA CORECTIONAL</t>
  </si>
  <si>
    <t>216 SE CORRECTIONS WAY         LAKE CITY,  FL 32055                      CNTRL ROOM   MAIN UNIT 386-292-7115   Emory Cruise - MAINTENANCE cell 386-867-1070</t>
  </si>
  <si>
    <t xml:space="preserve">AC34978                 </t>
  </si>
  <si>
    <t xml:space="preserve">S# AV0109            DOM 7/99                        CTL 2777-40   </t>
  </si>
  <si>
    <t>BP 34979</t>
  </si>
  <si>
    <t>PRICE F5232</t>
  </si>
  <si>
    <t>2-6677-2590</t>
  </si>
  <si>
    <t>Jeff Simmons              386-754-2014 O               386-623-3136 C      jeff.w.simmons@fpl.com</t>
  </si>
  <si>
    <t>JAMES D MOFFITT DYD/LC</t>
  </si>
  <si>
    <t>BAKER CORRECTIONAL</t>
  </si>
  <si>
    <t>21104 US HIGHWAY 90                           SANDERSON FL 32087                         BAKER CNTRL ROOM 386-719-6098   J D HALL C 386-292-3369      OFF 386-719-6059</t>
  </si>
  <si>
    <t>AC34919</t>
  </si>
  <si>
    <t>S/N AV0114        DOM 7/99        CTL # 2777-40</t>
  </si>
  <si>
    <t>BP34921</t>
  </si>
  <si>
    <t>WIREMILL F1562</t>
  </si>
  <si>
    <t>2-7479-2848</t>
  </si>
  <si>
    <t>LAWTEY CORRECTIONAL</t>
  </si>
  <si>
    <t xml:space="preserve">22298 CR 200-B                                       LAWTEY FLORIDA 32058                     LAWTEY WARDENS OFFICE                904-782-2091 Maintenance Superintendent Shane Cook   386-697-6653    </t>
  </si>
  <si>
    <t>AC34922</t>
  </si>
  <si>
    <t>D.0.M 07/99</t>
  </si>
  <si>
    <t>BP34923</t>
  </si>
  <si>
    <t>LAWTEY F732</t>
  </si>
  <si>
    <t>2-9366-7273</t>
  </si>
  <si>
    <t>CAMP BLANDING</t>
  </si>
  <si>
    <t>5629 SR 16 WEST                                   STARKE, FLORIDA 32091                      RICHARD AVERY main mgr                  904-814-6169 C                                       904-682-3451 O                                    904-682-3462 GATE HAS ALARM</t>
  </si>
  <si>
    <t>AC20599</t>
  </si>
  <si>
    <t>BP20560</t>
  </si>
  <si>
    <t>TRAIL RIDGE F1331</t>
  </si>
  <si>
    <t>3-1760-6381</t>
  </si>
  <si>
    <t>Larry Spear             904-824-7630 O            386-937-5806 C      larry.w.spear@fpl.com</t>
  </si>
  <si>
    <t>ST JOHNS WATER MGT</t>
  </si>
  <si>
    <t>4049 REID ST                                         PALATKA FL 32177                               386-329-4574 OFFICE                           SAM MORRIS 386-937-0511</t>
  </si>
  <si>
    <t>AC20727</t>
  </si>
  <si>
    <t>BP20729</t>
  </si>
  <si>
    <t>HUDSON F1634</t>
  </si>
  <si>
    <t>3-3537-8655</t>
  </si>
  <si>
    <t>Mike Garman           386-329-5102          904-509-4817 C     mike.g.garman@fpl.com</t>
  </si>
  <si>
    <t>LEO B PORTZ (SJS/PL2)</t>
  </si>
  <si>
    <t>EDGAR MINERALS</t>
  </si>
  <si>
    <t>651 KEUKA ROAD                                  Hawthorne, FL 32640                             352-481-2421 OFFICE                             PHIL LAMBERT OR MICKEY MATCHETT</t>
  </si>
  <si>
    <t>AC20360</t>
  </si>
  <si>
    <t>BP20361</t>
  </si>
  <si>
    <t>McMEEKIN F533</t>
  </si>
  <si>
    <t>3-1932-1643</t>
  </si>
  <si>
    <t>GILMAN TIMBER</t>
  </si>
  <si>
    <t>9022 186th PL                                         LAKE BUTLER FLORIDA 32054            386-496-2944 Mill General Manager  John Love</t>
  </si>
  <si>
    <t>AC35441</t>
  </si>
  <si>
    <t>BP35442</t>
  </si>
  <si>
    <t>LAKE BUTLER F431</t>
  </si>
  <si>
    <t>2-7864-3634</t>
  </si>
  <si>
    <t>CF</t>
  </si>
  <si>
    <t>TOMOKA CORRECTIONAL</t>
  </si>
  <si>
    <t>3950 TIGER BAY RD                             DAYTONA BEACH                                 386-323-1070 office                               ART COSGOROVE                                386-562-4350                                    386-323-1019                                           control room</t>
  </si>
  <si>
    <t>A11267</t>
  </si>
  <si>
    <t>WR4214271</t>
  </si>
  <si>
    <t>BP 11268</t>
  </si>
  <si>
    <t>HIGHRIDGE F7161</t>
  </si>
  <si>
    <t>3-6900-8525</t>
  </si>
  <si>
    <t>Mal Locke                         386-254-2310 O                   386-804-1650 C          mal.locke@fpl.com</t>
  </si>
  <si>
    <t>JAMES C MURRAY DYD/DY1</t>
  </si>
  <si>
    <t>EAST</t>
  </si>
  <si>
    <t>TC</t>
  </si>
  <si>
    <t>Triumph Aerostructures</t>
  </si>
  <si>
    <t>1845 SE AIRPORT RD                           Stuart, FL  34997                                     772-220-5300 main off                           Mike Redding (Facility Manager)                   c 772-214-9009                                      mreddingr@triumphgroup.com</t>
  </si>
  <si>
    <t>AC89400</t>
  </si>
  <si>
    <t>772-370-9536C</t>
  </si>
  <si>
    <t>BP 71483</t>
  </si>
  <si>
    <t>MONTEREY F8333</t>
  </si>
  <si>
    <t>6-7056-0176</t>
  </si>
  <si>
    <t>Michael Lamartina            772-781-3136 O                   772-201-5696 C        michael.l.lamartina@fpl.com</t>
  </si>
  <si>
    <t>KEVIN LUCY</t>
  </si>
  <si>
    <t>State of FL DOC                       MARTIN CORRECTIONAL</t>
  </si>
  <si>
    <t> 1150 SW Allapattah Rd                           Indiantown                                              772-597-3705 office                               Gene Brummet maint 772-216-0674      Bob Moyer 772-597-3705                         S/N AV0108                                             CONTROL 2777-40</t>
  </si>
  <si>
    <t>AC71391</t>
  </si>
  <si>
    <t>B71392         I71393</t>
  </si>
  <si>
    <t>ALLAPATTAH F12161</t>
  </si>
  <si>
    <t>6-5358-3735</t>
  </si>
  <si>
    <t>Jim Albury                         772-223-4227 O                 772-285-1783 C         w.j.albury@fpl.com</t>
  </si>
  <si>
    <t>State of FL DOC                  Okeechobee Correctional</t>
  </si>
  <si>
    <t>3420 NE 168th ST                                   Okeechobee  34972                               863-462-5400 office                               Frank Carran 863-634-3871                   S/N AV0107                                             CONTROL 2777-40                                 DOM 07/99</t>
  </si>
  <si>
    <t>AC89900</t>
  </si>
  <si>
    <t>2777-40</t>
  </si>
  <si>
    <t>BP110134</t>
  </si>
  <si>
    <t>SWEAT F9361</t>
  </si>
  <si>
    <t>6-3372-8188</t>
  </si>
  <si>
    <t>SOUTH</t>
  </si>
  <si>
    <t>WB</t>
  </si>
  <si>
    <t>State of FL DOC                  
Glades Correctional</t>
  </si>
  <si>
    <t>500 ORANGE AVE CIRCLE                   BELLE GLADE, FL  33430                     561-829-1400 OFFICE                          US Hgwy 441                                       Belle Glade                                               PAUL HADDEN                                      561-216-9242 CELL</t>
  </si>
  <si>
    <t xml:space="preserve"> AC10321</t>
  </si>
  <si>
    <t>ISO # 10322</t>
  </si>
  <si>
    <t>BP 10323</t>
  </si>
  <si>
    <t>WHEELER F13232</t>
  </si>
  <si>
    <t>6-4123-5248</t>
  </si>
  <si>
    <t>Robert Weese                    561-640-2209 O                  561-685-4814 C      robert.weese@fpl.com</t>
  </si>
  <si>
    <t>RUDI CUNNINGHAM</t>
  </si>
  <si>
    <t>DADE</t>
  </si>
  <si>
    <t>State of Fl DOC South Florida Reception Center</t>
  </si>
  <si>
    <t xml:space="preserve">14000 NW 41 St                                      Miami 33178                                            O 305-592-9567                                      MIKE RICHEL                                          CELL 786-447-7458                                 </t>
  </si>
  <si>
    <t>AC13020</t>
  </si>
  <si>
    <t>ISO 13021         SER AV0111     DOM 07-99</t>
  </si>
  <si>
    <t xml:space="preserve">BP 13022 </t>
  </si>
  <si>
    <t>SEAGULL F10165</t>
  </si>
  <si>
    <t>8-5757-8903</t>
  </si>
  <si>
    <t>Victor Muniz                      305-442-5531 O                 305-312-0552 C       victor.muniz@fpl.com</t>
  </si>
  <si>
    <t>FRANKLYN VALDES</t>
  </si>
  <si>
    <t>State of Fl DOC South Florida Reception Center Annex</t>
  </si>
  <si>
    <t xml:space="preserve">14000 NW 41 St                    Miami 33178                                            O 305-592-9567                                      MIKE RICHEL                                          CELL 786-447-7458                                 </t>
  </si>
  <si>
    <t xml:space="preserve">AC14159 </t>
  </si>
  <si>
    <t>ISO I38749       SR#  AV1208     DOM 3-05</t>
  </si>
  <si>
    <t xml:space="preserve">BP14169 </t>
  </si>
  <si>
    <t>8-5856-0779</t>
  </si>
  <si>
    <r>
      <t>Florida Institute of Technology (</t>
    </r>
    <r>
      <rPr>
        <b/>
        <sz val="12"/>
        <color rgb="FFFF0000"/>
        <rFont val="Times New Roman"/>
        <family val="1"/>
      </rPr>
      <t>UNDERGROUND PADMOUNTED SWITCH</t>
    </r>
    <r>
      <rPr>
        <b/>
        <sz val="12"/>
        <rFont val="Times New Roman"/>
        <family val="1"/>
      </rPr>
      <t>)</t>
    </r>
  </si>
  <si>
    <t>2901 Country Club Rd                          Melbourne 32901</t>
  </si>
  <si>
    <t xml:space="preserve">CILC-1D = </t>
  </si>
  <si>
    <t xml:space="preserve">CDR = </t>
  </si>
  <si>
    <t xml:space="preserve">TOTAL = </t>
  </si>
  <si>
    <t>In August 2013, DOC Glades Correctional Institution was removed as a CDR customer.</t>
  </si>
  <si>
    <t>SOURCE:  DAN HAYWOOD (DSM) - 6/3/2014</t>
  </si>
  <si>
    <t>A</t>
  </si>
  <si>
    <t>B</t>
  </si>
  <si>
    <t>C = A * B</t>
  </si>
  <si>
    <t>D</t>
  </si>
  <si>
    <t>E = A * D</t>
  </si>
  <si>
    <t>F = B + D</t>
  </si>
  <si>
    <t>G = C + E</t>
  </si>
  <si>
    <t>3V - TOU CT (3Ph, 4W, 277V)</t>
  </si>
  <si>
    <t>8C - C/I AMI Removed SC (1Ph, 3W, 240V)</t>
  </si>
  <si>
    <t>8J - C/I AMI Removed SC (3Ph, 4W, 240V)</t>
  </si>
  <si>
    <t>8L - C/I AMI Removed SC (3Ph, 4W, 120V)</t>
  </si>
  <si>
    <t>8N - C/I AMI Removed SC (3Ph, 4W, 277V)</t>
  </si>
  <si>
    <t>8U - C/I AMI Removed CT (3Ph, 4W, 120V)</t>
  </si>
  <si>
    <t>8G - C/I AMI Removed SC (1Ph, 3W, 277V)</t>
  </si>
  <si>
    <t>8V - C/I AMI Removed CT (3Ph, 4W, 277V)</t>
  </si>
  <si>
    <t>KX - AMI Demand CVT (3Ph, 3W, 120V)</t>
  </si>
  <si>
    <t>KZ - AMI Demand CVT (3Ph, 4W, 120V)</t>
  </si>
  <si>
    <t>8E - C/I AMI Removed SC (1Ph, 3W, 120V)</t>
  </si>
  <si>
    <t>8Q - C/I AMI Removed CT (1Ph, 2-3W, 240V)</t>
  </si>
  <si>
    <t>145 - RTR-1 - Residential Time of Use Rider</t>
  </si>
  <si>
    <t>H</t>
  </si>
  <si>
    <t>I = G + H</t>
  </si>
  <si>
    <t>J</t>
  </si>
  <si>
    <t>K = A * J</t>
  </si>
  <si>
    <t>matches BOM</t>
  </si>
  <si>
    <t>labor applied separately</t>
  </si>
  <si>
    <t>EXCLUDING LABOR</t>
  </si>
  <si>
    <t>OH/labor are applied separately</t>
  </si>
  <si>
    <t>L = I + K</t>
  </si>
  <si>
    <t>MU - AMI TOU CT (3Ph, 4W, 120V)</t>
  </si>
  <si>
    <t>MV - AMI TOU CT (3Ph, 4W, 277V)</t>
  </si>
  <si>
    <t>SOURCE:  "AVERAGE CUSTOMERS" from RATE &amp; REV report FYE 2014</t>
  </si>
  <si>
    <t>Estimated cost for CILC/CDR Equipment - 2015</t>
  </si>
  <si>
    <t>E) Load profile meter: wireless RUG type Non PQ (M&amp;S 402-330-330) $674.17  vs. Standard wireless electronic demand AMI meter (M&amp;S 405-610-000) $147.00.</t>
  </si>
  <si>
    <t>Modem adapter for LCI-200 interface with Digi wireless modem (WAVG price of 2014 purchases)</t>
  </si>
  <si>
    <t>Power supply for LCI-200 (Per Technicom email dated 6/5/14)</t>
  </si>
  <si>
    <t>Wireless 3G modem (WAVG price of 2014 purchases)</t>
  </si>
  <si>
    <t>One time initial installation for load control equipment requires approx. 4 hrs labor by Meter Man.@ $46.31/hr</t>
  </si>
  <si>
    <t>current in 2014</t>
  </si>
  <si>
    <t>2014 Adjusted CILC Meter Cost</t>
  </si>
  <si>
    <t>2014 Actuals</t>
  </si>
  <si>
    <t>OPC 013358</t>
  </si>
  <si>
    <t>FPL RC-16</t>
  </si>
  <si>
    <t>OPC 013359</t>
  </si>
  <si>
    <t>OPC 013360</t>
  </si>
  <si>
    <t>OPC 013361</t>
  </si>
  <si>
    <t>OPC 013362</t>
  </si>
  <si>
    <t>OPC 013363</t>
  </si>
  <si>
    <t>OPC 013364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</si>
</sst>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#,##0_);[Red]\(#,##0\);&quot; &quot;"/>
    <numFmt numFmtId="167" formatCode="0.000000"/>
    <numFmt numFmtId="168" formatCode="#,##0.0000_);\(#,##0.0000\)"/>
  </numFmts>
  <fonts count="65">
    <font>
      <sz val="8"/>
      <name val="Courier New"/>
      <charset val="12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4"/>
      <name val="Tahoma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6"/>
      <name val="Arial"/>
      <family val="2"/>
    </font>
    <font>
      <b/>
      <i/>
      <u/>
      <sz val="10"/>
      <color indexed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ourier New"/>
      <family val="3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sz val="10"/>
      <color rgb="FF0070C0"/>
      <name val="Arial"/>
      <family val="2"/>
    </font>
    <font>
      <sz val="11"/>
      <color indexed="8"/>
      <name val="Calibri"/>
      <family val="2"/>
      <scheme val="minor"/>
    </font>
    <font>
      <sz val="10"/>
      <color theme="0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indexed="62"/>
      <name val="Calibri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color rgb="FFFF0000"/>
      <name val="Arial"/>
      <family val="2"/>
    </font>
    <font>
      <strike/>
      <sz val="8"/>
      <name val="Courier New"/>
      <family val="3"/>
    </font>
    <font>
      <sz val="10"/>
      <name val="Arial"/>
      <family val="2"/>
    </font>
    <font>
      <b/>
      <sz val="1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</borders>
  <cellStyleXfs count="196">
    <xf numFmtId="0" fontId="0" fillId="0" borderId="0" applyAlignment="0">
      <alignment vertical="top" wrapText="1"/>
      <protection locked="0"/>
    </xf>
    <xf numFmtId="43" fontId="21" fillId="0" borderId="0" applyFont="0" applyFill="0" applyBorder="0" applyAlignment="0" applyProtection="0">
      <alignment vertical="top" wrapText="1"/>
      <protection locked="0"/>
    </xf>
    <xf numFmtId="0" fontId="22" fillId="0" borderId="0"/>
    <xf numFmtId="44" fontId="22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1" fillId="21" borderId="0" applyNumberFormat="0" applyBorder="0" applyAlignment="0" applyProtection="0"/>
    <xf numFmtId="0" fontId="41" fillId="29" borderId="0" applyNumberFormat="0" applyBorder="0" applyAlignment="0" applyProtection="0"/>
    <xf numFmtId="0" fontId="42" fillId="2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3" fillId="33" borderId="0" applyNumberFormat="0" applyBorder="0" applyAlignment="0" applyProtection="0"/>
    <xf numFmtId="0" fontId="44" fillId="37" borderId="27" applyNumberFormat="0" applyAlignment="0" applyProtection="0"/>
    <xf numFmtId="0" fontId="45" fillId="30" borderId="28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1" fillId="26" borderId="0" applyNumberFormat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34" borderId="27" applyNumberFormat="0" applyAlignment="0" applyProtection="0"/>
    <xf numFmtId="0" fontId="51" fillId="0" borderId="32" applyNumberFormat="0" applyFill="0" applyAlignment="0" applyProtection="0"/>
    <xf numFmtId="0" fontId="51" fillId="34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4" fillId="33" borderId="27" applyNumberFormat="0" applyFont="0" applyAlignment="0" applyProtection="0"/>
    <xf numFmtId="0" fontId="52" fillId="37" borderId="33" applyNumberFormat="0" applyAlignment="0" applyProtection="0"/>
    <xf numFmtId="9" fontId="3" fillId="0" borderId="0" applyFont="0" applyFill="0" applyBorder="0" applyAlignment="0" applyProtection="0"/>
    <xf numFmtId="0" fontId="3" fillId="0" borderId="0"/>
    <xf numFmtId="4" fontId="4" fillId="41" borderId="27" applyNumberFormat="0" applyProtection="0">
      <alignment vertical="center"/>
    </xf>
    <xf numFmtId="4" fontId="53" fillId="2" borderId="27" applyNumberFormat="0" applyProtection="0">
      <alignment vertical="center"/>
    </xf>
    <xf numFmtId="4" fontId="4" fillId="2" borderId="27" applyNumberFormat="0" applyProtection="0">
      <alignment horizontal="left" vertical="center" indent="1"/>
    </xf>
    <xf numFmtId="0" fontId="54" fillId="41" borderId="34" applyNumberFormat="0" applyProtection="0">
      <alignment horizontal="left" vertical="top" indent="1"/>
    </xf>
    <xf numFmtId="4" fontId="4" fillId="42" borderId="27" applyNumberFormat="0" applyProtection="0">
      <alignment horizontal="left" vertical="center" indent="1"/>
    </xf>
    <xf numFmtId="4" fontId="4" fillId="43" borderId="27" applyNumberFormat="0" applyProtection="0">
      <alignment horizontal="right" vertical="center"/>
    </xf>
    <xf numFmtId="4" fontId="4" fillId="44" borderId="27" applyNumberFormat="0" applyProtection="0">
      <alignment horizontal="right" vertical="center"/>
    </xf>
    <xf numFmtId="4" fontId="4" fillId="45" borderId="6" applyNumberFormat="0" applyProtection="0">
      <alignment horizontal="right" vertical="center"/>
    </xf>
    <xf numFmtId="4" fontId="4" fillId="46" borderId="27" applyNumberFormat="0" applyProtection="0">
      <alignment horizontal="right" vertical="center"/>
    </xf>
    <xf numFmtId="4" fontId="4" fillId="47" borderId="27" applyNumberFormat="0" applyProtection="0">
      <alignment horizontal="right" vertical="center"/>
    </xf>
    <xf numFmtId="4" fontId="4" fillId="48" borderId="27" applyNumberFormat="0" applyProtection="0">
      <alignment horizontal="right" vertical="center"/>
    </xf>
    <xf numFmtId="4" fontId="4" fillId="49" borderId="27" applyNumberFormat="0" applyProtection="0">
      <alignment horizontal="right" vertical="center"/>
    </xf>
    <xf numFmtId="4" fontId="4" fillId="50" borderId="27" applyNumberFormat="0" applyProtection="0">
      <alignment horizontal="right" vertical="center"/>
    </xf>
    <xf numFmtId="4" fontId="4" fillId="51" borderId="27" applyNumberFormat="0" applyProtection="0">
      <alignment horizontal="right" vertical="center"/>
    </xf>
    <xf numFmtId="4" fontId="4" fillId="52" borderId="6" applyNumberFormat="0" applyProtection="0">
      <alignment horizontal="left" vertical="center" indent="1"/>
    </xf>
    <xf numFmtId="4" fontId="3" fillId="53" borderId="6" applyNumberFormat="0" applyProtection="0">
      <alignment horizontal="left" vertical="center" indent="1"/>
    </xf>
    <xf numFmtId="4" fontId="3" fillId="53" borderId="6" applyNumberFormat="0" applyProtection="0">
      <alignment horizontal="left" vertical="center" indent="1"/>
    </xf>
    <xf numFmtId="4" fontId="4" fillId="54" borderId="27" applyNumberFormat="0" applyProtection="0">
      <alignment horizontal="right" vertical="center"/>
    </xf>
    <xf numFmtId="4" fontId="4" fillId="55" borderId="6" applyNumberFormat="0" applyProtection="0">
      <alignment horizontal="left" vertical="center" indent="1"/>
    </xf>
    <xf numFmtId="4" fontId="4" fillId="54" borderId="6" applyNumberFormat="0" applyProtection="0">
      <alignment horizontal="left" vertical="center" indent="1"/>
    </xf>
    <xf numFmtId="0" fontId="4" fillId="56" borderId="27" applyNumberFormat="0" applyProtection="0">
      <alignment horizontal="left" vertical="center" indent="1"/>
    </xf>
    <xf numFmtId="0" fontId="4" fillId="53" borderId="34" applyNumberFormat="0" applyProtection="0">
      <alignment horizontal="left" vertical="top" indent="1"/>
    </xf>
    <xf numFmtId="0" fontId="4" fillId="57" borderId="27" applyNumberFormat="0" applyProtection="0">
      <alignment horizontal="left" vertical="center" indent="1"/>
    </xf>
    <xf numFmtId="0" fontId="4" fillId="54" borderId="34" applyNumberFormat="0" applyProtection="0">
      <alignment horizontal="left" vertical="top" indent="1"/>
    </xf>
    <xf numFmtId="0" fontId="4" fillId="58" borderId="27" applyNumberFormat="0" applyProtection="0">
      <alignment horizontal="left" vertical="center" indent="1"/>
    </xf>
    <xf numFmtId="0" fontId="4" fillId="58" borderId="34" applyNumberFormat="0" applyProtection="0">
      <alignment horizontal="left" vertical="top" indent="1"/>
    </xf>
    <xf numFmtId="0" fontId="4" fillId="55" borderId="27" applyNumberFormat="0" applyProtection="0">
      <alignment horizontal="left" vertical="center" indent="1"/>
    </xf>
    <xf numFmtId="0" fontId="4" fillId="55" borderId="34" applyNumberFormat="0" applyProtection="0">
      <alignment horizontal="left" vertical="top" indent="1"/>
    </xf>
    <xf numFmtId="0" fontId="4" fillId="59" borderId="35" applyNumberFormat="0">
      <protection locked="0"/>
    </xf>
    <xf numFmtId="0" fontId="55" fillId="53" borderId="36" applyBorder="0"/>
    <xf numFmtId="4" fontId="56" fillId="60" borderId="34" applyNumberFormat="0" applyProtection="0">
      <alignment vertical="center"/>
    </xf>
    <xf numFmtId="4" fontId="53" fillId="61" borderId="37" applyNumberFormat="0" applyProtection="0">
      <alignment vertical="center"/>
    </xf>
    <xf numFmtId="4" fontId="56" fillId="56" borderId="34" applyNumberFormat="0" applyProtection="0">
      <alignment horizontal="left" vertical="center" indent="1"/>
    </xf>
    <xf numFmtId="0" fontId="56" fillId="60" borderId="34" applyNumberFormat="0" applyProtection="0">
      <alignment horizontal="left" vertical="top" indent="1"/>
    </xf>
    <xf numFmtId="4" fontId="4" fillId="3" borderId="27" applyNumberFormat="0" applyProtection="0">
      <alignment horizontal="right" vertical="center"/>
    </xf>
    <xf numFmtId="4" fontId="53" fillId="3" borderId="27" applyNumberFormat="0" applyProtection="0">
      <alignment horizontal="right" vertical="center"/>
    </xf>
    <xf numFmtId="4" fontId="4" fillId="42" borderId="27" applyNumberFormat="0" applyProtection="0">
      <alignment horizontal="left" vertical="center" indent="1"/>
    </xf>
    <xf numFmtId="0" fontId="56" fillId="54" borderId="34" applyNumberFormat="0" applyProtection="0">
      <alignment horizontal="left" vertical="top" indent="1"/>
    </xf>
    <xf numFmtId="4" fontId="57" fillId="62" borderId="6" applyNumberFormat="0" applyProtection="0">
      <alignment horizontal="left" vertical="center" indent="1"/>
    </xf>
    <xf numFmtId="0" fontId="4" fillId="63" borderId="37"/>
    <xf numFmtId="4" fontId="58" fillId="59" borderId="27" applyNumberFormat="0" applyProtection="0">
      <alignment horizontal="right" vertical="center"/>
    </xf>
    <xf numFmtId="0" fontId="59" fillId="0" borderId="0" applyNumberFormat="0" applyFill="0" applyBorder="0" applyAlignment="0" applyProtection="0"/>
    <xf numFmtId="167" fontId="3" fillId="0" borderId="0">
      <alignment horizontal="left" wrapText="1"/>
    </xf>
    <xf numFmtId="0" fontId="46" fillId="0" borderId="38" applyNumberFormat="0" applyFill="0" applyAlignment="0" applyProtection="0"/>
    <xf numFmtId="0" fontId="60" fillId="0" borderId="0" applyNumberFormat="0" applyFill="0" applyBorder="0" applyAlignment="0" applyProtection="0"/>
    <xf numFmtId="0" fontId="21" fillId="0" borderId="0" applyAlignment="0">
      <alignment vertical="top" wrapText="1"/>
      <protection locked="0"/>
    </xf>
    <xf numFmtId="43" fontId="21" fillId="0" borderId="0" applyFont="0" applyFill="0" applyBorder="0" applyAlignment="0" applyProtection="0">
      <alignment vertical="top" wrapText="1"/>
      <protection locked="0"/>
    </xf>
    <xf numFmtId="44" fontId="21" fillId="0" borderId="0" applyFont="0" applyFill="0" applyBorder="0" applyAlignment="0" applyProtection="0">
      <alignment vertical="top" wrapText="1"/>
      <protection locked="0"/>
    </xf>
    <xf numFmtId="9" fontId="21" fillId="0" borderId="0" applyFont="0" applyFill="0" applyBorder="0" applyAlignment="0" applyProtection="0">
      <alignment vertical="top" wrapText="1"/>
      <protection locked="0"/>
    </xf>
  </cellStyleXfs>
  <cellXfs count="302"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NumberFormat="1" applyFont="1" applyAlignment="1" applyProtection="1">
      <alignment horizontal="right" vertical="top"/>
    </xf>
    <xf numFmtId="4" fontId="2" fillId="0" borderId="0" xfId="0" applyNumberFormat="1" applyFont="1" applyAlignment="1" applyProtection="1">
      <alignment horizontal="right" vertical="top"/>
    </xf>
    <xf numFmtId="0" fontId="2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43" fontId="9" fillId="0" borderId="0" xfId="1" applyFont="1" applyAlignment="1" applyProtection="1">
      <alignment horizontal="center" vertical="top"/>
    </xf>
    <xf numFmtId="43" fontId="8" fillId="0" borderId="0" xfId="1" applyFont="1" applyFill="1" applyAlignment="1" applyProtection="1">
      <alignment horizontal="left" vertical="top"/>
    </xf>
    <xf numFmtId="0" fontId="7" fillId="0" borderId="0" xfId="0" applyFont="1" applyAlignment="1" applyProtection="1">
      <alignment vertical="top"/>
    </xf>
    <xf numFmtId="43" fontId="8" fillId="0" borderId="0" xfId="1" applyFont="1" applyAlignment="1" applyProtection="1">
      <alignment vertical="top"/>
    </xf>
    <xf numFmtId="0" fontId="8" fillId="2" borderId="4" xfId="1" applyNumberFormat="1" applyFont="1" applyFill="1" applyBorder="1" applyAlignment="1" applyProtection="1">
      <alignment horizontal="center" vertical="top"/>
    </xf>
    <xf numFmtId="0" fontId="8" fillId="3" borderId="5" xfId="1" applyNumberFormat="1" applyFont="1" applyFill="1" applyBorder="1" applyAlignment="1" applyProtection="1">
      <alignment horizontal="center" vertical="top"/>
    </xf>
    <xf numFmtId="43" fontId="7" fillId="0" borderId="0" xfId="0" applyNumberFormat="1" applyFont="1" applyAlignment="1" applyProtection="1">
      <alignment vertical="top"/>
    </xf>
    <xf numFmtId="43" fontId="3" fillId="0" borderId="0" xfId="1" applyFont="1" applyAlignment="1" applyProtection="1">
      <alignment horizontal="right" vertical="top"/>
    </xf>
    <xf numFmtId="0" fontId="11" fillId="0" borderId="0" xfId="0" applyFont="1" applyAlignment="1" applyProtection="1">
      <alignment horizontal="right" vertical="top"/>
    </xf>
    <xf numFmtId="43" fontId="2" fillId="0" borderId="0" xfId="1" applyFont="1" applyAlignment="1" applyProtection="1">
      <alignment horizontal="right" vertical="top"/>
    </xf>
    <xf numFmtId="43" fontId="2" fillId="0" borderId="7" xfId="1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13" fillId="0" borderId="0" xfId="0" applyFont="1" applyFill="1" applyAlignment="1" applyProtection="1">
      <alignment horizontal="right" vertical="top"/>
    </xf>
    <xf numFmtId="43" fontId="14" fillId="0" borderId="0" xfId="1" applyFont="1" applyFill="1" applyAlignment="1" applyProtection="1">
      <alignment horizontal="right" vertical="top"/>
    </xf>
    <xf numFmtId="0" fontId="14" fillId="0" borderId="0" xfId="0" applyFont="1" applyFill="1" applyAlignment="1" applyProtection="1">
      <alignment horizontal="right" vertical="top"/>
    </xf>
    <xf numFmtId="43" fontId="14" fillId="0" borderId="0" xfId="0" applyNumberFormat="1" applyFont="1" applyFill="1" applyAlignment="1" applyProtection="1">
      <alignment horizontal="right" vertical="top"/>
    </xf>
    <xf numFmtId="4" fontId="2" fillId="0" borderId="7" xfId="0" applyNumberFormat="1" applyFont="1" applyBorder="1" applyAlignment="1" applyProtection="1">
      <alignment horizontal="right" vertical="top"/>
    </xf>
    <xf numFmtId="0" fontId="3" fillId="4" borderId="9" xfId="0" applyFont="1" applyFill="1" applyBorder="1" applyAlignment="1" applyProtection="1">
      <alignment horizontal="right" vertical="top"/>
    </xf>
    <xf numFmtId="0" fontId="12" fillId="4" borderId="10" xfId="0" applyFont="1" applyFill="1" applyBorder="1" applyAlignment="1" applyProtection="1">
      <alignment horizontal="right" vertical="top"/>
    </xf>
    <xf numFmtId="0" fontId="11" fillId="4" borderId="10" xfId="0" applyFont="1" applyFill="1" applyBorder="1" applyAlignment="1" applyProtection="1">
      <alignment horizontal="right" vertical="top"/>
    </xf>
    <xf numFmtId="0" fontId="11" fillId="4" borderId="11" xfId="0" applyFont="1" applyFill="1" applyBorder="1" applyAlignment="1" applyProtection="1">
      <alignment horizontal="right" vertical="top"/>
    </xf>
    <xf numFmtId="0" fontId="2" fillId="4" borderId="1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center" vertical="top"/>
    </xf>
    <xf numFmtId="49" fontId="2" fillId="4" borderId="0" xfId="0" applyNumberFormat="1" applyFont="1" applyFill="1" applyBorder="1" applyAlignment="1" applyProtection="1">
      <alignment horizontal="center" vertical="top"/>
    </xf>
    <xf numFmtId="49" fontId="2" fillId="4" borderId="8" xfId="0" applyNumberFormat="1" applyFont="1" applyFill="1" applyBorder="1" applyAlignment="1" applyProtection="1">
      <alignment horizontal="center" vertical="top"/>
    </xf>
    <xf numFmtId="49" fontId="2" fillId="4" borderId="2" xfId="0" applyNumberFormat="1" applyFont="1" applyFill="1" applyBorder="1" applyAlignment="1" applyProtection="1">
      <alignment horizontal="center" vertical="top"/>
    </xf>
    <xf numFmtId="49" fontId="2" fillId="4" borderId="3" xfId="0" applyNumberFormat="1" applyFont="1" applyFill="1" applyBorder="1" applyAlignment="1" applyProtection="1">
      <alignment horizontal="center" vertical="top"/>
    </xf>
    <xf numFmtId="49" fontId="2" fillId="4" borderId="5" xfId="0" applyNumberFormat="1" applyFont="1" applyFill="1" applyBorder="1" applyAlignment="1" applyProtection="1">
      <alignment horizontal="center" vertical="top"/>
    </xf>
    <xf numFmtId="0" fontId="6" fillId="4" borderId="1" xfId="0" applyFont="1" applyFill="1" applyBorder="1" applyAlignment="1" applyProtection="1">
      <alignment horizontal="center" vertical="top"/>
    </xf>
    <xf numFmtId="0" fontId="16" fillId="0" borderId="0" xfId="0" applyFont="1" applyAlignment="1" applyProtection="1">
      <alignment horizontal="left" vertical="top"/>
    </xf>
    <xf numFmtId="43" fontId="2" fillId="4" borderId="0" xfId="1" applyFont="1" applyFill="1" applyBorder="1" applyAlignment="1" applyProtection="1">
      <alignment horizontal="center" vertical="top"/>
    </xf>
    <xf numFmtId="164" fontId="2" fillId="4" borderId="0" xfId="1" applyNumberFormat="1" applyFont="1" applyFill="1" applyBorder="1" applyAlignment="1" applyProtection="1">
      <alignment horizontal="center" vertical="top"/>
    </xf>
    <xf numFmtId="164" fontId="2" fillId="4" borderId="3" xfId="1" applyNumberFormat="1" applyFont="1" applyFill="1" applyBorder="1" applyAlignment="1" applyProtection="1">
      <alignment horizontal="center" vertical="top"/>
    </xf>
    <xf numFmtId="43" fontId="15" fillId="0" borderId="0" xfId="1" applyFont="1" applyAlignment="1" applyProtection="1">
      <alignment horizontal="right" vertical="top"/>
    </xf>
    <xf numFmtId="43" fontId="15" fillId="0" borderId="0" xfId="1" applyFont="1" applyFill="1" applyAlignment="1" applyProtection="1">
      <alignment horizontal="right" vertical="top"/>
    </xf>
    <xf numFmtId="164" fontId="2" fillId="0" borderId="7" xfId="1" applyNumberFormat="1" applyFont="1" applyBorder="1" applyAlignment="1" applyProtection="1">
      <alignment horizontal="right" vertical="top"/>
    </xf>
    <xf numFmtId="43" fontId="2" fillId="0" borderId="0" xfId="1" applyFont="1" applyAlignment="1" applyProtection="1">
      <alignment horizontal="center" vertical="top"/>
    </xf>
    <xf numFmtId="0" fontId="3" fillId="4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left" vertical="top"/>
    </xf>
    <xf numFmtId="164" fontId="3" fillId="0" borderId="0" xfId="1" applyNumberFormat="1" applyFont="1" applyFill="1" applyAlignment="1" applyProtection="1">
      <alignment horizontal="right" vertical="top"/>
    </xf>
    <xf numFmtId="43" fontId="3" fillId="0" borderId="0" xfId="1" applyFont="1" applyFill="1" applyAlignment="1" applyProtection="1">
      <alignment horizontal="right" vertical="top"/>
    </xf>
    <xf numFmtId="4" fontId="3" fillId="0" borderId="0" xfId="0" applyNumberFormat="1" applyFont="1" applyFill="1" applyAlignment="1" applyProtection="1">
      <alignment horizontal="right" vertical="top"/>
    </xf>
    <xf numFmtId="164" fontId="25" fillId="0" borderId="0" xfId="1" applyNumberFormat="1" applyFont="1" applyFill="1" applyAlignment="1" applyProtection="1">
      <alignment horizontal="right" vertical="top"/>
    </xf>
    <xf numFmtId="0" fontId="11" fillId="4" borderId="14" xfId="0" applyFont="1" applyFill="1" applyBorder="1" applyAlignment="1" applyProtection="1">
      <alignment horizontal="right" vertical="top"/>
    </xf>
    <xf numFmtId="49" fontId="2" fillId="4" borderId="15" xfId="0" applyNumberFormat="1" applyFont="1" applyFill="1" applyBorder="1" applyAlignment="1" applyProtection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top"/>
    </xf>
    <xf numFmtId="4" fontId="2" fillId="0" borderId="15" xfId="0" applyNumberFormat="1" applyFont="1" applyBorder="1" applyAlignment="1" applyProtection="1">
      <alignment horizontal="right" vertical="top"/>
    </xf>
    <xf numFmtId="43" fontId="3" fillId="0" borderId="15" xfId="1" applyFont="1" applyFill="1" applyBorder="1" applyAlignment="1" applyProtection="1">
      <alignment horizontal="right" vertical="top"/>
    </xf>
    <xf numFmtId="43" fontId="14" fillId="0" borderId="15" xfId="1" applyFont="1" applyFill="1" applyBorder="1" applyAlignment="1" applyProtection="1">
      <alignment horizontal="right" vertical="top"/>
    </xf>
    <xf numFmtId="0" fontId="3" fillId="4" borderId="14" xfId="0" applyFont="1" applyFill="1" applyBorder="1" applyAlignment="1" applyProtection="1">
      <alignment horizontal="right" vertical="top"/>
    </xf>
    <xf numFmtId="0" fontId="2" fillId="4" borderId="15" xfId="0" applyFont="1" applyFill="1" applyBorder="1" applyAlignment="1" applyProtection="1">
      <alignment horizontal="center" vertical="top"/>
    </xf>
    <xf numFmtId="3" fontId="2" fillId="0" borderId="15" xfId="0" applyNumberFormat="1" applyFont="1" applyBorder="1" applyAlignment="1" applyProtection="1">
      <alignment horizontal="right" vertical="top"/>
    </xf>
    <xf numFmtId="165" fontId="3" fillId="0" borderId="15" xfId="1" applyNumberFormat="1" applyFont="1" applyFill="1" applyBorder="1" applyAlignment="1" applyProtection="1">
      <alignment horizontal="right" vertical="top"/>
    </xf>
    <xf numFmtId="165" fontId="14" fillId="0" borderId="15" xfId="1" applyNumberFormat="1" applyFont="1" applyFill="1" applyBorder="1" applyAlignment="1" applyProtection="1">
      <alignment horizontal="right" vertical="top"/>
    </xf>
    <xf numFmtId="0" fontId="5" fillId="4" borderId="10" xfId="0" applyFont="1" applyFill="1" applyBorder="1" applyAlignment="1" applyProtection="1">
      <alignment horizontal="center" vertical="top"/>
    </xf>
    <xf numFmtId="0" fontId="2" fillId="4" borderId="9" xfId="0" applyFont="1" applyFill="1" applyBorder="1" applyAlignment="1" applyProtection="1">
      <alignment horizontal="center" vertical="top"/>
    </xf>
    <xf numFmtId="0" fontId="2" fillId="4" borderId="14" xfId="0" applyFont="1" applyFill="1" applyBorder="1" applyAlignment="1" applyProtection="1">
      <alignment horizontal="center" vertical="top"/>
    </xf>
    <xf numFmtId="0" fontId="6" fillId="4" borderId="10" xfId="0" applyFont="1" applyFill="1" applyBorder="1" applyAlignment="1" applyProtection="1">
      <alignment horizontal="center" vertical="top"/>
    </xf>
    <xf numFmtId="0" fontId="6" fillId="4" borderId="14" xfId="0" applyFont="1" applyFill="1" applyBorder="1" applyAlignment="1" applyProtection="1">
      <alignment horizontal="center" vertical="top"/>
    </xf>
    <xf numFmtId="0" fontId="6" fillId="4" borderId="11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2" fillId="4" borderId="1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8" fontId="3" fillId="0" borderId="0" xfId="1" applyNumberFormat="1" applyFont="1" applyFill="1" applyAlignment="1" applyProtection="1">
      <alignment horizontal="right" vertical="top"/>
    </xf>
    <xf numFmtId="4" fontId="3" fillId="0" borderId="0" xfId="0" applyNumberFormat="1" applyFont="1" applyAlignment="1" applyProtection="1">
      <alignment horizontal="right" vertical="top"/>
    </xf>
    <xf numFmtId="44" fontId="3" fillId="8" borderId="0" xfId="1" applyNumberFormat="1" applyFont="1" applyFill="1" applyAlignment="1" applyProtection="1">
      <alignment horizontal="right" vertical="top"/>
    </xf>
    <xf numFmtId="0" fontId="2" fillId="0" borderId="0" xfId="4" applyFont="1" applyAlignment="1">
      <alignment horizontal="left" indent="1"/>
    </xf>
    <xf numFmtId="43" fontId="2" fillId="4" borderId="15" xfId="1" applyFont="1" applyFill="1" applyBorder="1" applyAlignment="1" applyProtection="1">
      <alignment horizontal="center" vertical="top"/>
    </xf>
    <xf numFmtId="43" fontId="2" fillId="4" borderId="16" xfId="1" applyFont="1" applyFill="1" applyBorder="1" applyAlignment="1" applyProtection="1">
      <alignment horizontal="center" vertical="top"/>
    </xf>
    <xf numFmtId="43" fontId="3" fillId="0" borderId="15" xfId="1" applyFont="1" applyBorder="1" applyAlignment="1" applyProtection="1">
      <alignment horizontal="right" vertical="top"/>
    </xf>
    <xf numFmtId="43" fontId="15" fillId="0" borderId="15" xfId="1" applyFont="1" applyBorder="1" applyAlignment="1" applyProtection="1">
      <alignment horizontal="right" vertical="top"/>
    </xf>
    <xf numFmtId="0" fontId="2" fillId="0" borderId="15" xfId="0" applyFont="1" applyBorder="1" applyAlignment="1" applyProtection="1">
      <alignment horizontal="right" vertical="top"/>
    </xf>
    <xf numFmtId="0" fontId="14" fillId="0" borderId="15" xfId="0" applyFont="1" applyFill="1" applyBorder="1" applyAlignment="1" applyProtection="1">
      <alignment horizontal="right" vertical="top"/>
    </xf>
    <xf numFmtId="4" fontId="3" fillId="0" borderId="15" xfId="0" applyNumberFormat="1" applyFont="1" applyBorder="1" applyAlignment="1" applyProtection="1">
      <alignment horizontal="right" vertical="top"/>
    </xf>
    <xf numFmtId="0" fontId="13" fillId="0" borderId="15" xfId="0" applyFont="1" applyFill="1" applyBorder="1" applyAlignment="1" applyProtection="1">
      <alignment horizontal="right" vertical="top"/>
    </xf>
    <xf numFmtId="43" fontId="2" fillId="0" borderId="19" xfId="1" applyFont="1" applyBorder="1" applyAlignment="1" applyProtection="1">
      <alignment horizontal="right" vertical="top"/>
    </xf>
    <xf numFmtId="0" fontId="11" fillId="0" borderId="15" xfId="0" applyFont="1" applyBorder="1" applyAlignment="1" applyProtection="1">
      <alignment horizontal="right" vertical="top"/>
    </xf>
    <xf numFmtId="4" fontId="3" fillId="0" borderId="15" xfId="0" applyNumberFormat="1" applyFont="1" applyFill="1" applyBorder="1" applyAlignment="1" applyProtection="1">
      <alignment horizontal="right" vertical="top"/>
    </xf>
    <xf numFmtId="4" fontId="2" fillId="0" borderId="19" xfId="0" applyNumberFormat="1" applyFont="1" applyBorder="1" applyAlignment="1" applyProtection="1">
      <alignment horizontal="right" vertical="top"/>
    </xf>
    <xf numFmtId="0" fontId="3" fillId="0" borderId="15" xfId="0" applyFont="1" applyBorder="1" applyAlignment="1" applyProtection="1">
      <alignment horizontal="right" vertical="top"/>
    </xf>
    <xf numFmtId="165" fontId="2" fillId="0" borderId="19" xfId="1" applyNumberFormat="1" applyFont="1" applyBorder="1" applyAlignment="1" applyProtection="1">
      <alignment horizontal="right" vertical="top"/>
    </xf>
    <xf numFmtId="0" fontId="6" fillId="4" borderId="20" xfId="0" applyFont="1" applyFill="1" applyBorder="1" applyAlignment="1" applyProtection="1">
      <alignment horizontal="center" vertical="top"/>
    </xf>
    <xf numFmtId="43" fontId="2" fillId="4" borderId="21" xfId="1" applyFont="1" applyFill="1" applyBorder="1" applyAlignment="1" applyProtection="1">
      <alignment horizontal="center" vertical="top"/>
    </xf>
    <xf numFmtId="49" fontId="2" fillId="4" borderId="21" xfId="0" applyNumberFormat="1" applyFont="1" applyFill="1" applyBorder="1" applyAlignment="1" applyProtection="1">
      <alignment horizontal="center" vertical="top"/>
    </xf>
    <xf numFmtId="49" fontId="2" fillId="4" borderId="22" xfId="0" applyNumberFormat="1" applyFont="1" applyFill="1" applyBorder="1" applyAlignment="1" applyProtection="1">
      <alignment horizontal="center" vertical="top"/>
    </xf>
    <xf numFmtId="4" fontId="2" fillId="0" borderId="21" xfId="0" applyNumberFormat="1" applyFont="1" applyBorder="1" applyAlignment="1" applyProtection="1">
      <alignment horizontal="right" vertical="top"/>
    </xf>
    <xf numFmtId="43" fontId="3" fillId="0" borderId="21" xfId="1" applyFont="1" applyBorder="1" applyAlignment="1" applyProtection="1">
      <alignment horizontal="right" vertical="top"/>
    </xf>
    <xf numFmtId="43" fontId="15" fillId="0" borderId="21" xfId="1" applyFont="1" applyBorder="1" applyAlignment="1" applyProtection="1">
      <alignment horizontal="right" vertical="top"/>
    </xf>
    <xf numFmtId="0" fontId="14" fillId="0" borderId="21" xfId="0" applyFont="1" applyFill="1" applyBorder="1" applyAlignment="1" applyProtection="1">
      <alignment horizontal="right" vertical="top"/>
    </xf>
    <xf numFmtId="43" fontId="3" fillId="0" borderId="21" xfId="1" applyFont="1" applyFill="1" applyBorder="1" applyAlignment="1" applyProtection="1">
      <alignment horizontal="right" vertical="top"/>
    </xf>
    <xf numFmtId="4" fontId="3" fillId="0" borderId="21" xfId="0" applyNumberFormat="1" applyFont="1" applyBorder="1" applyAlignment="1" applyProtection="1">
      <alignment horizontal="right" vertical="top"/>
    </xf>
    <xf numFmtId="0" fontId="13" fillId="0" borderId="21" xfId="0" applyFont="1" applyFill="1" applyBorder="1" applyAlignment="1" applyProtection="1">
      <alignment horizontal="right" vertical="top"/>
    </xf>
    <xf numFmtId="4" fontId="2" fillId="0" borderId="23" xfId="0" applyNumberFormat="1" applyFont="1" applyBorder="1" applyAlignment="1" applyProtection="1">
      <alignment horizontal="right" vertical="top"/>
    </xf>
    <xf numFmtId="0" fontId="11" fillId="0" borderId="21" xfId="0" applyFont="1" applyBorder="1" applyAlignment="1" applyProtection="1">
      <alignment horizontal="right" vertical="top"/>
    </xf>
    <xf numFmtId="4" fontId="3" fillId="0" borderId="21" xfId="0" applyNumberFormat="1" applyFont="1" applyFill="1" applyBorder="1" applyAlignment="1" applyProtection="1">
      <alignment horizontal="right" vertical="top"/>
    </xf>
    <xf numFmtId="0" fontId="11" fillId="4" borderId="20" xfId="0" applyFont="1" applyFill="1" applyBorder="1" applyAlignment="1" applyProtection="1">
      <alignment horizontal="right" vertical="top"/>
    </xf>
    <xf numFmtId="0" fontId="2" fillId="7" borderId="0" xfId="0" applyFont="1" applyFill="1" applyAlignment="1" applyProtection="1">
      <alignment horizontal="left" vertical="top"/>
    </xf>
    <xf numFmtId="43" fontId="3" fillId="7" borderId="0" xfId="1" applyFont="1" applyFill="1" applyAlignment="1" applyProtection="1">
      <alignment horizontal="right" vertical="top"/>
    </xf>
    <xf numFmtId="43" fontId="3" fillId="7" borderId="15" xfId="1" applyFont="1" applyFill="1" applyBorder="1" applyAlignment="1" applyProtection="1">
      <alignment horizontal="right" vertical="top"/>
    </xf>
    <xf numFmtId="164" fontId="27" fillId="7" borderId="0" xfId="1" applyNumberFormat="1" applyFont="1" applyFill="1" applyAlignment="1" applyProtection="1">
      <alignment horizontal="right" vertical="top"/>
    </xf>
    <xf numFmtId="4" fontId="27" fillId="7" borderId="0" xfId="0" applyNumberFormat="1" applyFont="1" applyFill="1" applyAlignment="1" applyProtection="1">
      <alignment horizontal="right" vertical="top"/>
    </xf>
    <xf numFmtId="4" fontId="27" fillId="7" borderId="21" xfId="0" applyNumberFormat="1" applyFont="1" applyFill="1" applyBorder="1" applyAlignment="1" applyProtection="1">
      <alignment horizontal="right" vertical="top"/>
    </xf>
    <xf numFmtId="4" fontId="27" fillId="7" borderId="15" xfId="0" applyNumberFormat="1" applyFont="1" applyFill="1" applyBorder="1" applyAlignment="1" applyProtection="1">
      <alignment horizontal="right" vertical="top"/>
    </xf>
    <xf numFmtId="4" fontId="3" fillId="7" borderId="0" xfId="0" applyNumberFormat="1" applyFont="1" applyFill="1" applyAlignment="1" applyProtection="1">
      <alignment horizontal="right" vertical="top"/>
    </xf>
    <xf numFmtId="4" fontId="3" fillId="7" borderId="15" xfId="0" applyNumberFormat="1" applyFont="1" applyFill="1" applyBorder="1" applyAlignment="1" applyProtection="1">
      <alignment horizontal="right" vertical="top"/>
    </xf>
    <xf numFmtId="0" fontId="26" fillId="0" borderId="0" xfId="4"/>
    <xf numFmtId="0" fontId="26" fillId="0" borderId="3" xfId="4" applyBorder="1"/>
    <xf numFmtId="43" fontId="13" fillId="0" borderId="0" xfId="0" applyNumberFormat="1" applyFont="1" applyFill="1" applyAlignment="1" applyProtection="1">
      <alignment horizontal="right" vertical="top"/>
    </xf>
    <xf numFmtId="43" fontId="2" fillId="9" borderId="10" xfId="1" applyFont="1" applyFill="1" applyBorder="1" applyAlignment="1" applyProtection="1">
      <alignment horizontal="center" vertical="top"/>
    </xf>
    <xf numFmtId="0" fontId="2" fillId="9" borderId="0" xfId="0" applyFont="1" applyFill="1" applyBorder="1" applyAlignment="1" applyProtection="1">
      <alignment horizontal="center" vertical="top"/>
    </xf>
    <xf numFmtId="49" fontId="2" fillId="9" borderId="0" xfId="0" applyNumberFormat="1" applyFont="1" applyFill="1" applyBorder="1" applyAlignment="1" applyProtection="1">
      <alignment horizontal="center" vertical="top"/>
    </xf>
    <xf numFmtId="49" fontId="2" fillId="9" borderId="3" xfId="0" applyNumberFormat="1" applyFont="1" applyFill="1" applyBorder="1" applyAlignment="1" applyProtection="1">
      <alignment horizontal="center" vertical="top"/>
    </xf>
    <xf numFmtId="4" fontId="3" fillId="9" borderId="0" xfId="0" applyNumberFormat="1" applyFont="1" applyFill="1" applyAlignment="1" applyProtection="1">
      <alignment horizontal="right" vertical="top"/>
    </xf>
    <xf numFmtId="0" fontId="5" fillId="10" borderId="10" xfId="0" applyFont="1" applyFill="1" applyBorder="1" applyAlignment="1" applyProtection="1">
      <alignment horizontal="center" vertical="top"/>
    </xf>
    <xf numFmtId="0" fontId="2" fillId="10" borderId="0" xfId="0" applyFont="1" applyFill="1" applyBorder="1" applyAlignment="1" applyProtection="1">
      <alignment horizontal="center" vertical="top"/>
    </xf>
    <xf numFmtId="49" fontId="2" fillId="10" borderId="0" xfId="0" applyNumberFormat="1" applyFont="1" applyFill="1" applyBorder="1" applyAlignment="1" applyProtection="1">
      <alignment horizontal="center" vertical="top"/>
    </xf>
    <xf numFmtId="49" fontId="2" fillId="10" borderId="3" xfId="0" applyNumberFormat="1" applyFont="1" applyFill="1" applyBorder="1" applyAlignment="1" applyProtection="1">
      <alignment horizontal="center" vertical="top"/>
    </xf>
    <xf numFmtId="43" fontId="3" fillId="10" borderId="0" xfId="1" applyFont="1" applyFill="1" applyAlignment="1" applyProtection="1">
      <alignment horizontal="right" vertical="top"/>
    </xf>
    <xf numFmtId="0" fontId="12" fillId="10" borderId="10" xfId="0" applyFont="1" applyFill="1" applyBorder="1" applyAlignment="1" applyProtection="1">
      <alignment horizontal="right" vertical="top"/>
    </xf>
    <xf numFmtId="0" fontId="5" fillId="11" borderId="10" xfId="0" applyFont="1" applyFill="1" applyBorder="1" applyAlignment="1" applyProtection="1">
      <alignment horizontal="center" vertical="top"/>
    </xf>
    <xf numFmtId="0" fontId="2" fillId="11" borderId="0" xfId="0" applyFont="1" applyFill="1" applyBorder="1" applyAlignment="1" applyProtection="1">
      <alignment horizontal="center" vertical="top"/>
    </xf>
    <xf numFmtId="49" fontId="2" fillId="11" borderId="0" xfId="0" applyNumberFormat="1" applyFont="1" applyFill="1" applyBorder="1" applyAlignment="1" applyProtection="1">
      <alignment horizontal="center" vertical="top"/>
    </xf>
    <xf numFmtId="49" fontId="2" fillId="11" borderId="3" xfId="0" applyNumberFormat="1" applyFont="1" applyFill="1" applyBorder="1" applyAlignment="1" applyProtection="1">
      <alignment horizontal="center" vertical="top"/>
    </xf>
    <xf numFmtId="0" fontId="12" fillId="11" borderId="10" xfId="0" applyFont="1" applyFill="1" applyBorder="1" applyAlignment="1" applyProtection="1">
      <alignment horizontal="right" vertical="top"/>
    </xf>
    <xf numFmtId="43" fontId="2" fillId="12" borderId="10" xfId="1" applyFont="1" applyFill="1" applyBorder="1" applyAlignment="1" applyProtection="1">
      <alignment horizontal="center" vertical="top"/>
    </xf>
    <xf numFmtId="0" fontId="2" fillId="12" borderId="0" xfId="0" applyFont="1" applyFill="1" applyBorder="1" applyAlignment="1" applyProtection="1">
      <alignment horizontal="center" vertical="top"/>
    </xf>
    <xf numFmtId="49" fontId="2" fillId="12" borderId="0" xfId="0" applyNumberFormat="1" applyFont="1" applyFill="1" applyBorder="1" applyAlignment="1" applyProtection="1">
      <alignment horizontal="center" vertical="top"/>
    </xf>
    <xf numFmtId="49" fontId="2" fillId="12" borderId="3" xfId="0" applyNumberFormat="1" applyFont="1" applyFill="1" applyBorder="1" applyAlignment="1" applyProtection="1">
      <alignment horizontal="center" vertical="top"/>
    </xf>
    <xf numFmtId="43" fontId="3" fillId="12" borderId="0" xfId="1" applyFont="1" applyFill="1" applyAlignment="1" applyProtection="1">
      <alignment horizontal="right" vertical="top"/>
    </xf>
    <xf numFmtId="165" fontId="2" fillId="0" borderId="19" xfId="1" applyNumberFormat="1" applyFont="1" applyFill="1" applyBorder="1" applyAlignment="1" applyProtection="1">
      <alignment horizontal="right" vertical="top"/>
    </xf>
    <xf numFmtId="43" fontId="2" fillId="0" borderId="7" xfId="1" applyFont="1" applyFill="1" applyBorder="1" applyAlignment="1" applyProtection="1">
      <alignment horizontal="right" vertical="top"/>
    </xf>
    <xf numFmtId="43" fontId="2" fillId="0" borderId="7" xfId="1" applyNumberFormat="1" applyFont="1" applyFill="1" applyBorder="1" applyAlignment="1" applyProtection="1">
      <alignment horizontal="right" vertical="top"/>
    </xf>
    <xf numFmtId="43" fontId="2" fillId="0" borderId="19" xfId="1" applyFont="1" applyFill="1" applyBorder="1" applyAlignment="1" applyProtection="1">
      <alignment horizontal="right" vertical="top"/>
    </xf>
    <xf numFmtId="43" fontId="2" fillId="10" borderId="7" xfId="1" applyFont="1" applyFill="1" applyBorder="1" applyAlignment="1" applyProtection="1">
      <alignment horizontal="right" vertical="top"/>
    </xf>
    <xf numFmtId="164" fontId="2" fillId="0" borderId="7" xfId="1" applyNumberFormat="1" applyFont="1" applyFill="1" applyBorder="1" applyAlignment="1" applyProtection="1">
      <alignment horizontal="right" vertical="top"/>
    </xf>
    <xf numFmtId="43" fontId="2" fillId="0" borderId="23" xfId="1" applyFont="1" applyBorder="1" applyAlignment="1" applyProtection="1">
      <alignment horizontal="right" vertical="top"/>
    </xf>
    <xf numFmtId="43" fontId="2" fillId="9" borderId="7" xfId="1" applyFont="1" applyFill="1" applyBorder="1" applyAlignment="1" applyProtection="1">
      <alignment horizontal="right" vertical="top"/>
    </xf>
    <xf numFmtId="43" fontId="2" fillId="11" borderId="7" xfId="1" applyFont="1" applyFill="1" applyBorder="1" applyAlignment="1" applyProtection="1">
      <alignment horizontal="right" vertical="top"/>
    </xf>
    <xf numFmtId="43" fontId="2" fillId="12" borderId="24" xfId="1" applyFont="1" applyFill="1" applyBorder="1" applyAlignment="1" applyProtection="1">
      <alignment horizontal="right" vertical="top"/>
    </xf>
    <xf numFmtId="8" fontId="3" fillId="7" borderId="0" xfId="1" applyNumberFormat="1" applyFont="1" applyFill="1" applyAlignment="1" applyProtection="1">
      <alignment horizontal="right" vertical="top"/>
    </xf>
    <xf numFmtId="164" fontId="3" fillId="7" borderId="0" xfId="1" applyNumberFormat="1" applyFont="1" applyFill="1" applyAlignment="1" applyProtection="1">
      <alignment horizontal="right" vertical="top"/>
    </xf>
    <xf numFmtId="4" fontId="3" fillId="7" borderId="21" xfId="0" applyNumberFormat="1" applyFont="1" applyFill="1" applyBorder="1" applyAlignment="1" applyProtection="1">
      <alignment horizontal="right" vertical="top"/>
    </xf>
    <xf numFmtId="43" fontId="3" fillId="13" borderId="0" xfId="1" applyFont="1" applyFill="1" applyAlignment="1" applyProtection="1">
      <alignment horizontal="right" vertical="top"/>
    </xf>
    <xf numFmtId="43" fontId="2" fillId="13" borderId="7" xfId="1" applyFont="1" applyFill="1" applyBorder="1" applyAlignment="1" applyProtection="1">
      <alignment horizontal="right" vertical="top"/>
    </xf>
    <xf numFmtId="0" fontId="28" fillId="14" borderId="25" xfId="5" applyFont="1" applyFill="1" applyBorder="1" applyAlignment="1">
      <alignment horizontal="center"/>
    </xf>
    <xf numFmtId="0" fontId="28" fillId="14" borderId="14" xfId="5" applyFont="1" applyFill="1" applyBorder="1" applyAlignment="1">
      <alignment horizontal="center"/>
    </xf>
    <xf numFmtId="0" fontId="28" fillId="14" borderId="11" xfId="5" applyFont="1" applyFill="1" applyBorder="1" applyAlignment="1">
      <alignment horizontal="center"/>
    </xf>
    <xf numFmtId="0" fontId="29" fillId="0" borderId="0" xfId="5" applyFont="1"/>
    <xf numFmtId="0" fontId="28" fillId="14" borderId="26" xfId="5" applyFont="1" applyFill="1" applyBorder="1" applyAlignment="1">
      <alignment horizontal="center"/>
    </xf>
    <xf numFmtId="0" fontId="28" fillId="14" borderId="16" xfId="5" applyFont="1" applyFill="1" applyBorder="1" applyAlignment="1">
      <alignment horizontal="center"/>
    </xf>
    <xf numFmtId="0" fontId="28" fillId="14" borderId="5" xfId="5" applyFont="1" applyFill="1" applyBorder="1" applyAlignment="1">
      <alignment horizontal="center"/>
    </xf>
    <xf numFmtId="2" fontId="29" fillId="0" borderId="0" xfId="5" applyNumberFormat="1" applyFont="1"/>
    <xf numFmtId="2" fontId="29" fillId="0" borderId="7" xfId="5" applyNumberFormat="1" applyFont="1" applyBorder="1"/>
    <xf numFmtId="0" fontId="3" fillId="0" borderId="0" xfId="5" applyFont="1"/>
    <xf numFmtId="0" fontId="3" fillId="0" borderId="0" xfId="6"/>
    <xf numFmtId="44" fontId="0" fillId="0" borderId="0" xfId="7" applyFont="1"/>
    <xf numFmtId="0" fontId="2" fillId="0" borderId="0" xfId="6" applyFont="1" applyAlignment="1">
      <alignment wrapText="1"/>
    </xf>
    <xf numFmtId="44" fontId="2" fillId="0" borderId="0" xfId="7" applyFont="1" applyAlignment="1">
      <alignment wrapText="1"/>
    </xf>
    <xf numFmtId="0" fontId="3" fillId="0" borderId="0" xfId="6" applyAlignment="1">
      <alignment wrapText="1"/>
    </xf>
    <xf numFmtId="44" fontId="0" fillId="0" borderId="0" xfId="7" applyFont="1" applyFill="1"/>
    <xf numFmtId="44" fontId="3" fillId="0" borderId="0" xfId="6" applyNumberFormat="1"/>
    <xf numFmtId="0" fontId="17" fillId="0" borderId="0" xfId="6" applyFont="1" applyAlignment="1">
      <alignment wrapText="1"/>
    </xf>
    <xf numFmtId="0" fontId="18" fillId="0" borderId="0" xfId="6" applyFont="1" applyAlignment="1">
      <alignment wrapText="1"/>
    </xf>
    <xf numFmtId="0" fontId="2" fillId="0" borderId="0" xfId="6" applyFont="1"/>
    <xf numFmtId="0" fontId="18" fillId="0" borderId="0" xfId="6" applyFont="1"/>
    <xf numFmtId="0" fontId="23" fillId="0" borderId="0" xfId="6" applyFont="1"/>
    <xf numFmtId="0" fontId="3" fillId="0" borderId="0" xfId="8"/>
    <xf numFmtId="0" fontId="33" fillId="15" borderId="0" xfId="8" applyFont="1" applyFill="1" applyAlignment="1">
      <alignment horizontal="center" vertical="center"/>
    </xf>
    <xf numFmtId="0" fontId="33" fillId="15" borderId="0" xfId="8" applyFont="1" applyFill="1" applyAlignment="1">
      <alignment horizontal="center" vertical="center" wrapText="1"/>
    </xf>
    <xf numFmtId="0" fontId="3" fillId="0" borderId="0" xfId="8" applyFill="1" applyAlignment="1">
      <alignment horizontal="center" vertical="center" wrapText="1"/>
    </xf>
    <xf numFmtId="0" fontId="34" fillId="0" borderId="0" xfId="9" applyFont="1" applyFill="1" applyAlignment="1">
      <alignment horizontal="center" vertical="center" wrapText="1"/>
    </xf>
    <xf numFmtId="0" fontId="34" fillId="0" borderId="0" xfId="9" applyFont="1" applyFill="1" applyAlignment="1">
      <alignment wrapText="1"/>
    </xf>
    <xf numFmtId="0" fontId="34" fillId="0" borderId="0" xfId="8" applyFont="1" applyFill="1" applyAlignment="1">
      <alignment horizontal="right" vertical="center" wrapText="1"/>
    </xf>
    <xf numFmtId="0" fontId="28" fillId="0" borderId="0" xfId="9" applyFont="1" applyFill="1" applyAlignment="1">
      <alignment horizontal="center" vertical="center" wrapText="1"/>
    </xf>
    <xf numFmtId="0" fontId="34" fillId="0" borderId="0" xfId="9" applyFont="1" applyFill="1" applyAlignment="1">
      <alignment horizontal="left" vertical="center" wrapText="1"/>
    </xf>
    <xf numFmtId="0" fontId="3" fillId="0" borderId="0" xfId="8" applyFill="1" applyAlignment="1">
      <alignment wrapText="1"/>
    </xf>
    <xf numFmtId="0" fontId="3" fillId="16" borderId="0" xfId="8" applyFill="1" applyAlignment="1">
      <alignment horizontal="center" vertical="center" wrapText="1"/>
    </xf>
    <xf numFmtId="0" fontId="34" fillId="0" borderId="0" xfId="9" applyFont="1" applyFill="1" applyAlignment="1">
      <alignment vertical="center" wrapText="1"/>
    </xf>
    <xf numFmtId="0" fontId="3" fillId="0" borderId="0" xfId="8" applyAlignment="1">
      <alignment wrapText="1"/>
    </xf>
    <xf numFmtId="0" fontId="34" fillId="0" borderId="0" xfId="8" applyFont="1" applyAlignment="1">
      <alignment horizontal="center" vertical="center" wrapText="1"/>
    </xf>
    <xf numFmtId="0" fontId="34" fillId="0" borderId="0" xfId="8" applyFont="1" applyFill="1" applyAlignment="1">
      <alignment wrapText="1"/>
    </xf>
    <xf numFmtId="0" fontId="3" fillId="0" borderId="0" xfId="8" applyAlignment="1">
      <alignment horizontal="center" vertical="center" wrapText="1"/>
    </xf>
    <xf numFmtId="0" fontId="34" fillId="0" borderId="0" xfId="8" applyFont="1" applyFill="1" applyAlignment="1">
      <alignment horizontal="center" vertical="center" wrapText="1"/>
    </xf>
    <xf numFmtId="0" fontId="34" fillId="0" borderId="0" xfId="8" applyFont="1" applyAlignment="1">
      <alignment horizontal="left" vertical="center" wrapText="1"/>
    </xf>
    <xf numFmtId="0" fontId="34" fillId="0" borderId="0" xfId="8" applyFont="1" applyFill="1" applyAlignment="1">
      <alignment horizontal="left" vertical="center" wrapText="1"/>
    </xf>
    <xf numFmtId="0" fontId="28" fillId="8" borderId="0" xfId="8" applyFont="1" applyFill="1" applyAlignment="1"/>
    <xf numFmtId="0" fontId="28" fillId="8" borderId="0" xfId="8" applyFont="1" applyFill="1" applyAlignment="1">
      <alignment wrapText="1"/>
    </xf>
    <xf numFmtId="0" fontId="28" fillId="0" borderId="0" xfId="8" applyFont="1" applyAlignment="1">
      <alignment wrapText="1"/>
    </xf>
    <xf numFmtId="0" fontId="28" fillId="0" borderId="0" xfId="8" applyFont="1" applyAlignment="1"/>
    <xf numFmtId="0" fontId="28" fillId="0" borderId="7" xfId="8" applyFont="1" applyBorder="1" applyAlignment="1">
      <alignment wrapText="1"/>
    </xf>
    <xf numFmtId="0" fontId="3" fillId="0" borderId="0" xfId="8" applyBorder="1" applyAlignment="1">
      <alignment wrapText="1"/>
    </xf>
    <xf numFmtId="0" fontId="36" fillId="0" borderId="0" xfId="8" applyFont="1" applyAlignment="1"/>
    <xf numFmtId="0" fontId="37" fillId="0" borderId="0" xfId="8" applyFont="1" applyAlignment="1"/>
    <xf numFmtId="0" fontId="38" fillId="0" borderId="0" xfId="8" applyFont="1" applyAlignment="1">
      <alignment horizontal="center" vertical="center" wrapText="1"/>
    </xf>
    <xf numFmtId="0" fontId="39" fillId="0" borderId="0" xfId="8" applyFont="1" applyAlignment="1">
      <alignment horizontal="center" vertical="center" wrapText="1"/>
    </xf>
    <xf numFmtId="0" fontId="40" fillId="0" borderId="0" xfId="8" applyFont="1" applyAlignment="1">
      <alignment horizontal="center" vertical="center" wrapText="1"/>
    </xf>
    <xf numFmtId="0" fontId="34" fillId="0" borderId="0" xfId="8" applyFont="1" applyAlignment="1">
      <alignment wrapText="1"/>
    </xf>
    <xf numFmtId="0" fontId="34" fillId="0" borderId="0" xfId="8" applyFont="1" applyAlignment="1">
      <alignment horizontal="center" wrapText="1"/>
    </xf>
    <xf numFmtId="0" fontId="40" fillId="0" borderId="0" xfId="8" applyFont="1" applyAlignment="1">
      <alignment wrapText="1"/>
    </xf>
    <xf numFmtId="0" fontId="40" fillId="0" borderId="0" xfId="8" applyFont="1" applyAlignment="1">
      <alignment horizontal="center" wrapText="1"/>
    </xf>
    <xf numFmtId="0" fontId="40" fillId="0" borderId="0" xfId="8" applyFont="1" applyFill="1" applyAlignment="1">
      <alignment horizontal="center" vertical="center" wrapText="1"/>
    </xf>
    <xf numFmtId="0" fontId="40" fillId="0" borderId="0" xfId="8" applyFont="1"/>
    <xf numFmtId="0" fontId="40" fillId="0" borderId="0" xfId="8" applyFont="1" applyFill="1" applyAlignment="1">
      <alignment horizontal="center" vertical="center"/>
    </xf>
    <xf numFmtId="0" fontId="3" fillId="0" borderId="18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39" xfId="4" applyFont="1" applyBorder="1" applyAlignment="1">
      <alignment horizontal="center" vertical="center" wrapText="1"/>
    </xf>
    <xf numFmtId="0" fontId="2" fillId="0" borderId="0" xfId="4" applyFont="1" applyAlignment="1">
      <alignment horizontal="left"/>
    </xf>
    <xf numFmtId="166" fontId="3" fillId="0" borderId="0" xfId="4" applyNumberFormat="1" applyFont="1" applyAlignment="1">
      <alignment horizontal="right"/>
    </xf>
    <xf numFmtId="166" fontId="3" fillId="0" borderId="40" xfId="4" applyNumberFormat="1" applyFont="1" applyBorder="1" applyAlignment="1">
      <alignment horizontal="right"/>
    </xf>
    <xf numFmtId="0" fontId="3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166" fontId="2" fillId="0" borderId="17" xfId="4" applyNumberFormat="1" applyFont="1" applyBorder="1" applyAlignment="1">
      <alignment horizontal="right"/>
    </xf>
    <xf numFmtId="166" fontId="2" fillId="0" borderId="39" xfId="4" applyNumberFormat="1" applyFont="1" applyBorder="1" applyAlignment="1">
      <alignment horizontal="right"/>
    </xf>
    <xf numFmtId="0" fontId="26" fillId="0" borderId="40" xfId="4" applyBorder="1"/>
    <xf numFmtId="0" fontId="3" fillId="0" borderId="0" xfId="4" applyFont="1" applyAlignment="1">
      <alignment horizontal="center"/>
    </xf>
    <xf numFmtId="165" fontId="25" fillId="0" borderId="15" xfId="1" applyNumberFormat="1" applyFont="1" applyFill="1" applyBorder="1" applyAlignment="1" applyProtection="1">
      <alignment horizontal="right" vertical="top"/>
    </xf>
    <xf numFmtId="43" fontId="25" fillId="0" borderId="0" xfId="1" applyFont="1" applyFill="1" applyAlignment="1" applyProtection="1">
      <alignment horizontal="right" vertical="top"/>
    </xf>
    <xf numFmtId="168" fontId="25" fillId="0" borderId="0" xfId="1" applyNumberFormat="1" applyFont="1" applyFill="1" applyAlignment="1" applyProtection="1">
      <alignment horizontal="right" vertical="top"/>
    </xf>
    <xf numFmtId="168" fontId="3" fillId="0" borderId="0" xfId="1" applyNumberFormat="1" applyFont="1" applyFill="1" applyAlignment="1" applyProtection="1">
      <alignment horizontal="right" vertical="top"/>
    </xf>
    <xf numFmtId="168" fontId="13" fillId="0" borderId="0" xfId="0" applyNumberFormat="1" applyFont="1" applyFill="1" applyAlignment="1" applyProtection="1">
      <alignment horizontal="right" vertical="top"/>
    </xf>
    <xf numFmtId="168" fontId="3" fillId="7" borderId="0" xfId="1" applyNumberFormat="1" applyFont="1" applyFill="1" applyAlignment="1" applyProtection="1">
      <alignment horizontal="right" vertical="top"/>
    </xf>
    <xf numFmtId="168" fontId="2" fillId="0" borderId="7" xfId="1" applyNumberFormat="1" applyFont="1" applyFill="1" applyBorder="1" applyAlignment="1" applyProtection="1">
      <alignment horizontal="right" vertical="top"/>
    </xf>
    <xf numFmtId="168" fontId="15" fillId="0" borderId="0" xfId="1" applyNumberFormat="1" applyFont="1" applyFill="1" applyAlignment="1" applyProtection="1">
      <alignment horizontal="right" vertical="top"/>
    </xf>
    <xf numFmtId="168" fontId="14" fillId="0" borderId="0" xfId="0" applyNumberFormat="1" applyFont="1" applyFill="1" applyAlignment="1" applyProtection="1">
      <alignment horizontal="right" vertical="top"/>
    </xf>
    <xf numFmtId="168" fontId="27" fillId="7" borderId="0" xfId="1" applyNumberFormat="1" applyFont="1" applyFill="1" applyAlignment="1" applyProtection="1">
      <alignment horizontal="right" vertical="top"/>
    </xf>
    <xf numFmtId="168" fontId="2" fillId="0" borderId="7" xfId="1" applyNumberFormat="1" applyFont="1" applyBorder="1" applyAlignment="1" applyProtection="1">
      <alignment horizontal="right" vertical="top"/>
    </xf>
    <xf numFmtId="43" fontId="25" fillId="11" borderId="0" xfId="1" applyFont="1" applyFill="1" applyAlignment="1" applyProtection="1">
      <alignment horizontal="right" vertical="top"/>
    </xf>
    <xf numFmtId="0" fontId="3" fillId="0" borderId="18" xfId="0" applyFont="1" applyBorder="1" applyAlignment="1" applyProtection="1">
      <alignment horizontal="center" vertical="center" wrapText="1"/>
    </xf>
    <xf numFmtId="166" fontId="3" fillId="0" borderId="0" xfId="0" applyNumberFormat="1" applyFont="1" applyAlignment="1" applyProtection="1">
      <alignment horizontal="right"/>
    </xf>
    <xf numFmtId="166" fontId="2" fillId="0" borderId="17" xfId="0" applyNumberFormat="1" applyFont="1" applyBorder="1" applyAlignment="1" applyProtection="1">
      <alignment horizontal="right"/>
    </xf>
    <xf numFmtId="0" fontId="0" fillId="0" borderId="0" xfId="0" applyAlignment="1" applyProtection="1"/>
    <xf numFmtId="0" fontId="0" fillId="0" borderId="3" xfId="0" applyBorder="1" applyAlignment="1" applyProtection="1"/>
    <xf numFmtId="166" fontId="3" fillId="0" borderId="0" xfId="0" applyNumberFormat="1" applyFont="1" applyAlignment="1" applyProtection="1">
      <alignment horizontal="center"/>
    </xf>
    <xf numFmtId="166" fontId="3" fillId="0" borderId="41" xfId="0" applyNumberFormat="1" applyFont="1" applyBorder="1" applyAlignment="1" applyProtection="1">
      <alignment horizontal="center"/>
    </xf>
    <xf numFmtId="166" fontId="3" fillId="0" borderId="42" xfId="0" applyNumberFormat="1" applyFont="1" applyBorder="1" applyAlignment="1" applyProtection="1">
      <alignment horizontal="right"/>
    </xf>
    <xf numFmtId="166" fontId="2" fillId="0" borderId="41" xfId="0" applyNumberFormat="1" applyFont="1" applyBorder="1" applyAlignment="1" applyProtection="1">
      <alignment horizontal="right"/>
    </xf>
    <xf numFmtId="0" fontId="0" fillId="0" borderId="42" xfId="0" applyBorder="1" applyAlignment="1" applyProtection="1"/>
    <xf numFmtId="166" fontId="3" fillId="0" borderId="39" xfId="0" applyNumberFormat="1" applyFont="1" applyBorder="1" applyAlignment="1" applyProtection="1">
      <alignment horizontal="center"/>
    </xf>
    <xf numFmtId="166" fontId="3" fillId="0" borderId="40" xfId="0" applyNumberFormat="1" applyFont="1" applyBorder="1" applyAlignment="1" applyProtection="1">
      <alignment horizontal="right"/>
    </xf>
    <xf numFmtId="166" fontId="2" fillId="0" borderId="39" xfId="0" applyNumberFormat="1" applyFont="1" applyBorder="1" applyAlignment="1" applyProtection="1">
      <alignment horizontal="right"/>
    </xf>
    <xf numFmtId="0" fontId="0" fillId="0" borderId="40" xfId="0" applyBorder="1" applyAlignment="1" applyProtection="1"/>
    <xf numFmtId="0" fontId="61" fillId="0" borderId="0" xfId="0" applyFont="1" applyAlignment="1" applyProtection="1">
      <alignment horizontal="left" vertical="top" indent="3"/>
    </xf>
    <xf numFmtId="165" fontId="25" fillId="7" borderId="15" xfId="1" applyNumberFormat="1" applyFont="1" applyFill="1" applyBorder="1" applyAlignment="1" applyProtection="1">
      <alignment horizontal="right" vertical="top"/>
    </xf>
    <xf numFmtId="0" fontId="61" fillId="0" borderId="0" xfId="6" applyFont="1"/>
    <xf numFmtId="44" fontId="0" fillId="64" borderId="0" xfId="7" applyFont="1" applyFill="1"/>
    <xf numFmtId="44" fontId="0" fillId="65" borderId="0" xfId="7" applyFont="1" applyFill="1"/>
    <xf numFmtId="44" fontId="0" fillId="8" borderId="37" xfId="7" applyFont="1" applyFill="1" applyBorder="1"/>
    <xf numFmtId="44" fontId="25" fillId="8" borderId="0" xfId="1" applyNumberFormat="1" applyFont="1" applyFill="1" applyAlignment="1" applyProtection="1">
      <alignment horizontal="right" vertical="top"/>
    </xf>
    <xf numFmtId="44" fontId="62" fillId="0" borderId="0" xfId="7" applyFont="1" applyFill="1"/>
    <xf numFmtId="0" fontId="61" fillId="0" borderId="0" xfId="6" applyFont="1" applyAlignment="1">
      <alignment horizontal="right" wrapText="1"/>
    </xf>
    <xf numFmtId="0" fontId="63" fillId="0" borderId="18" xfId="4" applyFont="1" applyBorder="1" applyAlignment="1">
      <alignment horizontal="center" vertical="center" wrapText="1"/>
    </xf>
    <xf numFmtId="0" fontId="63" fillId="0" borderId="0" xfId="4" applyFont="1" applyBorder="1" applyAlignment="1">
      <alignment horizontal="center" vertical="center" wrapText="1"/>
    </xf>
    <xf numFmtId="0" fontId="3" fillId="0" borderId="43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3" fillId="0" borderId="44" xfId="4" applyFont="1" applyBorder="1" applyAlignment="1">
      <alignment horizontal="center" vertical="center" wrapText="1"/>
    </xf>
    <xf numFmtId="166" fontId="3" fillId="0" borderId="44" xfId="192" applyNumberFormat="1" applyFont="1" applyBorder="1" applyAlignment="1" applyProtection="1">
      <alignment horizontal="center"/>
    </xf>
    <xf numFmtId="166" fontId="3" fillId="0" borderId="17" xfId="192" applyNumberFormat="1" applyFont="1" applyBorder="1" applyAlignment="1" applyProtection="1">
      <alignment horizontal="center"/>
    </xf>
    <xf numFmtId="166" fontId="3" fillId="0" borderId="0" xfId="192" applyNumberFormat="1" applyFont="1" applyAlignment="1" applyProtection="1">
      <alignment horizontal="center"/>
    </xf>
    <xf numFmtId="0" fontId="64" fillId="0" borderId="0" xfId="4" applyFont="1" applyAlignment="1">
      <alignment horizontal="left"/>
    </xf>
    <xf numFmtId="166" fontId="63" fillId="0" borderId="21" xfId="4" applyNumberFormat="1" applyFont="1" applyBorder="1" applyAlignment="1">
      <alignment horizontal="right"/>
    </xf>
    <xf numFmtId="166" fontId="63" fillId="0" borderId="0" xfId="4" applyNumberFormat="1" applyFont="1" applyAlignment="1">
      <alignment horizontal="right"/>
    </xf>
    <xf numFmtId="0" fontId="63" fillId="0" borderId="0" xfId="4" applyFont="1" applyAlignment="1">
      <alignment horizontal="left" indent="1"/>
    </xf>
    <xf numFmtId="0" fontId="63" fillId="0" borderId="0" xfId="4" applyFont="1" applyAlignment="1">
      <alignment horizontal="left" indent="2"/>
    </xf>
    <xf numFmtId="0" fontId="64" fillId="0" borderId="0" xfId="4" applyFont="1" applyAlignment="1">
      <alignment horizontal="left" indent="1"/>
    </xf>
    <xf numFmtId="166" fontId="64" fillId="0" borderId="44" xfId="4" applyNumberFormat="1" applyFont="1" applyBorder="1" applyAlignment="1">
      <alignment horizontal="right"/>
    </xf>
    <xf numFmtId="166" fontId="64" fillId="0" borderId="17" xfId="4" applyNumberFormat="1" applyFont="1" applyBorder="1" applyAlignment="1">
      <alignment horizontal="right"/>
    </xf>
    <xf numFmtId="0" fontId="26" fillId="0" borderId="21" xfId="4" applyBorder="1"/>
    <xf numFmtId="0" fontId="63" fillId="0" borderId="0" xfId="4" applyFont="1" applyAlignment="1">
      <alignment horizontal="center"/>
    </xf>
    <xf numFmtId="0" fontId="26" fillId="0" borderId="45" xfId="4" applyBorder="1"/>
    <xf numFmtId="44" fontId="18" fillId="64" borderId="0" xfId="7" applyFont="1" applyFill="1"/>
    <xf numFmtId="0" fontId="3" fillId="0" borderId="45" xfId="6" applyBorder="1"/>
    <xf numFmtId="44" fontId="0" fillId="0" borderId="45" xfId="7" applyFont="1" applyFill="1" applyBorder="1"/>
    <xf numFmtId="44" fontId="18" fillId="65" borderId="0" xfId="7" applyFont="1" applyFill="1"/>
    <xf numFmtId="44" fontId="0" fillId="0" borderId="45" xfId="7" applyFont="1" applyBorder="1"/>
    <xf numFmtId="0" fontId="61" fillId="0" borderId="45" xfId="6" applyFont="1" applyBorder="1"/>
    <xf numFmtId="44" fontId="30" fillId="8" borderId="0" xfId="7" applyFont="1" applyFill="1"/>
    <xf numFmtId="44" fontId="0" fillId="8" borderId="0" xfId="7" applyFont="1" applyFill="1"/>
    <xf numFmtId="43" fontId="8" fillId="12" borderId="13" xfId="1" applyFont="1" applyFill="1" applyBorder="1" applyAlignment="1" applyProtection="1">
      <alignment horizontal="center" vertical="top"/>
    </xf>
    <xf numFmtId="43" fontId="8" fillId="12" borderId="12" xfId="1" applyFont="1" applyFill="1" applyBorder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43" fontId="8" fillId="10" borderId="13" xfId="1" applyFont="1" applyFill="1" applyBorder="1" applyAlignment="1" applyProtection="1">
      <alignment horizontal="center" vertical="top"/>
    </xf>
    <xf numFmtId="43" fontId="8" fillId="10" borderId="12" xfId="1" applyFont="1" applyFill="1" applyBorder="1" applyAlignment="1" applyProtection="1">
      <alignment horizontal="center" vertical="top"/>
    </xf>
    <xf numFmtId="43" fontId="8" fillId="5" borderId="13" xfId="1" applyFont="1" applyFill="1" applyBorder="1" applyAlignment="1" applyProtection="1">
      <alignment horizontal="center" vertical="top"/>
    </xf>
    <xf numFmtId="43" fontId="8" fillId="5" borderId="12" xfId="1" applyFont="1" applyFill="1" applyBorder="1" applyAlignment="1" applyProtection="1">
      <alignment horizontal="center" vertical="top"/>
    </xf>
    <xf numFmtId="43" fontId="8" fillId="6" borderId="13" xfId="1" applyFont="1" applyFill="1" applyBorder="1" applyAlignment="1" applyProtection="1">
      <alignment horizontal="center" vertical="top"/>
    </xf>
    <xf numFmtId="43" fontId="8" fillId="6" borderId="12" xfId="1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8" fillId="0" borderId="0" xfId="0" applyFont="1" applyAlignment="1" applyProtection="1"/>
  </cellXfs>
  <cellStyles count="196">
    <cellStyle name="Accent1 - 20%" xfId="10"/>
    <cellStyle name="Accent1 - 40%" xfId="11"/>
    <cellStyle name="Accent1 - 60%" xfId="12"/>
    <cellStyle name="Accent1 10" xfId="13"/>
    <cellStyle name="Accent1 11" xfId="14"/>
    <cellStyle name="Accent1 12" xfId="15"/>
    <cellStyle name="Accent1 13" xfId="16"/>
    <cellStyle name="Accent1 14" xfId="17"/>
    <cellStyle name="Accent1 15" xfId="18"/>
    <cellStyle name="Accent1 16" xfId="19"/>
    <cellStyle name="Accent1 17" xfId="20"/>
    <cellStyle name="Accent1 2" xfId="21"/>
    <cellStyle name="Accent1 3" xfId="22"/>
    <cellStyle name="Accent1 4" xfId="23"/>
    <cellStyle name="Accent1 5" xfId="24"/>
    <cellStyle name="Accent1 6" xfId="25"/>
    <cellStyle name="Accent1 7" xfId="26"/>
    <cellStyle name="Accent1 8" xfId="27"/>
    <cellStyle name="Accent1 9" xfId="28"/>
    <cellStyle name="Accent2 - 20%" xfId="29"/>
    <cellStyle name="Accent2 - 40%" xfId="30"/>
    <cellStyle name="Accent2 - 60%" xfId="31"/>
    <cellStyle name="Accent2 10" xfId="32"/>
    <cellStyle name="Accent2 11" xfId="33"/>
    <cellStyle name="Accent2 12" xfId="34"/>
    <cellStyle name="Accent2 13" xfId="35"/>
    <cellStyle name="Accent2 14" xfId="36"/>
    <cellStyle name="Accent2 15" xfId="37"/>
    <cellStyle name="Accent2 16" xfId="38"/>
    <cellStyle name="Accent2 17" xfId="39"/>
    <cellStyle name="Accent2 2" xfId="40"/>
    <cellStyle name="Accent2 3" xfId="41"/>
    <cellStyle name="Accent2 4" xfId="42"/>
    <cellStyle name="Accent2 5" xfId="43"/>
    <cellStyle name="Accent2 6" xfId="44"/>
    <cellStyle name="Accent2 7" xfId="45"/>
    <cellStyle name="Accent2 8" xfId="46"/>
    <cellStyle name="Accent2 9" xfId="47"/>
    <cellStyle name="Accent3 - 20%" xfId="48"/>
    <cellStyle name="Accent3 - 40%" xfId="49"/>
    <cellStyle name="Accent3 - 60%" xfId="50"/>
    <cellStyle name="Accent3 10" xfId="51"/>
    <cellStyle name="Accent3 11" xfId="52"/>
    <cellStyle name="Accent3 12" xfId="53"/>
    <cellStyle name="Accent3 13" xfId="54"/>
    <cellStyle name="Accent3 14" xfId="55"/>
    <cellStyle name="Accent3 15" xfId="56"/>
    <cellStyle name="Accent3 16" xfId="57"/>
    <cellStyle name="Accent3 17" xfId="58"/>
    <cellStyle name="Accent3 2" xfId="59"/>
    <cellStyle name="Accent3 3" xfId="60"/>
    <cellStyle name="Accent3 4" xfId="61"/>
    <cellStyle name="Accent3 5" xfId="62"/>
    <cellStyle name="Accent3 6" xfId="63"/>
    <cellStyle name="Accent3 7" xfId="64"/>
    <cellStyle name="Accent3 8" xfId="65"/>
    <cellStyle name="Accent3 9" xfId="66"/>
    <cellStyle name="Accent4 - 20%" xfId="67"/>
    <cellStyle name="Accent4 - 40%" xfId="68"/>
    <cellStyle name="Accent4 - 60%" xfId="69"/>
    <cellStyle name="Accent4 10" xfId="70"/>
    <cellStyle name="Accent4 11" xfId="71"/>
    <cellStyle name="Accent4 12" xfId="72"/>
    <cellStyle name="Accent4 13" xfId="73"/>
    <cellStyle name="Accent4 14" xfId="74"/>
    <cellStyle name="Accent4 15" xfId="75"/>
    <cellStyle name="Accent4 16" xfId="76"/>
    <cellStyle name="Accent4 17" xfId="77"/>
    <cellStyle name="Accent4 2" xfId="78"/>
    <cellStyle name="Accent4 3" xfId="79"/>
    <cellStyle name="Accent4 4" xfId="80"/>
    <cellStyle name="Accent4 5" xfId="81"/>
    <cellStyle name="Accent4 6" xfId="82"/>
    <cellStyle name="Accent4 7" xfId="83"/>
    <cellStyle name="Accent4 8" xfId="84"/>
    <cellStyle name="Accent4 9" xfId="85"/>
    <cellStyle name="Accent5 - 20%" xfId="86"/>
    <cellStyle name="Accent5 - 40%" xfId="87"/>
    <cellStyle name="Accent5 - 60%" xfId="88"/>
    <cellStyle name="Accent5 10" xfId="89"/>
    <cellStyle name="Accent5 11" xfId="90"/>
    <cellStyle name="Accent5 12" xfId="91"/>
    <cellStyle name="Accent5 13" xfId="92"/>
    <cellStyle name="Accent5 14" xfId="93"/>
    <cellStyle name="Accent5 15" xfId="94"/>
    <cellStyle name="Accent5 16" xfId="95"/>
    <cellStyle name="Accent5 17" xfId="96"/>
    <cellStyle name="Accent5 2" xfId="97"/>
    <cellStyle name="Accent5 3" xfId="98"/>
    <cellStyle name="Accent5 4" xfId="99"/>
    <cellStyle name="Accent5 5" xfId="100"/>
    <cellStyle name="Accent5 6" xfId="101"/>
    <cellStyle name="Accent5 7" xfId="102"/>
    <cellStyle name="Accent5 8" xfId="103"/>
    <cellStyle name="Accent5 9" xfId="104"/>
    <cellStyle name="Accent6 - 20%" xfId="105"/>
    <cellStyle name="Accent6 - 40%" xfId="106"/>
    <cellStyle name="Accent6 - 60%" xfId="107"/>
    <cellStyle name="Accent6 10" xfId="108"/>
    <cellStyle name="Accent6 11" xfId="109"/>
    <cellStyle name="Accent6 12" xfId="110"/>
    <cellStyle name="Accent6 13" xfId="111"/>
    <cellStyle name="Accent6 14" xfId="112"/>
    <cellStyle name="Accent6 15" xfId="113"/>
    <cellStyle name="Accent6 16" xfId="114"/>
    <cellStyle name="Accent6 17" xfId="115"/>
    <cellStyle name="Accent6 2" xfId="116"/>
    <cellStyle name="Accent6 3" xfId="117"/>
    <cellStyle name="Accent6 4" xfId="118"/>
    <cellStyle name="Accent6 5" xfId="119"/>
    <cellStyle name="Accent6 6" xfId="120"/>
    <cellStyle name="Accent6 7" xfId="121"/>
    <cellStyle name="Accent6 8" xfId="122"/>
    <cellStyle name="Accent6 9" xfId="123"/>
    <cellStyle name="Bad 2" xfId="124"/>
    <cellStyle name="Calculation 2" xfId="125"/>
    <cellStyle name="Check Cell 2" xfId="126"/>
    <cellStyle name="Comma" xfId="1" builtinId="3"/>
    <cellStyle name="Comma 2" xfId="127"/>
    <cellStyle name="Comma 3" xfId="128"/>
    <cellStyle name="Comma 4" xfId="193"/>
    <cellStyle name="Currency 2" xfId="3"/>
    <cellStyle name="Currency 2 2" xfId="7"/>
    <cellStyle name="Currency 3" xfId="194"/>
    <cellStyle name="Emphasis 1" xfId="129"/>
    <cellStyle name="Emphasis 2" xfId="130"/>
    <cellStyle name="Emphasis 3" xfId="131"/>
    <cellStyle name="Good 2" xfId="132"/>
    <cellStyle name="Heading 1 2" xfId="133"/>
    <cellStyle name="Heading 2 2" xfId="134"/>
    <cellStyle name="Heading 3 2" xfId="135"/>
    <cellStyle name="Heading 4 2" xfId="136"/>
    <cellStyle name="Input 2" xfId="137"/>
    <cellStyle name="Linked Cell 2" xfId="138"/>
    <cellStyle name="Neutral 2" xfId="139"/>
    <cellStyle name="Normal" xfId="0" builtinId="0"/>
    <cellStyle name="Normal 10" xfId="192"/>
    <cellStyle name="Normal 2" xfId="2"/>
    <cellStyle name="Normal 2 2" xfId="5"/>
    <cellStyle name="Normal 3" xfId="4"/>
    <cellStyle name="Normal 4" xfId="6"/>
    <cellStyle name="Normal 5" xfId="140"/>
    <cellStyle name="Normal 6" xfId="141"/>
    <cellStyle name="Normal 7" xfId="8"/>
    <cellStyle name="Normal 8" xfId="9"/>
    <cellStyle name="Normal 9" xfId="142"/>
    <cellStyle name="Note 2" xfId="143"/>
    <cellStyle name="Output 2" xfId="144"/>
    <cellStyle name="Percent 2" xfId="145"/>
    <cellStyle name="Percent 3" xfId="146"/>
    <cellStyle name="Percent 4" xfId="195"/>
    <cellStyle name="SAPBEXaggData" xfId="147"/>
    <cellStyle name="SAPBEXaggDataEmph" xfId="148"/>
    <cellStyle name="SAPBEXaggItem" xfId="149"/>
    <cellStyle name="SAPBEXaggItemX" xfId="150"/>
    <cellStyle name="SAPBEXchaText" xfId="151"/>
    <cellStyle name="SAPBEXexcBad7" xfId="152"/>
    <cellStyle name="SAPBEXexcBad8" xfId="153"/>
    <cellStyle name="SAPBEXexcBad9" xfId="154"/>
    <cellStyle name="SAPBEXexcCritical4" xfId="155"/>
    <cellStyle name="SAPBEXexcCritical5" xfId="156"/>
    <cellStyle name="SAPBEXexcCritical6" xfId="157"/>
    <cellStyle name="SAPBEXexcGood1" xfId="158"/>
    <cellStyle name="SAPBEXexcGood2" xfId="159"/>
    <cellStyle name="SAPBEXexcGood3" xfId="160"/>
    <cellStyle name="SAPBEXfilterDrill" xfId="161"/>
    <cellStyle name="SAPBEXfilterItem" xfId="162"/>
    <cellStyle name="SAPBEXfilterText" xfId="163"/>
    <cellStyle name="SAPBEXformats" xfId="164"/>
    <cellStyle name="SAPBEXheaderItem" xfId="165"/>
    <cellStyle name="SAPBEXheaderText" xfId="166"/>
    <cellStyle name="SAPBEXHLevel0" xfId="167"/>
    <cellStyle name="SAPBEXHLevel0X" xfId="168"/>
    <cellStyle name="SAPBEXHLevel1" xfId="169"/>
    <cellStyle name="SAPBEXHLevel1X" xfId="170"/>
    <cellStyle name="SAPBEXHLevel2" xfId="171"/>
    <cellStyle name="SAPBEXHLevel2X" xfId="172"/>
    <cellStyle name="SAPBEXHLevel3" xfId="173"/>
    <cellStyle name="SAPBEXHLevel3X" xfId="174"/>
    <cellStyle name="SAPBEXinputData" xfId="175"/>
    <cellStyle name="SAPBEXItemHeader" xfId="176"/>
    <cellStyle name="SAPBEXresData" xfId="177"/>
    <cellStyle name="SAPBEXresDataEmph" xfId="178"/>
    <cellStyle name="SAPBEXresItem" xfId="179"/>
    <cellStyle name="SAPBEXresItemX" xfId="180"/>
    <cellStyle name="SAPBEXstdData" xfId="181"/>
    <cellStyle name="SAPBEXstdDataEmph" xfId="182"/>
    <cellStyle name="SAPBEXstdItem" xfId="183"/>
    <cellStyle name="SAPBEXstdItemX" xfId="184"/>
    <cellStyle name="SAPBEXtitle" xfId="185"/>
    <cellStyle name="SAPBEXunassignedItem" xfId="186"/>
    <cellStyle name="SAPBEXundefined" xfId="187"/>
    <cellStyle name="Sheet Title" xfId="188"/>
    <cellStyle name="Style 1" xfId="189"/>
    <cellStyle name="Total 2" xfId="190"/>
    <cellStyle name="Warning Text 2" xfId="191"/>
  </cellStyles>
  <dxfs count="0"/>
  <tableStyles count="0" defaultTableStyle="TableStyleMedium9" defaultPivotStyle="PivotStyleLight16"/>
  <colors>
    <mruColors>
      <color rgb="FFFFCC99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COMMISSION%20PROPOSED%20MFRS\NEW%20E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tfr0qbi/Goals%20DSM/2003%20IRP/List%20of%20Measur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ompiled%20-%20NEHSAP%20rule%20data%20collection%20effort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ustomer%20Generator%20Data%2011%20Mar%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ck0mqc/Local%20Settings/Temporary%20Internet%20Files/Content.Outlook/S6UPZ5XQ/CILC%20WAVE%204%20-%20NEHSAP%20Rule%20Data%20Collection-%20Brevard%20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a"/>
      <sheetName val="3b"/>
      <sheetName val="4a"/>
      <sheetName val="4b"/>
      <sheetName val="5"/>
      <sheetName val="6a"/>
      <sheetName val="6b"/>
      <sheetName val="7"/>
      <sheetName val="8"/>
      <sheetName val="9"/>
      <sheetName val="10"/>
      <sheetName val="11"/>
      <sheetName val="12"/>
      <sheetName val="13a"/>
      <sheetName val="13b"/>
      <sheetName val="13c"/>
      <sheetName val="13d"/>
      <sheetName val="14"/>
      <sheetName val="15"/>
      <sheetName val="16"/>
      <sheetName val="17"/>
      <sheetName val="18"/>
      <sheetName val="19a"/>
      <sheetName val="19b"/>
      <sheetName val="19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Full List"/>
      <sheetName val="DataValidation-DO NOT ALTER"/>
    </sheetNames>
    <sheetDataSet>
      <sheetData sheetId="0"/>
      <sheetData sheetId="1"/>
      <sheetData sheetId="2"/>
      <sheetData sheetId="3">
        <row r="1">
          <cell r="A1" t="str">
            <v>YES</v>
          </cell>
          <cell r="B1" t="str">
            <v>DIESEL</v>
          </cell>
          <cell r="C1" t="str">
            <v>EMERGENCY</v>
          </cell>
          <cell r="D1" t="str">
            <v>MINIMAL</v>
          </cell>
        </row>
        <row r="2">
          <cell r="A2" t="str">
            <v>NO</v>
          </cell>
          <cell r="B2" t="str">
            <v>NAT GAS</v>
          </cell>
          <cell r="C2" t="str">
            <v>NON-EMERGENCY</v>
          </cell>
          <cell r="D2" t="str">
            <v>MODERATE</v>
          </cell>
        </row>
        <row r="3">
          <cell r="A3" t="str">
            <v>N/A</v>
          </cell>
          <cell r="D3" t="str">
            <v>MAJOR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-DO NOT EDIT"/>
      <sheetName val="General Information"/>
      <sheetName val="Acct Mgr List"/>
      <sheetName val="USAF"/>
      <sheetName val="NASA"/>
      <sheetName val="Winn Dixie"/>
      <sheetName val="Holy Cross  Hospital"/>
      <sheetName val="WASD"/>
      <sheetName val="Broward County BC"/>
      <sheetName val="PB County BC"/>
      <sheetName val="BellSouth-ATT"/>
      <sheetName val="Dillards"/>
      <sheetName val="FIU"/>
      <sheetName val="Intersil"/>
      <sheetName val="Publix"/>
      <sheetName val="State of Florida-Various"/>
    </sheetNames>
    <sheetDataSet>
      <sheetData sheetId="0">
        <row r="3">
          <cell r="A3" t="str">
            <v>Yes</v>
          </cell>
          <cell r="B3" t="str">
            <v>Aerospace</v>
          </cell>
          <cell r="C3" t="str">
            <v>Emergency</v>
          </cell>
        </row>
        <row r="4">
          <cell r="A4" t="str">
            <v>No</v>
          </cell>
          <cell r="B4" t="str">
            <v>Aggregate/Mining</v>
          </cell>
          <cell r="C4" t="str">
            <v>Non-Emergency</v>
          </cell>
        </row>
        <row r="5">
          <cell r="A5" t="str">
            <v>N/A</v>
          </cell>
          <cell r="B5" t="str">
            <v>Agricultural/Plants</v>
          </cell>
          <cell r="C5" t="str">
            <v xml:space="preserve"> </v>
          </cell>
        </row>
        <row r="6">
          <cell r="B6" t="str">
            <v>Aviation/Airpork Parking</v>
          </cell>
        </row>
        <row r="7">
          <cell r="B7" t="str">
            <v>Cold storage/Distributor</v>
          </cell>
        </row>
        <row r="8">
          <cell r="B8" t="str">
            <v>Cold storage/Flower Distributor</v>
          </cell>
        </row>
        <row r="9">
          <cell r="B9" t="str">
            <v>Cold storage/Food Distributor</v>
          </cell>
        </row>
        <row r="10">
          <cell r="B10" t="str">
            <v>Communications</v>
          </cell>
        </row>
        <row r="11">
          <cell r="B11" t="str">
            <v>Computer/Software/Electronics</v>
          </cell>
        </row>
        <row r="12">
          <cell r="B12" t="str">
            <v>Condominium</v>
          </cell>
        </row>
        <row r="13">
          <cell r="B13" t="str">
            <v>Correctional</v>
          </cell>
        </row>
        <row r="14">
          <cell r="B14" t="str">
            <v>Data Processing</v>
          </cell>
        </row>
        <row r="15">
          <cell r="B15" t="str">
            <v>Data Processing/Banking</v>
          </cell>
        </row>
        <row r="16">
          <cell r="B16" t="str">
            <v>Educational/School</v>
          </cell>
        </row>
        <row r="17">
          <cell r="B17" t="str">
            <v>Gov't Bldg</v>
          </cell>
        </row>
        <row r="18">
          <cell r="B18" t="str">
            <v>Gov't Bldg/Post Office</v>
          </cell>
        </row>
        <row r="19">
          <cell r="B19" t="str">
            <v>Gov't Bldg. Police/911</v>
          </cell>
        </row>
        <row r="20">
          <cell r="B20" t="str">
            <v>Gov't Bldg/City Hall</v>
          </cell>
        </row>
        <row r="21">
          <cell r="B21" t="str">
            <v>Gov't Bldg/Health Clinic</v>
          </cell>
        </row>
        <row r="22">
          <cell r="B22" t="str">
            <v>Gov't Bldg/Courthouse</v>
          </cell>
        </row>
        <row r="23">
          <cell r="B23" t="str">
            <v xml:space="preserve">Grocery/Supermarket </v>
          </cell>
        </row>
        <row r="24">
          <cell r="B24" t="str">
            <v>Hospital</v>
          </cell>
        </row>
        <row r="25">
          <cell r="B25" t="str">
            <v>Lumber</v>
          </cell>
        </row>
        <row r="26">
          <cell r="B26" t="str">
            <v>Manufacturing</v>
          </cell>
        </row>
        <row r="27">
          <cell r="B27" t="str">
            <v>Media</v>
          </cell>
        </row>
        <row r="28">
          <cell r="B28" t="str">
            <v>Medical/Morgue</v>
          </cell>
        </row>
        <row r="29">
          <cell r="B29" t="str">
            <v>Medical/Pharmaceutical</v>
          </cell>
        </row>
        <row r="30">
          <cell r="B30" t="str">
            <v>Nursing/Health care</v>
          </cell>
        </row>
        <row r="31">
          <cell r="B31" t="str">
            <v>Retail Store</v>
          </cell>
        </row>
        <row r="32">
          <cell r="B32" t="str">
            <v>Retail Store Distribution Ctr</v>
          </cell>
        </row>
        <row r="33">
          <cell r="B33" t="str">
            <v>Scrap metals</v>
          </cell>
        </row>
        <row r="34">
          <cell r="B34" t="str">
            <v>Space Launch Support</v>
          </cell>
        </row>
        <row r="35">
          <cell r="B35" t="str">
            <v>Water/Sewer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ve 4"/>
      <sheetName val="DataValidation-DO NOT ALTER"/>
    </sheetNames>
    <sheetDataSet>
      <sheetData sheetId="0"/>
      <sheetData sheetId="1">
        <row r="1">
          <cell r="C1" t="str">
            <v>EMERGENCY</v>
          </cell>
        </row>
        <row r="2">
          <cell r="C2" t="str">
            <v>NON-EMERGENCY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selection sqref="A1:A2"/>
    </sheetView>
  </sheetViews>
  <sheetFormatPr defaultColWidth="9.125" defaultRowHeight="13.2"/>
  <cols>
    <col min="1" max="1" width="14" style="11" customWidth="1"/>
    <col min="2" max="3" width="15.25" style="11" customWidth="1"/>
    <col min="4" max="4" width="2.75" style="11" customWidth="1"/>
    <col min="5" max="6" width="15.25" style="11" customWidth="1"/>
    <col min="7" max="7" width="2.75" style="11" customWidth="1"/>
    <col min="8" max="9" width="15.25" style="11" customWidth="1"/>
    <col min="10" max="10" width="2.75" style="11" customWidth="1"/>
    <col min="11" max="12" width="15.25" style="11" customWidth="1"/>
    <col min="13" max="16384" width="9.125" style="11"/>
  </cols>
  <sheetData>
    <row r="1" spans="1:12" s="297" customFormat="1">
      <c r="A1" s="297" t="s">
        <v>451</v>
      </c>
    </row>
    <row r="2" spans="1:12" s="297" customFormat="1">
      <c r="A2" s="297" t="s">
        <v>452</v>
      </c>
    </row>
    <row r="3" spans="1:12" s="297" customFormat="1"/>
    <row r="4" spans="1:12" ht="17.399999999999999">
      <c r="A4" s="289" t="s">
        <v>21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2">
      <c r="A5" s="290" t="s">
        <v>450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2" ht="13.8" thickBot="1">
      <c r="B6" s="12"/>
      <c r="C6" s="12"/>
    </row>
    <row r="7" spans="1:12" ht="16.5" customHeight="1" thickBot="1">
      <c r="B7" s="291" t="s">
        <v>22</v>
      </c>
      <c r="C7" s="292"/>
      <c r="E7" s="293" t="s">
        <v>74</v>
      </c>
      <c r="F7" s="294"/>
      <c r="H7" s="295" t="s">
        <v>23</v>
      </c>
      <c r="I7" s="296"/>
      <c r="K7" s="287" t="s">
        <v>76</v>
      </c>
      <c r="L7" s="288"/>
    </row>
    <row r="8" spans="1:12" ht="16.5" customHeight="1" thickBot="1">
      <c r="B8" s="13" t="s">
        <v>29</v>
      </c>
      <c r="C8" s="14" t="s">
        <v>30</v>
      </c>
      <c r="E8" s="13" t="s">
        <v>29</v>
      </c>
      <c r="F8" s="14" t="s">
        <v>30</v>
      </c>
      <c r="H8" s="13" t="s">
        <v>29</v>
      </c>
      <c r="I8" s="14" t="s">
        <v>30</v>
      </c>
      <c r="K8" s="13" t="s">
        <v>29</v>
      </c>
      <c r="L8" s="14" t="s">
        <v>30</v>
      </c>
    </row>
    <row r="9" spans="1:12">
      <c r="B9" s="9"/>
    </row>
    <row r="10" spans="1:12">
      <c r="A10" s="10" t="s">
        <v>15</v>
      </c>
      <c r="B10" s="15">
        <f>+'Adjusted CILC Meter Cost'!G12</f>
        <v>1733.9431432569531</v>
      </c>
      <c r="C10" s="15">
        <f>+'Adjusted CILC Meter Cost'!G23</f>
        <v>3699.4835829860317</v>
      </c>
      <c r="E10" s="15">
        <f>+'Adjusted CILC Meter Cost'!O12</f>
        <v>2244.3001772298303</v>
      </c>
      <c r="F10" s="15">
        <f>+'Adjusted CILC Meter Cost'!O23</f>
        <v>4788.364424313776</v>
      </c>
      <c r="H10" s="15">
        <f>+'Adjusted CILC Meter Cost'!Q12</f>
        <v>1305.1716617106874</v>
      </c>
      <c r="I10" s="15">
        <f>+'Adjusted CILC Meter Cost'!Q23</f>
        <v>1420.4241857617633</v>
      </c>
      <c r="K10" s="15">
        <f>+'Adjusted CILC Meter Cost'!S12</f>
        <v>3549.471838940518</v>
      </c>
      <c r="L10" s="15">
        <f>+'Adjusted CILC Meter Cost'!S23</f>
        <v>6208.7886100755395</v>
      </c>
    </row>
    <row r="12" spans="1:12">
      <c r="A12" s="10" t="s">
        <v>16</v>
      </c>
      <c r="B12" s="15">
        <f>+'Adjusted CILC Meter Cost'!G31</f>
        <v>1029.49965973535</v>
      </c>
      <c r="C12" s="15">
        <f>+'Adjusted CILC Meter Cost'!G38</f>
        <v>3295.127517638718</v>
      </c>
      <c r="E12" s="15">
        <f>+'Adjusted CILC Meter Cost'!O31</f>
        <v>1332.5155889841667</v>
      </c>
      <c r="F12" s="15">
        <f>+'Adjusted CILC Meter Cost'!O38</f>
        <v>4264.9929443133788</v>
      </c>
      <c r="H12" s="15">
        <f>+'Adjusted CILC Meter Cost'!Q31</f>
        <v>670.14071833648404</v>
      </c>
      <c r="I12" s="15">
        <f>+'Adjusted CILC Meter Cost'!Q38</f>
        <v>844.70052930056715</v>
      </c>
      <c r="K12" s="15">
        <f>+'Adjusted CILC Meter Cost'!S31</f>
        <v>2002.6563073206507</v>
      </c>
      <c r="L12" s="15">
        <f>+'Adjusted CILC Meter Cost'!S38</f>
        <v>5109.6934736139465</v>
      </c>
    </row>
    <row r="14" spans="1:12">
      <c r="A14" s="10" t="s">
        <v>17</v>
      </c>
      <c r="B14" s="15">
        <f>+'Adjusted CILC Meter Cost'!G47</f>
        <v>4343.2763333333332</v>
      </c>
      <c r="C14" s="15">
        <f>+'Adjusted CILC Meter Cost'!G54</f>
        <v>5705.6829749999997</v>
      </c>
      <c r="E14" s="15">
        <f>+'Adjusted CILC Meter Cost'!O47</f>
        <v>5621.6467550075995</v>
      </c>
      <c r="F14" s="15">
        <f>+'Adjusted CILC Meter Cost'!O54</f>
        <v>7385.0549032172694</v>
      </c>
      <c r="H14" s="15">
        <f>+'Adjusted CILC Meter Cost'!Q47</f>
        <v>3759.39</v>
      </c>
      <c r="I14" s="15">
        <f>+'Adjusted CILC Meter Cost'!Q54</f>
        <v>3864.3593333333333</v>
      </c>
      <c r="K14" s="15">
        <f>+'Adjusted CILC Meter Cost'!S47</f>
        <v>9381.0367550075989</v>
      </c>
      <c r="L14" s="15">
        <f>+'Adjusted CILC Meter Cost'!S54</f>
        <v>11249.414236550601</v>
      </c>
    </row>
    <row r="24" spans="8:8">
      <c r="H24" s="11" t="s">
        <v>39</v>
      </c>
    </row>
  </sheetData>
  <mergeCells count="6">
    <mergeCell ref="A4:L4"/>
    <mergeCell ref="K7:L7"/>
    <mergeCell ref="A5:L5"/>
    <mergeCell ref="B7:C7"/>
    <mergeCell ref="E7:F7"/>
    <mergeCell ref="H7:I7"/>
  </mergeCells>
  <phoneticPr fontId="0" type="noConversion"/>
  <pageMargins left="0.75" right="0.75" top="1" bottom="1" header="0.5" footer="0.5"/>
  <pageSetup orientation="landscape" r:id="rId1"/>
  <headerFooter alignWithMargins="0">
    <oddFooter>&amp;L&amp;D - &amp;T&amp;CPage &amp;P 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T61"/>
  <sheetViews>
    <sheetView showGridLines="0" topLeftCell="B1" zoomScale="75" workbookViewId="0">
      <selection activeCell="B2" sqref="B1:B2"/>
    </sheetView>
  </sheetViews>
  <sheetFormatPr defaultColWidth="10.25" defaultRowHeight="14.25" customHeight="1"/>
  <cols>
    <col min="1" max="1" width="59.625" style="1" bestFit="1" customWidth="1"/>
    <col min="2" max="2" width="13.75" style="1" customWidth="1"/>
    <col min="3" max="3" width="13.75" style="20" customWidth="1"/>
    <col min="4" max="4" width="19.125" style="17" bestFit="1" customWidth="1"/>
    <col min="5" max="5" width="15" style="20" bestFit="1" customWidth="1"/>
    <col min="6" max="6" width="20.625" style="17" bestFit="1" customWidth="1"/>
    <col min="7" max="7" width="13.875" style="20" bestFit="1" customWidth="1"/>
    <col min="8" max="8" width="18.25" style="17" bestFit="1" customWidth="1"/>
    <col min="9" max="9" width="11.625" style="17" bestFit="1" customWidth="1"/>
    <col min="10" max="10" width="16.125" style="17" customWidth="1"/>
    <col min="11" max="11" width="11.625" style="17" bestFit="1" customWidth="1"/>
    <col min="12" max="12" width="12.625" style="17" bestFit="1" customWidth="1"/>
    <col min="13" max="13" width="15" style="17" bestFit="1" customWidth="1"/>
    <col min="14" max="14" width="17.125" style="17" customWidth="1"/>
    <col min="15" max="15" width="13.25" style="20" bestFit="1" customWidth="1"/>
    <col min="16" max="16" width="19.125" style="17" bestFit="1" customWidth="1"/>
    <col min="17" max="17" width="13.125" style="20" bestFit="1" customWidth="1"/>
    <col min="18" max="18" width="17.25" style="17" customWidth="1"/>
    <col min="19" max="19" width="16.125" style="20" bestFit="1" customWidth="1"/>
    <col min="20" max="20" width="19.125" style="17" bestFit="1" customWidth="1"/>
    <col min="21" max="21" width="13.375" style="8" bestFit="1" customWidth="1"/>
    <col min="22" max="22" width="14.125" style="8" bestFit="1" customWidth="1"/>
    <col min="23" max="16384" width="10.25" style="8"/>
  </cols>
  <sheetData>
    <row r="1" spans="1:20" s="300" customFormat="1" ht="16.2" customHeight="1">
      <c r="A1" s="7"/>
      <c r="B1" s="301" t="s">
        <v>453</v>
      </c>
      <c r="C1" s="298"/>
      <c r="D1" s="299"/>
      <c r="E1" s="298"/>
      <c r="F1" s="299"/>
      <c r="G1" s="298"/>
      <c r="H1" s="299"/>
      <c r="I1" s="299"/>
      <c r="J1" s="299"/>
      <c r="K1" s="299"/>
      <c r="L1" s="299"/>
      <c r="M1" s="299"/>
      <c r="N1" s="299"/>
      <c r="O1" s="298"/>
      <c r="P1" s="299"/>
      <c r="Q1" s="298"/>
      <c r="R1" s="299"/>
      <c r="S1" s="298"/>
      <c r="T1" s="299"/>
    </row>
    <row r="2" spans="1:20" s="300" customFormat="1" ht="14.25" customHeight="1">
      <c r="A2" s="7"/>
      <c r="B2" s="301" t="s">
        <v>452</v>
      </c>
      <c r="C2" s="298"/>
      <c r="D2" s="299"/>
      <c r="E2" s="298"/>
      <c r="F2" s="299"/>
      <c r="G2" s="298"/>
      <c r="H2" s="299"/>
      <c r="I2" s="299"/>
      <c r="J2" s="299"/>
      <c r="K2" s="299"/>
      <c r="L2" s="299"/>
      <c r="M2" s="299"/>
      <c r="N2" s="299"/>
      <c r="O2" s="298"/>
      <c r="P2" s="299"/>
      <c r="Q2" s="298"/>
      <c r="R2" s="299"/>
      <c r="S2" s="298"/>
      <c r="T2" s="299"/>
    </row>
    <row r="3" spans="1:20" s="300" customFormat="1" ht="14.25" customHeight="1">
      <c r="A3" s="7"/>
      <c r="B3" s="7"/>
      <c r="C3" s="298"/>
      <c r="D3" s="299"/>
      <c r="E3" s="298"/>
      <c r="F3" s="299"/>
      <c r="G3" s="298"/>
      <c r="H3" s="299"/>
      <c r="I3" s="299"/>
      <c r="J3" s="299"/>
      <c r="K3" s="299"/>
      <c r="L3" s="299"/>
      <c r="M3" s="299"/>
      <c r="N3" s="299"/>
      <c r="O3" s="298"/>
      <c r="P3" s="299"/>
      <c r="Q3" s="298"/>
      <c r="R3" s="299"/>
      <c r="S3" s="298"/>
      <c r="T3" s="299"/>
    </row>
    <row r="4" spans="1:20" ht="14.25" customHeight="1">
      <c r="A4" s="47" t="s">
        <v>50</v>
      </c>
      <c r="B4" s="46" t="s">
        <v>51</v>
      </c>
      <c r="C4" s="46" t="s">
        <v>52</v>
      </c>
      <c r="D4" s="46" t="s">
        <v>53</v>
      </c>
      <c r="E4" s="46" t="s">
        <v>54</v>
      </c>
      <c r="F4" s="46" t="s">
        <v>55</v>
      </c>
      <c r="G4" s="46" t="s">
        <v>56</v>
      </c>
      <c r="H4" s="46" t="s">
        <v>57</v>
      </c>
      <c r="I4" s="46"/>
      <c r="J4" s="46"/>
      <c r="K4" s="46"/>
      <c r="L4" s="46"/>
      <c r="M4" s="46"/>
      <c r="N4" s="46"/>
      <c r="O4" s="46" t="s">
        <v>58</v>
      </c>
      <c r="P4" s="46" t="s">
        <v>65</v>
      </c>
      <c r="Q4" s="46" t="s">
        <v>23</v>
      </c>
      <c r="R4" s="46" t="s">
        <v>59</v>
      </c>
      <c r="S4" s="46" t="s">
        <v>60</v>
      </c>
      <c r="T4" s="46" t="s">
        <v>64</v>
      </c>
    </row>
    <row r="5" spans="1:20" ht="21">
      <c r="A5" s="38" t="s">
        <v>449</v>
      </c>
    </row>
    <row r="6" spans="1:20" ht="14.25" customHeight="1" thickBot="1"/>
    <row r="7" spans="1:20" s="69" customFormat="1" ht="14.25" customHeight="1">
      <c r="A7" s="64"/>
      <c r="B7" s="65"/>
      <c r="C7" s="70"/>
      <c r="D7" s="70"/>
      <c r="E7" s="63"/>
      <c r="F7" s="67"/>
      <c r="G7" s="123"/>
      <c r="H7" s="67"/>
      <c r="I7" s="66"/>
      <c r="J7" s="66"/>
      <c r="K7" s="66"/>
      <c r="L7" s="91"/>
      <c r="M7" s="66"/>
      <c r="N7" s="67"/>
      <c r="O7" s="118" t="s">
        <v>0</v>
      </c>
      <c r="P7" s="67"/>
      <c r="Q7" s="129"/>
      <c r="R7" s="67"/>
      <c r="S7" s="134" t="s">
        <v>37</v>
      </c>
      <c r="T7" s="68"/>
    </row>
    <row r="8" spans="1:20" s="1" customFormat="1" ht="14.25" customHeight="1">
      <c r="A8" s="37"/>
      <c r="B8" s="59"/>
      <c r="C8" s="32" t="s">
        <v>4</v>
      </c>
      <c r="D8" s="32" t="s">
        <v>0</v>
      </c>
      <c r="E8" s="31" t="s">
        <v>1</v>
      </c>
      <c r="F8" s="53" t="s">
        <v>0</v>
      </c>
      <c r="G8" s="124" t="s">
        <v>2</v>
      </c>
      <c r="H8" s="53" t="s">
        <v>0</v>
      </c>
      <c r="I8" s="32"/>
      <c r="J8" s="32" t="s">
        <v>35</v>
      </c>
      <c r="K8" s="39" t="s">
        <v>18</v>
      </c>
      <c r="L8" s="92" t="s">
        <v>19</v>
      </c>
      <c r="M8" s="39" t="s">
        <v>20</v>
      </c>
      <c r="N8" s="77" t="s">
        <v>0</v>
      </c>
      <c r="O8" s="119" t="s">
        <v>260</v>
      </c>
      <c r="P8" s="53" t="s">
        <v>0</v>
      </c>
      <c r="Q8" s="130"/>
      <c r="R8" s="53" t="s">
        <v>0</v>
      </c>
      <c r="S8" s="135" t="s">
        <v>36</v>
      </c>
      <c r="T8" s="33" t="s">
        <v>0</v>
      </c>
    </row>
    <row r="9" spans="1:20" s="1" customFormat="1" ht="14.25" customHeight="1">
      <c r="A9" s="30" t="s">
        <v>15</v>
      </c>
      <c r="B9" s="53" t="s">
        <v>32</v>
      </c>
      <c r="C9" s="32" t="s">
        <v>13</v>
      </c>
      <c r="D9" s="32" t="s">
        <v>5</v>
      </c>
      <c r="E9" s="32" t="s">
        <v>6</v>
      </c>
      <c r="F9" s="53" t="s">
        <v>7</v>
      </c>
      <c r="G9" s="125" t="s">
        <v>13</v>
      </c>
      <c r="H9" s="53" t="s">
        <v>8</v>
      </c>
      <c r="I9" s="40" t="s">
        <v>18</v>
      </c>
      <c r="J9" s="40" t="s">
        <v>34</v>
      </c>
      <c r="K9" s="32" t="s">
        <v>13</v>
      </c>
      <c r="L9" s="93" t="s">
        <v>13</v>
      </c>
      <c r="M9" s="32" t="s">
        <v>13</v>
      </c>
      <c r="N9" s="77" t="s">
        <v>20</v>
      </c>
      <c r="O9" s="120" t="s">
        <v>261</v>
      </c>
      <c r="P9" s="53" t="s">
        <v>10</v>
      </c>
      <c r="Q9" s="131" t="s">
        <v>9</v>
      </c>
      <c r="R9" s="53" t="s">
        <v>9</v>
      </c>
      <c r="S9" s="136" t="s">
        <v>4</v>
      </c>
      <c r="T9" s="33" t="s">
        <v>11</v>
      </c>
    </row>
    <row r="10" spans="1:20" s="1" customFormat="1" ht="14.25" customHeight="1" thickBot="1">
      <c r="A10" s="34" t="s">
        <v>38</v>
      </c>
      <c r="B10" s="54" t="s">
        <v>31</v>
      </c>
      <c r="C10" s="35" t="s">
        <v>33</v>
      </c>
      <c r="D10" s="35" t="s">
        <v>13</v>
      </c>
      <c r="E10" s="35" t="s">
        <v>12</v>
      </c>
      <c r="F10" s="54" t="s">
        <v>13</v>
      </c>
      <c r="G10" s="126" t="s">
        <v>33</v>
      </c>
      <c r="H10" s="54" t="s">
        <v>13</v>
      </c>
      <c r="I10" s="41" t="s">
        <v>3</v>
      </c>
      <c r="J10" s="41" t="s">
        <v>3</v>
      </c>
      <c r="K10" s="35" t="s">
        <v>33</v>
      </c>
      <c r="L10" s="94" t="s">
        <v>33</v>
      </c>
      <c r="M10" s="35" t="s">
        <v>33</v>
      </c>
      <c r="N10" s="78" t="s">
        <v>13</v>
      </c>
      <c r="O10" s="121" t="s">
        <v>262</v>
      </c>
      <c r="P10" s="54" t="s">
        <v>14</v>
      </c>
      <c r="Q10" s="132" t="s">
        <v>12</v>
      </c>
      <c r="R10" s="54" t="s">
        <v>13</v>
      </c>
      <c r="S10" s="137" t="s">
        <v>263</v>
      </c>
      <c r="T10" s="36" t="s">
        <v>13</v>
      </c>
    </row>
    <row r="11" spans="1:20" s="7" customFormat="1" ht="14.25" customHeight="1">
      <c r="A11" s="3"/>
      <c r="B11" s="60"/>
      <c r="C11" s="5"/>
      <c r="D11" s="6"/>
      <c r="E11" s="6"/>
      <c r="F11" s="55"/>
      <c r="G11" s="6"/>
      <c r="H11" s="55"/>
      <c r="I11" s="5"/>
      <c r="J11" s="6"/>
      <c r="K11" s="6"/>
      <c r="L11" s="95"/>
      <c r="M11" s="6"/>
      <c r="N11" s="55"/>
      <c r="P11" s="81"/>
      <c r="R11" s="81"/>
    </row>
    <row r="12" spans="1:20" s="16" customFormat="1" ht="14.25" customHeight="1">
      <c r="A12" s="4" t="s">
        <v>230</v>
      </c>
      <c r="B12" s="225">
        <f>+'2014 Meter Cost Report'!B19</f>
        <v>476.41666666666663</v>
      </c>
      <c r="C12" s="226">
        <f>+'2014 Meter Cost Report'!C19</f>
        <v>369.69057547664863</v>
      </c>
      <c r="D12" s="49">
        <f>+B12*C12</f>
        <v>176126.75166666668</v>
      </c>
      <c r="E12" s="226">
        <f>+'2014 Meter Cost Report'!E19</f>
        <v>1364.2525677803046</v>
      </c>
      <c r="F12" s="56">
        <f>+B12*E12</f>
        <v>649952.66083333339</v>
      </c>
      <c r="G12" s="127">
        <f>+C12+E12</f>
        <v>1733.9431432569531</v>
      </c>
      <c r="H12" s="56">
        <f>+B12*G12</f>
        <v>826079.41249999998</v>
      </c>
      <c r="I12" s="51">
        <v>7.2800000000000004E-2</v>
      </c>
      <c r="J12" s="227">
        <v>0.20649999999999999</v>
      </c>
      <c r="K12" s="16">
        <f>+G12*I12</f>
        <v>126.2310608291062</v>
      </c>
      <c r="L12" s="96">
        <f>(+G12+K12)*J12</f>
        <v>384.1259731437712</v>
      </c>
      <c r="M12" s="16">
        <f>+K12+L12</f>
        <v>510.35703397287739</v>
      </c>
      <c r="N12" s="79">
        <f>+M12*B12</f>
        <v>243142.59693524498</v>
      </c>
      <c r="O12" s="122">
        <f>+G12+M12</f>
        <v>2244.3001772298303</v>
      </c>
      <c r="P12" s="87">
        <f>+B12*O12</f>
        <v>1069222.0094352448</v>
      </c>
      <c r="Q12" s="236">
        <f>+'2014 Meter Cost Report'!K19</f>
        <v>1305.1716617106874</v>
      </c>
      <c r="R12" s="56">
        <f>+Q12*B12</f>
        <v>621805.53249999997</v>
      </c>
      <c r="S12" s="138">
        <f>+O12+Q12</f>
        <v>3549.471838940518</v>
      </c>
      <c r="T12" s="49">
        <f>(S12)*B12</f>
        <v>1691027.541935245</v>
      </c>
    </row>
    <row r="13" spans="1:20" s="16" customFormat="1" ht="14.25" customHeight="1">
      <c r="A13" s="251" t="s">
        <v>66</v>
      </c>
      <c r="B13" s="62"/>
      <c r="C13" s="22"/>
      <c r="D13" s="22">
        <f>+D12-'2014 Meter Cost Report'!D19</f>
        <v>0</v>
      </c>
      <c r="E13" s="22"/>
      <c r="F13" s="57">
        <f>+F12-'2014 Meter Cost Report'!F19</f>
        <v>0</v>
      </c>
      <c r="G13" s="22"/>
      <c r="H13" s="57">
        <f>+H12-'2014 Meter Cost Report'!H19</f>
        <v>0</v>
      </c>
      <c r="I13" s="43"/>
      <c r="J13" s="43"/>
      <c r="K13" s="42"/>
      <c r="L13" s="97"/>
      <c r="M13" s="42"/>
      <c r="N13" s="80">
        <f>+N12-'2014 Meter Cost Report'!I19</f>
        <v>0</v>
      </c>
      <c r="O13" s="22"/>
      <c r="P13" s="57">
        <f>+P12-'2014 Meter Cost Report'!J19</f>
        <v>0</v>
      </c>
      <c r="Q13" s="22"/>
      <c r="R13" s="57">
        <f>+R12-'2014 Meter Cost Report'!L19</f>
        <v>0</v>
      </c>
      <c r="S13" s="22"/>
      <c r="T13" s="22">
        <f>+T12-'2014 Meter Cost Report'!M19</f>
        <v>0</v>
      </c>
    </row>
    <row r="14" spans="1:20" s="1" customFormat="1" ht="14.25" customHeight="1">
      <c r="A14" s="2"/>
      <c r="B14" s="82"/>
      <c r="C14" s="23"/>
      <c r="D14" s="23"/>
      <c r="E14" s="23"/>
      <c r="F14" s="82"/>
      <c r="G14" s="23"/>
      <c r="H14" s="82"/>
      <c r="I14" s="23"/>
      <c r="J14" s="23"/>
      <c r="K14" s="23"/>
      <c r="L14" s="98"/>
      <c r="M14" s="24"/>
      <c r="N14" s="82"/>
      <c r="O14" s="24"/>
      <c r="P14" s="82"/>
      <c r="Q14" s="23"/>
      <c r="R14" s="82"/>
      <c r="S14" s="23"/>
      <c r="T14" s="23"/>
    </row>
    <row r="15" spans="1:20" s="49" customFormat="1" ht="14.25" customHeight="1">
      <c r="A15" s="106" t="s">
        <v>25</v>
      </c>
      <c r="B15" s="252">
        <f>+'2014 CILC Average Customers'!C7</f>
        <v>296.41666666666703</v>
      </c>
      <c r="C15" s="107"/>
      <c r="D15" s="107"/>
      <c r="E15" s="257">
        <f>+'Equip Cost - 2014'!B12</f>
        <v>2404.2470147058821</v>
      </c>
      <c r="F15" s="108">
        <f>+E15*$B15</f>
        <v>712658.88594240276</v>
      </c>
      <c r="G15" s="107">
        <f>+C15+E15</f>
        <v>2404.2470147058821</v>
      </c>
      <c r="H15" s="108">
        <f>+B15*G15</f>
        <v>712658.88594240276</v>
      </c>
      <c r="I15" s="150">
        <f>+$I$12</f>
        <v>7.2800000000000004E-2</v>
      </c>
      <c r="J15" s="150">
        <f>+$J$12</f>
        <v>0.20649999999999999</v>
      </c>
      <c r="K15" s="113">
        <f>+G15*I15</f>
        <v>175.02918267058823</v>
      </c>
      <c r="L15" s="151">
        <f>(+G15+K15)*J15</f>
        <v>532.62053475824109</v>
      </c>
      <c r="M15" s="113">
        <f>+K15+L15</f>
        <v>707.64971742882926</v>
      </c>
      <c r="N15" s="114">
        <f>+M15*B15</f>
        <v>209759.1704078624</v>
      </c>
      <c r="O15" s="113">
        <f>+G15+M15</f>
        <v>3111.8967321347113</v>
      </c>
      <c r="P15" s="114">
        <f>+N15+H15</f>
        <v>922418.05635026516</v>
      </c>
      <c r="Q15" s="257">
        <f>+'Equip Cost - 2014'!B33</f>
        <v>185.24</v>
      </c>
      <c r="R15" s="108">
        <f>+Q15*$B15</f>
        <v>54908.223333333401</v>
      </c>
      <c r="S15" s="107">
        <f>+O15+Q15</f>
        <v>3297.1367321347116</v>
      </c>
      <c r="T15" s="107">
        <f>(G15+Q15)*B15+N15</f>
        <v>977326.27968359843</v>
      </c>
    </row>
    <row r="16" spans="1:20" s="49" customFormat="1" ht="14.25" customHeight="1">
      <c r="A16" s="72"/>
      <c r="B16" s="56"/>
      <c r="F16" s="56"/>
      <c r="H16" s="56"/>
      <c r="I16" s="48"/>
      <c r="J16" s="48"/>
      <c r="L16" s="99"/>
      <c r="N16" s="56"/>
      <c r="P16" s="87"/>
      <c r="R16" s="56"/>
    </row>
    <row r="17" spans="1:20" s="16" customFormat="1" ht="14.25" customHeight="1">
      <c r="A17" s="4" t="s">
        <v>26</v>
      </c>
      <c r="B17" s="79"/>
      <c r="C17" s="49"/>
      <c r="D17" s="49"/>
      <c r="E17" s="49">
        <f>+F17/$B12</f>
        <v>1495.8731207466913</v>
      </c>
      <c r="F17" s="83">
        <f>+F15</f>
        <v>712658.88594240276</v>
      </c>
      <c r="G17" s="49">
        <f>+H17/$B12</f>
        <v>1495.8731207466913</v>
      </c>
      <c r="H17" s="83">
        <f>+H15</f>
        <v>712658.88594240276</v>
      </c>
      <c r="I17" s="48">
        <f>+$I$12</f>
        <v>7.2800000000000004E-2</v>
      </c>
      <c r="J17" s="228">
        <f>+$J$12</f>
        <v>0.20649999999999999</v>
      </c>
      <c r="K17" s="74">
        <f>+G17*I17</f>
        <v>108.89956319035913</v>
      </c>
      <c r="L17" s="100">
        <f>(+G17+K17)*J17</f>
        <v>331.38555923300089</v>
      </c>
      <c r="M17" s="74">
        <f>+K17+L17</f>
        <v>440.28512242336001</v>
      </c>
      <c r="N17" s="83">
        <f>+M17*B12</f>
        <v>209759.1704078624</v>
      </c>
      <c r="O17" s="74">
        <f>+G17+M17</f>
        <v>1936.1582431700513</v>
      </c>
      <c r="P17" s="83">
        <f>+O17*$B12</f>
        <v>922418.05635026516</v>
      </c>
      <c r="Q17" s="74">
        <f>+R17/$B12</f>
        <v>115.25252405107589</v>
      </c>
      <c r="R17" s="83">
        <f>+R15</f>
        <v>54908.223333333401</v>
      </c>
      <c r="S17" s="74">
        <f>+O17+Q17</f>
        <v>2051.4107672211271</v>
      </c>
      <c r="T17" s="74">
        <f>+S17*$B12</f>
        <v>977326.27968359855</v>
      </c>
    </row>
    <row r="18" spans="1:20" s="1" customFormat="1" ht="14.25" customHeight="1">
      <c r="A18" s="2"/>
      <c r="B18" s="84"/>
      <c r="C18" s="21"/>
      <c r="D18" s="21"/>
      <c r="E18" s="21"/>
      <c r="F18" s="84"/>
      <c r="G18" s="21"/>
      <c r="H18" s="84"/>
      <c r="I18" s="21"/>
      <c r="J18" s="229"/>
      <c r="K18" s="117"/>
      <c r="L18" s="101"/>
      <c r="M18" s="21"/>
      <c r="N18" s="84"/>
      <c r="O18" s="21"/>
      <c r="P18" s="84"/>
      <c r="Q18" s="21"/>
      <c r="R18" s="84"/>
      <c r="S18" s="21"/>
      <c r="T18" s="21"/>
    </row>
    <row r="19" spans="1:20" s="49" customFormat="1" ht="14.25" customHeight="1">
      <c r="A19" s="106" t="s">
        <v>27</v>
      </c>
      <c r="B19" s="252">
        <f>+'Custs w Primary Switches'!B21</f>
        <v>12</v>
      </c>
      <c r="C19" s="107"/>
      <c r="D19" s="107"/>
      <c r="E19" s="257">
        <f>+'Equip Cost - 2014'!B35</f>
        <v>20000</v>
      </c>
      <c r="F19" s="108">
        <f>+E19*B19</f>
        <v>240000</v>
      </c>
      <c r="G19" s="107">
        <f>+C19+E19</f>
        <v>20000</v>
      </c>
      <c r="H19" s="108">
        <f>+B19*G19</f>
        <v>240000</v>
      </c>
      <c r="I19" s="150">
        <f>+$I$12</f>
        <v>7.2800000000000004E-2</v>
      </c>
      <c r="J19" s="230">
        <f>+$J$12</f>
        <v>0.20649999999999999</v>
      </c>
      <c r="K19" s="113">
        <f>+G19*I19</f>
        <v>1456</v>
      </c>
      <c r="L19" s="151">
        <f>(+G19+K19)*J19</f>
        <v>4430.6639999999998</v>
      </c>
      <c r="M19" s="113">
        <f>+K19+L19</f>
        <v>5886.6639999999998</v>
      </c>
      <c r="N19" s="114">
        <f>+M19*B19</f>
        <v>70639.967999999993</v>
      </c>
      <c r="O19" s="113">
        <f>+G19+M19</f>
        <v>25886.664000000001</v>
      </c>
      <c r="P19" s="114">
        <f>+B19*O19</f>
        <v>310639.96799999999</v>
      </c>
      <c r="Q19" s="149">
        <v>0</v>
      </c>
      <c r="R19" s="108">
        <f>+Q19*$B19</f>
        <v>0</v>
      </c>
      <c r="S19" s="107">
        <f>+O19+Q19</f>
        <v>25886.664000000001</v>
      </c>
      <c r="T19" s="107">
        <f>+R19+P19</f>
        <v>310639.96799999999</v>
      </c>
    </row>
    <row r="20" spans="1:20" s="49" customFormat="1" ht="14.25" customHeight="1">
      <c r="A20" s="71"/>
      <c r="B20" s="61"/>
      <c r="E20" s="73"/>
      <c r="F20" s="56"/>
      <c r="H20" s="56"/>
      <c r="I20" s="48"/>
      <c r="J20" s="228"/>
      <c r="K20" s="50"/>
      <c r="L20" s="104"/>
      <c r="M20" s="50"/>
      <c r="N20" s="87"/>
      <c r="O20" s="50"/>
      <c r="P20" s="87"/>
      <c r="Q20" s="73"/>
      <c r="R20" s="56"/>
    </row>
    <row r="21" spans="1:20" s="49" customFormat="1" ht="14.25" customHeight="1">
      <c r="A21" s="71" t="s">
        <v>259</v>
      </c>
      <c r="B21" s="61"/>
      <c r="E21" s="73">
        <f>+F21/B23</f>
        <v>469.66731898238748</v>
      </c>
      <c r="F21" s="56">
        <f>+F19</f>
        <v>240000</v>
      </c>
      <c r="G21" s="49">
        <f>+C21+E21</f>
        <v>469.66731898238748</v>
      </c>
      <c r="H21" s="56">
        <f>+H19</f>
        <v>240000</v>
      </c>
      <c r="I21" s="48">
        <f>+$I$12</f>
        <v>7.2800000000000004E-2</v>
      </c>
      <c r="J21" s="228">
        <f>+$J$12</f>
        <v>0.20649999999999999</v>
      </c>
      <c r="K21" s="16">
        <f>+G21*I21</f>
        <v>34.19178082191781</v>
      </c>
      <c r="L21" s="96">
        <f>(+G21+K21)*J21</f>
        <v>104.04690410958904</v>
      </c>
      <c r="M21" s="16">
        <f>+K21+L21</f>
        <v>138.23868493150684</v>
      </c>
      <c r="N21" s="79">
        <f>+M21*B23</f>
        <v>70639.967999999993</v>
      </c>
      <c r="O21" s="74">
        <f>+G21+M21</f>
        <v>607.90600391389432</v>
      </c>
      <c r="P21" s="83">
        <f>+O21*B23</f>
        <v>310639.96799999999</v>
      </c>
      <c r="Q21" s="74">
        <f>+R21/$B12</f>
        <v>0</v>
      </c>
      <c r="R21" s="83">
        <f>+R19</f>
        <v>0</v>
      </c>
      <c r="S21" s="74">
        <f>+O21+Q21</f>
        <v>607.90600391389432</v>
      </c>
      <c r="T21" s="74">
        <f>+S21*$B12</f>
        <v>289616.55203131115</v>
      </c>
    </row>
    <row r="22" spans="1:20" s="49" customFormat="1" ht="14.25" customHeight="1">
      <c r="A22" s="71"/>
      <c r="B22" s="61"/>
      <c r="E22" s="73"/>
      <c r="F22" s="56"/>
      <c r="H22" s="56"/>
      <c r="I22" s="48"/>
      <c r="J22" s="228"/>
      <c r="K22" s="50"/>
      <c r="L22" s="104"/>
      <c r="M22" s="50"/>
      <c r="N22" s="87"/>
      <c r="O22" s="50"/>
      <c r="P22" s="87"/>
      <c r="Q22" s="73"/>
      <c r="R22" s="56"/>
    </row>
    <row r="23" spans="1:20" s="49" customFormat="1" ht="14.25" customHeight="1" thickBot="1">
      <c r="A23" s="71" t="s">
        <v>67</v>
      </c>
      <c r="B23" s="139">
        <v>511</v>
      </c>
      <c r="C23" s="140"/>
      <c r="D23" s="140"/>
      <c r="E23" s="141">
        <f>+E12+E17+E21</f>
        <v>3329.7930075093832</v>
      </c>
      <c r="F23" s="142">
        <f>+F12+F17+F21</f>
        <v>1602611.5467757361</v>
      </c>
      <c r="G23" s="143">
        <f>+G12+G17+G21</f>
        <v>3699.4835829860317</v>
      </c>
      <c r="H23" s="142">
        <f>+B23*G23</f>
        <v>1890436.1109058622</v>
      </c>
      <c r="I23" s="144">
        <f>+$I$12</f>
        <v>7.2800000000000004E-2</v>
      </c>
      <c r="J23" s="231">
        <f>+$J$12</f>
        <v>0.20649999999999999</v>
      </c>
      <c r="K23" s="19">
        <f>+K12+K17+K21</f>
        <v>269.32240484138316</v>
      </c>
      <c r="L23" s="145">
        <f>(+G23+K23)*J23</f>
        <v>819.55843648636107</v>
      </c>
      <c r="M23" s="19">
        <f t="shared" ref="M23:T23" si="0">+M12+M17+M21</f>
        <v>1088.8808413277443</v>
      </c>
      <c r="N23" s="85">
        <f t="shared" si="0"/>
        <v>523541.73534310737</v>
      </c>
      <c r="O23" s="146">
        <f t="shared" si="0"/>
        <v>4788.364424313776</v>
      </c>
      <c r="P23" s="85">
        <f t="shared" si="0"/>
        <v>2302280.0337855099</v>
      </c>
      <c r="Q23" s="147">
        <f t="shared" si="0"/>
        <v>1420.4241857617633</v>
      </c>
      <c r="R23" s="85">
        <f t="shared" si="0"/>
        <v>676713.75583333336</v>
      </c>
      <c r="S23" s="148">
        <f t="shared" si="0"/>
        <v>6208.7886100755395</v>
      </c>
      <c r="T23" s="140">
        <f t="shared" si="0"/>
        <v>2957970.373650155</v>
      </c>
    </row>
    <row r="24" spans="1:20" s="49" customFormat="1" ht="14.25" customHeight="1" thickTop="1">
      <c r="A24" s="71"/>
      <c r="B24" s="61"/>
      <c r="E24" s="73"/>
      <c r="F24" s="56"/>
      <c r="H24" s="56"/>
      <c r="I24" s="48"/>
      <c r="J24" s="48"/>
      <c r="K24" s="50"/>
      <c r="L24" s="104"/>
      <c r="M24" s="50"/>
      <c r="N24" s="87"/>
      <c r="O24" s="50"/>
      <c r="P24" s="87"/>
      <c r="Q24" s="73"/>
      <c r="R24" s="56"/>
    </row>
    <row r="25" spans="1:20" s="1" customFormat="1" ht="14.25" customHeight="1" thickBot="1">
      <c r="A25" s="2"/>
      <c r="B25" s="89"/>
      <c r="C25" s="20"/>
      <c r="D25" s="17"/>
      <c r="E25" s="20"/>
      <c r="F25" s="86"/>
      <c r="G25" s="20"/>
      <c r="H25" s="86"/>
      <c r="I25" s="17"/>
      <c r="J25" s="17"/>
      <c r="K25" s="17"/>
      <c r="L25" s="103"/>
      <c r="M25" s="17"/>
      <c r="N25" s="86"/>
      <c r="O25" s="20"/>
      <c r="P25" s="86"/>
      <c r="Q25" s="20"/>
      <c r="R25" s="86"/>
      <c r="S25" s="20"/>
      <c r="T25" s="17"/>
    </row>
    <row r="26" spans="1:20" ht="14.25" customHeight="1">
      <c r="A26" s="26"/>
      <c r="B26" s="58"/>
      <c r="C26" s="27"/>
      <c r="D26" s="28"/>
      <c r="E26" s="27"/>
      <c r="F26" s="52"/>
      <c r="G26" s="128"/>
      <c r="H26" s="52"/>
      <c r="I26" s="28"/>
      <c r="J26" s="28"/>
      <c r="K26" s="28"/>
      <c r="L26" s="105"/>
      <c r="M26" s="28"/>
      <c r="N26" s="52"/>
      <c r="O26" s="118" t="s">
        <v>0</v>
      </c>
      <c r="P26" s="52"/>
      <c r="Q26" s="133"/>
      <c r="R26" s="52"/>
      <c r="S26" s="134" t="s">
        <v>37</v>
      </c>
      <c r="T26" s="29"/>
    </row>
    <row r="27" spans="1:20" s="1" customFormat="1" ht="14.25" customHeight="1">
      <c r="A27" s="30"/>
      <c r="B27" s="59"/>
      <c r="C27" s="32" t="s">
        <v>4</v>
      </c>
      <c r="D27" s="32" t="s">
        <v>0</v>
      </c>
      <c r="E27" s="31" t="s">
        <v>1</v>
      </c>
      <c r="F27" s="53" t="s">
        <v>0</v>
      </c>
      <c r="G27" s="124" t="s">
        <v>2</v>
      </c>
      <c r="H27" s="53" t="s">
        <v>0</v>
      </c>
      <c r="I27" s="32"/>
      <c r="J27" s="32" t="s">
        <v>35</v>
      </c>
      <c r="K27" s="39" t="s">
        <v>18</v>
      </c>
      <c r="L27" s="92" t="s">
        <v>19</v>
      </c>
      <c r="M27" s="39" t="s">
        <v>20</v>
      </c>
      <c r="N27" s="77" t="s">
        <v>0</v>
      </c>
      <c r="O27" s="119" t="s">
        <v>260</v>
      </c>
      <c r="P27" s="53" t="s">
        <v>0</v>
      </c>
      <c r="Q27" s="130"/>
      <c r="R27" s="53" t="s">
        <v>0</v>
      </c>
      <c r="S27" s="135" t="s">
        <v>36</v>
      </c>
      <c r="T27" s="33" t="s">
        <v>0</v>
      </c>
    </row>
    <row r="28" spans="1:20" s="1" customFormat="1" ht="14.25" customHeight="1">
      <c r="A28" s="30" t="s">
        <v>16</v>
      </c>
      <c r="B28" s="53" t="s">
        <v>32</v>
      </c>
      <c r="C28" s="32" t="s">
        <v>13</v>
      </c>
      <c r="D28" s="32" t="s">
        <v>5</v>
      </c>
      <c r="E28" s="32" t="s">
        <v>6</v>
      </c>
      <c r="F28" s="53" t="s">
        <v>7</v>
      </c>
      <c r="G28" s="125" t="s">
        <v>13</v>
      </c>
      <c r="H28" s="53" t="s">
        <v>8</v>
      </c>
      <c r="I28" s="40" t="s">
        <v>18</v>
      </c>
      <c r="J28" s="40" t="s">
        <v>34</v>
      </c>
      <c r="K28" s="32" t="s">
        <v>13</v>
      </c>
      <c r="L28" s="93" t="s">
        <v>13</v>
      </c>
      <c r="M28" s="32" t="s">
        <v>13</v>
      </c>
      <c r="N28" s="77" t="s">
        <v>20</v>
      </c>
      <c r="O28" s="120" t="s">
        <v>261</v>
      </c>
      <c r="P28" s="53" t="s">
        <v>10</v>
      </c>
      <c r="Q28" s="131" t="s">
        <v>9</v>
      </c>
      <c r="R28" s="53" t="s">
        <v>9</v>
      </c>
      <c r="S28" s="136" t="s">
        <v>4</v>
      </c>
      <c r="T28" s="33" t="s">
        <v>11</v>
      </c>
    </row>
    <row r="29" spans="1:20" s="1" customFormat="1" ht="14.25" customHeight="1" thickBot="1">
      <c r="A29" s="34" t="s">
        <v>38</v>
      </c>
      <c r="B29" s="54" t="s">
        <v>31</v>
      </c>
      <c r="C29" s="35" t="s">
        <v>33</v>
      </c>
      <c r="D29" s="35" t="s">
        <v>13</v>
      </c>
      <c r="E29" s="35" t="s">
        <v>12</v>
      </c>
      <c r="F29" s="54" t="s">
        <v>13</v>
      </c>
      <c r="G29" s="126" t="s">
        <v>33</v>
      </c>
      <c r="H29" s="54" t="s">
        <v>13</v>
      </c>
      <c r="I29" s="41" t="s">
        <v>3</v>
      </c>
      <c r="J29" s="41" t="s">
        <v>3</v>
      </c>
      <c r="K29" s="35" t="s">
        <v>33</v>
      </c>
      <c r="L29" s="94" t="s">
        <v>33</v>
      </c>
      <c r="M29" s="35" t="s">
        <v>33</v>
      </c>
      <c r="N29" s="78" t="s">
        <v>13</v>
      </c>
      <c r="O29" s="121" t="s">
        <v>262</v>
      </c>
      <c r="P29" s="54" t="s">
        <v>14</v>
      </c>
      <c r="Q29" s="132" t="s">
        <v>12</v>
      </c>
      <c r="R29" s="54" t="s">
        <v>13</v>
      </c>
      <c r="S29" s="137" t="s">
        <v>263</v>
      </c>
      <c r="T29" s="36" t="s">
        <v>13</v>
      </c>
    </row>
    <row r="30" spans="1:20" s="7" customFormat="1" ht="14.25" customHeight="1">
      <c r="A30" s="3"/>
      <c r="B30" s="60"/>
      <c r="C30" s="5"/>
      <c r="D30" s="6"/>
      <c r="E30" s="6"/>
      <c r="F30" s="55"/>
      <c r="G30" s="6"/>
      <c r="H30" s="55"/>
      <c r="I30" s="5"/>
      <c r="J30" s="6"/>
      <c r="K30" s="6"/>
      <c r="L30" s="95"/>
      <c r="M30" s="6"/>
      <c r="N30" s="55"/>
      <c r="P30" s="81"/>
      <c r="R30" s="81"/>
    </row>
    <row r="31" spans="1:20" s="16" customFormat="1" ht="14.25" customHeight="1">
      <c r="A31" s="4" t="s">
        <v>231</v>
      </c>
      <c r="B31" s="225">
        <f>+'2014 Meter Cost Report'!B32</f>
        <v>88.166666666666657</v>
      </c>
      <c r="C31" s="226">
        <f>+'2014 Meter Cost Report'!C32</f>
        <v>329.64684310018913</v>
      </c>
      <c r="D31" s="49">
        <f>+B31*C31</f>
        <v>29063.863333333338</v>
      </c>
      <c r="E31" s="226">
        <f>+'2014 Meter Cost Report'!E32</f>
        <v>699.85281663516082</v>
      </c>
      <c r="F31" s="56">
        <f>+B31*E31</f>
        <v>61703.69</v>
      </c>
      <c r="G31" s="127">
        <f>+C31+E31</f>
        <v>1029.49965973535</v>
      </c>
      <c r="H31" s="56">
        <f>+B31*G31</f>
        <v>90767.553333333344</v>
      </c>
      <c r="I31" s="48">
        <f>+$I$12</f>
        <v>7.2800000000000004E-2</v>
      </c>
      <c r="J31" s="228">
        <f>+$J$12</f>
        <v>0.20649999999999999</v>
      </c>
      <c r="K31" s="16">
        <f>+G31*I31</f>
        <v>74.947575228733484</v>
      </c>
      <c r="L31" s="96">
        <f>(+G31+K31)*J31</f>
        <v>228.06835402008323</v>
      </c>
      <c r="M31" s="16">
        <f>+K31+L31</f>
        <v>303.01592924881675</v>
      </c>
      <c r="N31" s="79">
        <f>+M31*B31</f>
        <v>26715.904428770675</v>
      </c>
      <c r="O31" s="122">
        <f>+G31+M31</f>
        <v>1332.5155889841667</v>
      </c>
      <c r="P31" s="87">
        <f>+N31+H31</f>
        <v>117483.45776210402</v>
      </c>
      <c r="Q31" s="236">
        <f>+'2014 Meter Cost Report'!K32</f>
        <v>670.14071833648404</v>
      </c>
      <c r="R31" s="56">
        <f>+Q31*B31</f>
        <v>59084.073333333334</v>
      </c>
      <c r="S31" s="152">
        <f>+O31+Q31</f>
        <v>2002.6563073206507</v>
      </c>
      <c r="T31" s="49">
        <f>(S31)*B31</f>
        <v>176567.53109543736</v>
      </c>
    </row>
    <row r="32" spans="1:20" s="16" customFormat="1" ht="14.25" customHeight="1">
      <c r="A32" s="251" t="s">
        <v>66</v>
      </c>
      <c r="B32" s="62"/>
      <c r="C32" s="22"/>
      <c r="D32" s="22">
        <f>+D31-'2014 Meter Cost Report'!D32</f>
        <v>0</v>
      </c>
      <c r="E32" s="22"/>
      <c r="F32" s="57">
        <f>+F31-'2014 Meter Cost Report'!F32</f>
        <v>0</v>
      </c>
      <c r="G32" s="22"/>
      <c r="H32" s="57">
        <f>+H31-'2014 Meter Cost Report'!H32</f>
        <v>0</v>
      </c>
      <c r="I32" s="43"/>
      <c r="J32" s="232"/>
      <c r="K32" s="42"/>
      <c r="L32" s="97"/>
      <c r="M32" s="42"/>
      <c r="N32" s="80">
        <f>+N31-'2014 Meter Cost Report'!I32</f>
        <v>0</v>
      </c>
      <c r="O32" s="22"/>
      <c r="P32" s="57">
        <f>+P31-'2014 Meter Cost Report'!J32</f>
        <v>0</v>
      </c>
      <c r="Q32" s="22"/>
      <c r="R32" s="57">
        <f>+R31-'2014 Meter Cost Report'!L32</f>
        <v>0</v>
      </c>
      <c r="S32" s="22"/>
      <c r="T32" s="22">
        <f>+T31-'2014 Meter Cost Report'!M32</f>
        <v>0</v>
      </c>
    </row>
    <row r="33" spans="1:20" s="1" customFormat="1" ht="14.25" customHeight="1">
      <c r="A33" s="2"/>
      <c r="B33" s="82"/>
      <c r="C33" s="23"/>
      <c r="D33" s="23"/>
      <c r="E33" s="23"/>
      <c r="F33" s="82"/>
      <c r="G33" s="23"/>
      <c r="H33" s="82"/>
      <c r="I33" s="23"/>
      <c r="J33" s="233"/>
      <c r="K33" s="23"/>
      <c r="L33" s="98"/>
      <c r="M33" s="24"/>
      <c r="N33" s="82"/>
      <c r="O33" s="24"/>
      <c r="P33" s="82"/>
      <c r="Q33" s="23"/>
      <c r="R33" s="82"/>
      <c r="S33" s="23"/>
      <c r="T33" s="23"/>
    </row>
    <row r="34" spans="1:20" s="49" customFormat="1" ht="14.25" customHeight="1">
      <c r="A34" s="106" t="s">
        <v>25</v>
      </c>
      <c r="B34" s="252">
        <f>+'2014 CILC Average Customers'!C8</f>
        <v>83.0833333333333</v>
      </c>
      <c r="C34" s="107"/>
      <c r="D34" s="107"/>
      <c r="E34" s="75">
        <f>+E15</f>
        <v>2404.2470147058821</v>
      </c>
      <c r="F34" s="108">
        <f>+E34*$B34</f>
        <v>199752.85613848027</v>
      </c>
      <c r="G34" s="107">
        <f>+H34/B34</f>
        <v>2404.2470147058821</v>
      </c>
      <c r="H34" s="108">
        <f>+D34+F34</f>
        <v>199752.85613848027</v>
      </c>
      <c r="I34" s="109">
        <f>+$I$12</f>
        <v>7.2800000000000004E-2</v>
      </c>
      <c r="J34" s="234">
        <f>+$J$12</f>
        <v>0.20649999999999999</v>
      </c>
      <c r="K34" s="110">
        <f>+G34*I34</f>
        <v>175.02918267058823</v>
      </c>
      <c r="L34" s="111">
        <f>(+G34+K34)*J34</f>
        <v>532.62053475824109</v>
      </c>
      <c r="M34" s="110">
        <f>+K34+L34</f>
        <v>707.64971742882926</v>
      </c>
      <c r="N34" s="112">
        <f>+M34*B34</f>
        <v>58793.89735637854</v>
      </c>
      <c r="O34" s="113">
        <f>+G34+M34</f>
        <v>3111.8967321347113</v>
      </c>
      <c r="P34" s="114">
        <f>+N34+H34</f>
        <v>258546.7534948588</v>
      </c>
      <c r="Q34" s="75">
        <f>+Q15</f>
        <v>185.24</v>
      </c>
      <c r="R34" s="108">
        <f>+Q34*$B34</f>
        <v>15390.356666666661</v>
      </c>
      <c r="S34" s="107">
        <f>+O34+Q34</f>
        <v>3297.1367321347116</v>
      </c>
      <c r="T34" s="107">
        <f>(G34+Q34)*B34+N34</f>
        <v>273937.11016152549</v>
      </c>
    </row>
    <row r="35" spans="1:20" s="49" customFormat="1" ht="14.25" customHeight="1">
      <c r="A35" s="72"/>
      <c r="B35" s="56"/>
      <c r="F35" s="56"/>
      <c r="H35" s="56"/>
      <c r="I35" s="48"/>
      <c r="J35" s="228"/>
      <c r="L35" s="99"/>
      <c r="N35" s="56"/>
      <c r="P35" s="87"/>
      <c r="R35" s="56"/>
    </row>
    <row r="36" spans="1:20" s="16" customFormat="1" ht="14.25" customHeight="1">
      <c r="A36" s="4" t="s">
        <v>26</v>
      </c>
      <c r="B36" s="79"/>
      <c r="C36" s="49"/>
      <c r="D36" s="49"/>
      <c r="E36" s="49">
        <f>+F36/$B31</f>
        <v>2265.6278579033683</v>
      </c>
      <c r="F36" s="83">
        <f>+F34</f>
        <v>199752.85613848027</v>
      </c>
      <c r="G36" s="49">
        <f>+H36/$B31</f>
        <v>2265.6278579033683</v>
      </c>
      <c r="H36" s="83">
        <f>+H34</f>
        <v>199752.85613848027</v>
      </c>
      <c r="I36" s="48">
        <f>+$I$12</f>
        <v>7.2800000000000004E-2</v>
      </c>
      <c r="J36" s="228">
        <f>+$J$12</f>
        <v>0.20649999999999999</v>
      </c>
      <c r="K36" s="74">
        <f>+G36*I36</f>
        <v>164.93770805536522</v>
      </c>
      <c r="L36" s="100">
        <f>(+G36+K36)*J36</f>
        <v>501.91178937047846</v>
      </c>
      <c r="M36" s="74">
        <f>+K36+L36</f>
        <v>666.84949742584365</v>
      </c>
      <c r="N36" s="83">
        <f>+M36*B31</f>
        <v>58793.89735637854</v>
      </c>
      <c r="O36" s="50">
        <f>+G36+M36</f>
        <v>2932.4773553292121</v>
      </c>
      <c r="P36" s="83">
        <f>+O36*$B31</f>
        <v>258546.75349485883</v>
      </c>
      <c r="Q36" s="74">
        <f>+R36/$B31</f>
        <v>174.55981096408314</v>
      </c>
      <c r="R36" s="83">
        <f>+R34</f>
        <v>15390.356666666661</v>
      </c>
      <c r="S36" s="74">
        <f>+O36+Q36</f>
        <v>3107.0371662932953</v>
      </c>
      <c r="T36" s="74">
        <f>+S36*$B31</f>
        <v>273937.11016152549</v>
      </c>
    </row>
    <row r="37" spans="1:20" s="1" customFormat="1" ht="14.25" customHeight="1">
      <c r="A37" s="2"/>
      <c r="B37" s="84"/>
      <c r="C37" s="21"/>
      <c r="D37" s="21"/>
      <c r="E37" s="21"/>
      <c r="F37" s="84"/>
      <c r="G37" s="21"/>
      <c r="H37" s="84"/>
      <c r="I37" s="21"/>
      <c r="J37" s="229"/>
      <c r="K37" s="21"/>
      <c r="L37" s="101"/>
      <c r="M37" s="21"/>
      <c r="N37" s="84"/>
      <c r="O37" s="21"/>
      <c r="P37" s="84"/>
      <c r="Q37" s="21"/>
      <c r="R37" s="84"/>
      <c r="S37" s="21"/>
      <c r="T37" s="21"/>
    </row>
    <row r="38" spans="1:20" s="18" customFormat="1" ht="14.25" customHeight="1" thickBot="1">
      <c r="A38" s="4" t="s">
        <v>67</v>
      </c>
      <c r="B38" s="90">
        <f>+B31</f>
        <v>88.166666666666657</v>
      </c>
      <c r="C38" s="19">
        <f>+D38/$B38</f>
        <v>329.64684310018913</v>
      </c>
      <c r="D38" s="19">
        <f>+D31+D36</f>
        <v>29063.863333333338</v>
      </c>
      <c r="E38" s="19">
        <f>+F38/$B38</f>
        <v>2965.480674538529</v>
      </c>
      <c r="F38" s="85">
        <f>+F31+F36</f>
        <v>261456.54613848028</v>
      </c>
      <c r="G38" s="143">
        <f>+H38/$B38</f>
        <v>3295.127517638718</v>
      </c>
      <c r="H38" s="85">
        <f>+H31+H36</f>
        <v>290520.40947181359</v>
      </c>
      <c r="I38" s="44">
        <f>+$I$12</f>
        <v>7.2800000000000004E-2</v>
      </c>
      <c r="J38" s="235">
        <f>+$J$12</f>
        <v>0.20649999999999999</v>
      </c>
      <c r="K38" s="25">
        <f>+G38*I38</f>
        <v>239.88528328409868</v>
      </c>
      <c r="L38" s="102">
        <f>(+G38+K38)*J38</f>
        <v>729.98014339056158</v>
      </c>
      <c r="M38" s="25">
        <f>+K38+L38</f>
        <v>969.86542667466028</v>
      </c>
      <c r="N38" s="88">
        <f>+M38*$B38</f>
        <v>85509.801785149204</v>
      </c>
      <c r="O38" s="146">
        <f>+O31+O36</f>
        <v>4264.9929443133788</v>
      </c>
      <c r="P38" s="88">
        <f>+O38*$B38</f>
        <v>376030.21125696285</v>
      </c>
      <c r="Q38" s="147">
        <f>+Q31+Q36</f>
        <v>844.70052930056715</v>
      </c>
      <c r="R38" s="88">
        <f>+Q38*$B38</f>
        <v>74474.429999999993</v>
      </c>
      <c r="S38" s="153">
        <f>+S31+S36</f>
        <v>5109.6934736139465</v>
      </c>
      <c r="T38" s="25">
        <f>+S38*$B38</f>
        <v>450504.6412569629</v>
      </c>
    </row>
    <row r="39" spans="1:20" s="1" customFormat="1" ht="14.25" customHeight="1" thickTop="1">
      <c r="A39" s="2"/>
      <c r="B39" s="89"/>
      <c r="C39" s="20"/>
      <c r="D39" s="17"/>
      <c r="E39" s="20"/>
      <c r="F39" s="86"/>
      <c r="G39" s="20"/>
      <c r="H39" s="86"/>
      <c r="I39" s="17"/>
      <c r="J39" s="17"/>
      <c r="K39" s="17"/>
      <c r="L39" s="103"/>
      <c r="M39" s="17"/>
      <c r="N39" s="86"/>
      <c r="O39" s="20"/>
      <c r="P39" s="86"/>
      <c r="Q39" s="20"/>
      <c r="R39" s="86"/>
      <c r="S39" s="20"/>
      <c r="T39" s="17"/>
    </row>
    <row r="40" spans="1:20" s="49" customFormat="1" ht="14.25" customHeight="1">
      <c r="A40" s="71"/>
      <c r="B40" s="61"/>
      <c r="E40" s="73"/>
      <c r="F40" s="56"/>
      <c r="H40" s="56"/>
      <c r="I40" s="48"/>
      <c r="J40" s="48"/>
      <c r="K40" s="50"/>
      <c r="L40" s="104"/>
      <c r="M40" s="50"/>
      <c r="N40" s="87"/>
      <c r="O40" s="50"/>
      <c r="P40" s="87"/>
      <c r="Q40" s="73"/>
      <c r="R40" s="56"/>
    </row>
    <row r="41" spans="1:20" s="1" customFormat="1" ht="14.25" customHeight="1" thickBot="1">
      <c r="A41" s="2"/>
      <c r="B41" s="89"/>
      <c r="C41" s="20"/>
      <c r="D41" s="17"/>
      <c r="E41" s="20"/>
      <c r="F41" s="86"/>
      <c r="G41" s="20"/>
      <c r="H41" s="86"/>
      <c r="I41" s="17"/>
      <c r="J41" s="17"/>
      <c r="K41" s="17"/>
      <c r="L41" s="103"/>
      <c r="M41" s="17"/>
      <c r="N41" s="86"/>
      <c r="O41" s="45"/>
      <c r="P41" s="86"/>
      <c r="Q41" s="20"/>
      <c r="R41" s="86"/>
      <c r="S41" s="45"/>
      <c r="T41" s="17"/>
    </row>
    <row r="42" spans="1:20" ht="14.25" customHeight="1">
      <c r="A42" s="26"/>
      <c r="B42" s="58"/>
      <c r="C42" s="27"/>
      <c r="D42" s="28"/>
      <c r="E42" s="27"/>
      <c r="F42" s="52"/>
      <c r="G42" s="128"/>
      <c r="H42" s="52"/>
      <c r="I42" s="28"/>
      <c r="J42" s="28"/>
      <c r="K42" s="28"/>
      <c r="L42" s="105"/>
      <c r="M42" s="28"/>
      <c r="N42" s="52"/>
      <c r="O42" s="118" t="s">
        <v>0</v>
      </c>
      <c r="P42" s="52"/>
      <c r="Q42" s="133"/>
      <c r="R42" s="52"/>
      <c r="S42" s="134" t="s">
        <v>37</v>
      </c>
      <c r="T42" s="29"/>
    </row>
    <row r="43" spans="1:20" s="1" customFormat="1" ht="14.25" customHeight="1">
      <c r="A43" s="30"/>
      <c r="B43" s="59"/>
      <c r="C43" s="32" t="s">
        <v>4</v>
      </c>
      <c r="D43" s="32" t="s">
        <v>0</v>
      </c>
      <c r="E43" s="31" t="s">
        <v>1</v>
      </c>
      <c r="F43" s="53" t="s">
        <v>0</v>
      </c>
      <c r="G43" s="124" t="s">
        <v>2</v>
      </c>
      <c r="H43" s="53" t="s">
        <v>0</v>
      </c>
      <c r="I43" s="32"/>
      <c r="J43" s="32" t="s">
        <v>35</v>
      </c>
      <c r="K43" s="39" t="s">
        <v>18</v>
      </c>
      <c r="L43" s="92" t="s">
        <v>19</v>
      </c>
      <c r="M43" s="39" t="s">
        <v>20</v>
      </c>
      <c r="N43" s="77" t="s">
        <v>0</v>
      </c>
      <c r="O43" s="119" t="s">
        <v>260</v>
      </c>
      <c r="P43" s="53" t="s">
        <v>0</v>
      </c>
      <c r="Q43" s="130"/>
      <c r="R43" s="53" t="s">
        <v>0</v>
      </c>
      <c r="S43" s="135" t="s">
        <v>36</v>
      </c>
      <c r="T43" s="33" t="s">
        <v>0</v>
      </c>
    </row>
    <row r="44" spans="1:20" s="1" customFormat="1" ht="14.25" customHeight="1">
      <c r="A44" s="30" t="s">
        <v>17</v>
      </c>
      <c r="B44" s="53" t="s">
        <v>32</v>
      </c>
      <c r="C44" s="32" t="s">
        <v>13</v>
      </c>
      <c r="D44" s="32" t="s">
        <v>5</v>
      </c>
      <c r="E44" s="32" t="s">
        <v>6</v>
      </c>
      <c r="F44" s="53" t="s">
        <v>7</v>
      </c>
      <c r="G44" s="125" t="s">
        <v>13</v>
      </c>
      <c r="H44" s="53" t="s">
        <v>8</v>
      </c>
      <c r="I44" s="40" t="s">
        <v>18</v>
      </c>
      <c r="J44" s="40" t="s">
        <v>34</v>
      </c>
      <c r="K44" s="32" t="s">
        <v>13</v>
      </c>
      <c r="L44" s="93" t="s">
        <v>13</v>
      </c>
      <c r="M44" s="32" t="s">
        <v>13</v>
      </c>
      <c r="N44" s="77" t="s">
        <v>20</v>
      </c>
      <c r="O44" s="120" t="s">
        <v>261</v>
      </c>
      <c r="P44" s="53" t="s">
        <v>10</v>
      </c>
      <c r="Q44" s="131" t="s">
        <v>9</v>
      </c>
      <c r="R44" s="53" t="s">
        <v>9</v>
      </c>
      <c r="S44" s="136" t="s">
        <v>4</v>
      </c>
      <c r="T44" s="33" t="s">
        <v>11</v>
      </c>
    </row>
    <row r="45" spans="1:20" s="1" customFormat="1" ht="14.25" customHeight="1" thickBot="1">
      <c r="A45" s="34" t="s">
        <v>38</v>
      </c>
      <c r="B45" s="54" t="s">
        <v>31</v>
      </c>
      <c r="C45" s="35" t="s">
        <v>33</v>
      </c>
      <c r="D45" s="35" t="s">
        <v>13</v>
      </c>
      <c r="E45" s="35" t="s">
        <v>12</v>
      </c>
      <c r="F45" s="54" t="s">
        <v>13</v>
      </c>
      <c r="G45" s="126" t="s">
        <v>33</v>
      </c>
      <c r="H45" s="54" t="s">
        <v>13</v>
      </c>
      <c r="I45" s="41" t="s">
        <v>3</v>
      </c>
      <c r="J45" s="41" t="s">
        <v>3</v>
      </c>
      <c r="K45" s="35" t="s">
        <v>33</v>
      </c>
      <c r="L45" s="94" t="s">
        <v>33</v>
      </c>
      <c r="M45" s="35" t="s">
        <v>33</v>
      </c>
      <c r="N45" s="78" t="s">
        <v>13</v>
      </c>
      <c r="O45" s="121" t="s">
        <v>262</v>
      </c>
      <c r="P45" s="54" t="s">
        <v>14</v>
      </c>
      <c r="Q45" s="132" t="s">
        <v>12</v>
      </c>
      <c r="R45" s="54" t="s">
        <v>13</v>
      </c>
      <c r="S45" s="137" t="s">
        <v>263</v>
      </c>
      <c r="T45" s="36" t="s">
        <v>13</v>
      </c>
    </row>
    <row r="46" spans="1:20" s="7" customFormat="1" ht="14.25" customHeight="1">
      <c r="A46" s="3"/>
      <c r="B46" s="60"/>
      <c r="C46" s="5"/>
      <c r="D46" s="6"/>
      <c r="E46" s="6"/>
      <c r="F46" s="55"/>
      <c r="G46" s="6"/>
      <c r="H46" s="55"/>
      <c r="I46" s="5"/>
      <c r="J46" s="6"/>
      <c r="K46" s="6"/>
      <c r="L46" s="95"/>
      <c r="M46" s="6"/>
      <c r="N46" s="55"/>
      <c r="P46" s="81"/>
      <c r="R46" s="81"/>
    </row>
    <row r="47" spans="1:20" s="16" customFormat="1" ht="14.25" customHeight="1">
      <c r="A47" s="4" t="s">
        <v>231</v>
      </c>
      <c r="B47" s="225">
        <f>+'2014 Meter Cost Report'!B39</f>
        <v>30</v>
      </c>
      <c r="C47" s="226">
        <f>+'2014 Meter Cost Report'!C39</f>
        <v>232.83133333333336</v>
      </c>
      <c r="D47" s="49">
        <f>+B47*C47</f>
        <v>6984.9400000000005</v>
      </c>
      <c r="E47" s="226">
        <f>+'2014 Meter Cost Report'!E39</f>
        <v>4110.4449999999997</v>
      </c>
      <c r="F47" s="56">
        <f>+B47*E47</f>
        <v>123313.34999999999</v>
      </c>
      <c r="G47" s="127">
        <f>+C47+E47</f>
        <v>4343.2763333333332</v>
      </c>
      <c r="H47" s="56">
        <f>+B47*G47</f>
        <v>130298.29</v>
      </c>
      <c r="I47" s="48">
        <f>+$I$12</f>
        <v>7.2800000000000004E-2</v>
      </c>
      <c r="J47" s="228">
        <f>+$J$12</f>
        <v>0.20649999999999999</v>
      </c>
      <c r="K47" s="16">
        <f>+G47*I47</f>
        <v>316.1905170666667</v>
      </c>
      <c r="L47" s="96">
        <f>(+G47+K47)*J47</f>
        <v>962.17990460759995</v>
      </c>
      <c r="M47" s="16">
        <f>+K47+L47</f>
        <v>1278.3704216742667</v>
      </c>
      <c r="N47" s="79">
        <f>+M47*B47</f>
        <v>38351.112650228002</v>
      </c>
      <c r="O47" s="122">
        <f>+G47+M47</f>
        <v>5621.6467550075995</v>
      </c>
      <c r="P47" s="87">
        <f>+N47+H47</f>
        <v>168649.402650228</v>
      </c>
      <c r="Q47" s="236">
        <f>+'2014 Meter Cost Report'!K39</f>
        <v>3759.39</v>
      </c>
      <c r="R47" s="56">
        <f>+Q47*B47</f>
        <v>112781.7</v>
      </c>
      <c r="S47" s="152">
        <f>+O47+Q47</f>
        <v>9381.0367550075989</v>
      </c>
      <c r="T47" s="49">
        <f>(S47)*B47</f>
        <v>281431.10265022796</v>
      </c>
    </row>
    <row r="48" spans="1:20" s="16" customFormat="1" ht="14.25" customHeight="1">
      <c r="A48" s="251" t="s">
        <v>66</v>
      </c>
      <c r="B48" s="62"/>
      <c r="C48" s="22"/>
      <c r="D48" s="22">
        <f>+D47-'2014 Meter Cost Report'!D39</f>
        <v>0</v>
      </c>
      <c r="E48" s="22"/>
      <c r="F48" s="57">
        <f>+F47-'2014 Meter Cost Report'!F39</f>
        <v>0</v>
      </c>
      <c r="G48" s="22"/>
      <c r="H48" s="57">
        <f>+H47-'2014 Meter Cost Report'!H39</f>
        <v>0</v>
      </c>
      <c r="I48" s="43"/>
      <c r="J48" s="232"/>
      <c r="K48" s="42"/>
      <c r="L48" s="97"/>
      <c r="M48" s="42"/>
      <c r="N48" s="80">
        <f>+N47-'2014 Meter Cost Report'!I39</f>
        <v>0</v>
      </c>
      <c r="O48" s="22"/>
      <c r="P48" s="57">
        <f>+P47-'2014 Meter Cost Report'!J39</f>
        <v>0</v>
      </c>
      <c r="Q48" s="22"/>
      <c r="R48" s="57">
        <f>+R47-'2014 Meter Cost Report'!L39</f>
        <v>0</v>
      </c>
      <c r="S48" s="22"/>
      <c r="T48" s="22">
        <f>+T47-'2014 Meter Cost Report'!M39</f>
        <v>0</v>
      </c>
    </row>
    <row r="49" spans="1:20" s="1" customFormat="1" ht="14.25" customHeight="1">
      <c r="A49" s="2"/>
      <c r="B49" s="82"/>
      <c r="C49" s="23"/>
      <c r="D49" s="23"/>
      <c r="E49" s="23"/>
      <c r="F49" s="82"/>
      <c r="G49" s="23"/>
      <c r="H49" s="82"/>
      <c r="I49" s="23"/>
      <c r="J49" s="233"/>
      <c r="K49" s="23"/>
      <c r="L49" s="98"/>
      <c r="M49" s="24"/>
      <c r="N49" s="82"/>
      <c r="O49" s="24"/>
      <c r="P49" s="82"/>
      <c r="Q49" s="23"/>
      <c r="R49" s="82"/>
      <c r="S49" s="23"/>
      <c r="T49" s="23"/>
    </row>
    <row r="50" spans="1:20" s="49" customFormat="1" ht="14.25" customHeight="1">
      <c r="A50" s="106" t="s">
        <v>25</v>
      </c>
      <c r="B50" s="252">
        <f>+'2014 CILC Average Customers'!C9</f>
        <v>17</v>
      </c>
      <c r="C50" s="107"/>
      <c r="D50" s="107"/>
      <c r="E50" s="75">
        <f>+E15</f>
        <v>2404.2470147058821</v>
      </c>
      <c r="F50" s="108">
        <f>+E50*$B50</f>
        <v>40872.199249999998</v>
      </c>
      <c r="G50" s="107">
        <f>+H50/B50</f>
        <v>2404.2470147058821</v>
      </c>
      <c r="H50" s="108">
        <f>+D50+F50</f>
        <v>40872.199249999998</v>
      </c>
      <c r="I50" s="109">
        <f>+$I$12</f>
        <v>7.2800000000000004E-2</v>
      </c>
      <c r="J50" s="234">
        <f>+$J$12</f>
        <v>0.20649999999999999</v>
      </c>
      <c r="K50" s="110">
        <f>+G50*I50</f>
        <v>175.02918267058823</v>
      </c>
      <c r="L50" s="111">
        <f>(+G50+K50)*J50</f>
        <v>532.62053475824109</v>
      </c>
      <c r="M50" s="110">
        <f>+K50+L50</f>
        <v>707.64971742882926</v>
      </c>
      <c r="N50" s="112">
        <f>+M50*B50</f>
        <v>12030.045196290097</v>
      </c>
      <c r="O50" s="113">
        <f>+G50+M50</f>
        <v>3111.8967321347113</v>
      </c>
      <c r="P50" s="114">
        <f>+N50+H50</f>
        <v>52902.244446290097</v>
      </c>
      <c r="Q50" s="75">
        <f>+Q15</f>
        <v>185.24</v>
      </c>
      <c r="R50" s="108">
        <f>+Q50*$B50</f>
        <v>3149.08</v>
      </c>
      <c r="S50" s="107">
        <f>+O50+Q50</f>
        <v>3297.1367321347116</v>
      </c>
      <c r="T50" s="107">
        <f>(G50+Q50)*B50+N50</f>
        <v>56051.324446290091</v>
      </c>
    </row>
    <row r="51" spans="1:20" s="49" customFormat="1" ht="14.25" customHeight="1">
      <c r="A51" s="72"/>
      <c r="B51" s="56"/>
      <c r="F51" s="56"/>
      <c r="H51" s="56"/>
      <c r="I51" s="48"/>
      <c r="J51" s="228"/>
      <c r="L51" s="99"/>
      <c r="N51" s="56"/>
      <c r="P51" s="87"/>
      <c r="R51" s="56"/>
    </row>
    <row r="52" spans="1:20" s="16" customFormat="1" ht="14.25" customHeight="1">
      <c r="A52" s="4" t="s">
        <v>26</v>
      </c>
      <c r="B52" s="79"/>
      <c r="C52" s="49"/>
      <c r="D52" s="49"/>
      <c r="E52" s="49">
        <f>+F52/$B47</f>
        <v>1362.4066416666667</v>
      </c>
      <c r="F52" s="83">
        <f>+F50</f>
        <v>40872.199249999998</v>
      </c>
      <c r="G52" s="49">
        <f>+H52/$B47</f>
        <v>1362.4066416666667</v>
      </c>
      <c r="H52" s="83">
        <f>+H50</f>
        <v>40872.199249999998</v>
      </c>
      <c r="I52" s="48">
        <f>+$I$12</f>
        <v>7.2800000000000004E-2</v>
      </c>
      <c r="J52" s="228">
        <f>+$J$12</f>
        <v>0.20649999999999999</v>
      </c>
      <c r="K52" s="74">
        <f>+G52*I52</f>
        <v>99.183203513333339</v>
      </c>
      <c r="L52" s="100">
        <f>(+G52+K52)*J52</f>
        <v>301.81830302967001</v>
      </c>
      <c r="M52" s="74">
        <f>+K52+L52</f>
        <v>401.00150654300336</v>
      </c>
      <c r="N52" s="83">
        <f>+M52*B47</f>
        <v>12030.045196290101</v>
      </c>
      <c r="O52" s="74">
        <f>+G52+M52</f>
        <v>1763.4081482096701</v>
      </c>
      <c r="P52" s="83">
        <f>+O52*$B47</f>
        <v>52902.244446290104</v>
      </c>
      <c r="Q52" s="74">
        <f>+R52/$B47</f>
        <v>104.96933333333332</v>
      </c>
      <c r="R52" s="83">
        <f>+R50</f>
        <v>3149.08</v>
      </c>
      <c r="S52" s="74">
        <f>+O52+Q52</f>
        <v>1868.3774815430033</v>
      </c>
      <c r="T52" s="74">
        <f>+S52*$B47</f>
        <v>56051.324446290098</v>
      </c>
    </row>
    <row r="53" spans="1:20" s="1" customFormat="1" ht="14.25" customHeight="1">
      <c r="A53" s="2"/>
      <c r="B53" s="84"/>
      <c r="C53" s="21"/>
      <c r="D53" s="21"/>
      <c r="E53" s="21"/>
      <c r="F53" s="84"/>
      <c r="G53" s="21"/>
      <c r="H53" s="84"/>
      <c r="I53" s="21"/>
      <c r="J53" s="229"/>
      <c r="K53" s="21"/>
      <c r="L53" s="101"/>
      <c r="M53" s="21"/>
      <c r="N53" s="84"/>
      <c r="O53" s="21"/>
      <c r="P53" s="84"/>
      <c r="Q53" s="21"/>
      <c r="R53" s="84"/>
      <c r="S53" s="21"/>
      <c r="T53" s="21"/>
    </row>
    <row r="54" spans="1:20" s="18" customFormat="1" ht="14.25" customHeight="1" thickBot="1">
      <c r="A54" s="4" t="s">
        <v>67</v>
      </c>
      <c r="B54" s="90">
        <f>+B47</f>
        <v>30</v>
      </c>
      <c r="C54" s="19">
        <f>+D54/$B54</f>
        <v>232.83133333333336</v>
      </c>
      <c r="D54" s="19">
        <f>+D47+D52</f>
        <v>6984.9400000000005</v>
      </c>
      <c r="E54" s="19">
        <f>+F54/$B54</f>
        <v>5472.8516416666662</v>
      </c>
      <c r="F54" s="85">
        <f>+F47+F52</f>
        <v>164185.54924999998</v>
      </c>
      <c r="G54" s="143">
        <f>+H54/$B54</f>
        <v>5705.6829749999997</v>
      </c>
      <c r="H54" s="85">
        <f>+H47+H52</f>
        <v>171170.48924999998</v>
      </c>
      <c r="I54" s="44">
        <f>+$I$12</f>
        <v>7.2800000000000004E-2</v>
      </c>
      <c r="J54" s="235">
        <f>+$J$12</f>
        <v>0.20649999999999999</v>
      </c>
      <c r="K54" s="25">
        <f>+G54*I54</f>
        <v>415.37372058</v>
      </c>
      <c r="L54" s="102">
        <f>(+G54+K54)*J54</f>
        <v>1263.9982076372698</v>
      </c>
      <c r="M54" s="25">
        <f>+K54+L54</f>
        <v>1679.3719282172699</v>
      </c>
      <c r="N54" s="88">
        <f>+M54*$B54</f>
        <v>50381.157846518094</v>
      </c>
      <c r="O54" s="146">
        <f>+O47+O52</f>
        <v>7385.0549032172694</v>
      </c>
      <c r="P54" s="88">
        <f>+O54*$B54</f>
        <v>221551.64709651808</v>
      </c>
      <c r="Q54" s="147">
        <f>+Q47+Q52</f>
        <v>3864.3593333333333</v>
      </c>
      <c r="R54" s="88">
        <f>+Q54*$B54</f>
        <v>115930.78</v>
      </c>
      <c r="S54" s="153">
        <f>+S47+S52</f>
        <v>11249.414236550601</v>
      </c>
      <c r="T54" s="25">
        <f>+S54*$B54</f>
        <v>337482.42709651805</v>
      </c>
    </row>
    <row r="55" spans="1:20" s="1" customFormat="1" ht="14.25" customHeight="1" thickTop="1">
      <c r="A55" s="2"/>
      <c r="B55" s="89"/>
      <c r="C55" s="20"/>
      <c r="D55" s="17"/>
      <c r="E55" s="20"/>
      <c r="F55" s="86"/>
      <c r="G55" s="20"/>
      <c r="H55" s="86"/>
      <c r="I55" s="17"/>
      <c r="J55" s="17"/>
      <c r="K55" s="17"/>
      <c r="L55" s="103"/>
      <c r="M55" s="17"/>
      <c r="N55" s="86"/>
      <c r="O55" s="20"/>
      <c r="P55" s="86"/>
      <c r="Q55" s="20"/>
      <c r="R55" s="86"/>
      <c r="S55" s="20"/>
      <c r="T55" s="17"/>
    </row>
    <row r="56" spans="1:20" s="49" customFormat="1" ht="14.25" customHeight="1">
      <c r="A56" s="71"/>
      <c r="B56" s="61"/>
      <c r="E56" s="73"/>
      <c r="F56" s="56"/>
      <c r="H56" s="56"/>
      <c r="I56" s="48"/>
      <c r="J56" s="48"/>
      <c r="K56" s="50"/>
      <c r="L56" s="104"/>
      <c r="M56" s="50"/>
      <c r="N56" s="87"/>
      <c r="O56" s="50"/>
      <c r="P56" s="87"/>
      <c r="Q56" s="73"/>
      <c r="R56" s="56"/>
    </row>
    <row r="57" spans="1:20" s="1" customFormat="1" ht="14.25" customHeight="1">
      <c r="A57" s="2"/>
      <c r="B57" s="89"/>
      <c r="C57" s="20"/>
      <c r="D57" s="17"/>
      <c r="E57" s="20"/>
      <c r="F57" s="86"/>
      <c r="G57" s="20"/>
      <c r="H57" s="86"/>
      <c r="I57" s="17"/>
      <c r="J57" s="17"/>
      <c r="K57" s="17"/>
      <c r="L57" s="103"/>
      <c r="M57" s="17"/>
      <c r="N57" s="86"/>
      <c r="O57" s="45"/>
      <c r="P57" s="86"/>
      <c r="Q57" s="20"/>
      <c r="R57" s="86"/>
      <c r="S57" s="45"/>
      <c r="T57" s="17"/>
    </row>
    <row r="58" spans="1:20" s="1" customFormat="1" ht="14.25" customHeight="1">
      <c r="A58" s="2"/>
      <c r="C58" s="20"/>
      <c r="D58" s="17"/>
      <c r="E58" s="20"/>
      <c r="F58" s="17"/>
      <c r="G58" s="20"/>
      <c r="H58" s="17"/>
      <c r="I58" s="17"/>
      <c r="J58" s="17"/>
      <c r="K58" s="17"/>
      <c r="L58" s="17"/>
      <c r="M58" s="17"/>
      <c r="N58" s="17"/>
      <c r="O58" s="45"/>
      <c r="P58" s="17"/>
      <c r="Q58" s="20"/>
      <c r="R58" s="17"/>
      <c r="S58" s="45"/>
      <c r="T58" s="17"/>
    </row>
    <row r="59" spans="1:20" s="1" customFormat="1" ht="14.25" customHeight="1">
      <c r="A59" s="2"/>
      <c r="C59" s="20"/>
      <c r="D59" s="17"/>
      <c r="E59" s="20"/>
      <c r="F59" s="17"/>
      <c r="G59" s="20"/>
      <c r="H59" s="17"/>
      <c r="I59" s="17"/>
      <c r="J59" s="17"/>
      <c r="K59" s="17"/>
      <c r="L59" s="17"/>
      <c r="M59" s="17"/>
      <c r="N59" s="17"/>
      <c r="O59" s="45"/>
      <c r="P59" s="17"/>
      <c r="Q59" s="20"/>
      <c r="R59" s="17"/>
      <c r="S59" s="45"/>
      <c r="T59" s="17"/>
    </row>
    <row r="60" spans="1:20" s="1" customFormat="1" ht="14.25" customHeight="1">
      <c r="A60" s="2"/>
      <c r="C60" s="20"/>
      <c r="D60" s="17"/>
      <c r="E60" s="20"/>
      <c r="F60" s="17"/>
      <c r="G60" s="20"/>
      <c r="H60" s="17"/>
      <c r="I60" s="17"/>
      <c r="J60" s="17"/>
      <c r="K60" s="17"/>
      <c r="L60" s="17"/>
      <c r="M60" s="17"/>
      <c r="N60" s="17"/>
      <c r="O60" s="45"/>
      <c r="P60" s="17"/>
      <c r="Q60" s="20"/>
      <c r="R60" s="17"/>
      <c r="S60" s="45"/>
      <c r="T60" s="17"/>
    </row>
    <row r="61" spans="1:20" s="1" customFormat="1" ht="14.25" customHeight="1">
      <c r="A61" s="2"/>
      <c r="C61" s="20"/>
      <c r="D61" s="17"/>
      <c r="E61" s="20"/>
      <c r="F61" s="17"/>
      <c r="G61" s="20"/>
      <c r="H61" s="17"/>
      <c r="I61" s="17"/>
      <c r="J61" s="17"/>
      <c r="K61" s="17"/>
      <c r="L61" s="17"/>
      <c r="M61" s="17"/>
      <c r="N61" s="17"/>
      <c r="O61" s="45"/>
      <c r="P61" s="17"/>
      <c r="Q61" s="20"/>
      <c r="R61" s="17"/>
      <c r="S61" s="45"/>
      <c r="T61" s="17"/>
    </row>
  </sheetData>
  <phoneticPr fontId="0" type="noConversion"/>
  <pageMargins left="0" right="0" top="0.25" bottom="0.25" header="0" footer="0"/>
  <pageSetup scale="66" fitToWidth="2" orientation="landscape" blackAndWhite="1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M61"/>
  <sheetViews>
    <sheetView showGridLines="0" showZeros="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2" sqref="A1:A2"/>
    </sheetView>
  </sheetViews>
  <sheetFormatPr defaultColWidth="9.125" defaultRowHeight="14.4"/>
  <cols>
    <col min="1" max="1" width="64.75" style="115" customWidth="1"/>
    <col min="2" max="13" width="11.75" style="115" customWidth="1"/>
    <col min="14" max="16384" width="9.125" style="115"/>
  </cols>
  <sheetData>
    <row r="1" spans="1:13">
      <c r="A1" s="301" t="s">
        <v>454</v>
      </c>
    </row>
    <row r="2" spans="1:13">
      <c r="A2" s="301" t="s">
        <v>452</v>
      </c>
    </row>
    <row r="3" spans="1:13" ht="15" thickBot="1"/>
    <row r="4" spans="1:13" ht="53.4" thickBot="1">
      <c r="A4" s="260" t="s">
        <v>24</v>
      </c>
      <c r="B4" s="260" t="s">
        <v>68</v>
      </c>
      <c r="C4" s="260" t="s">
        <v>52</v>
      </c>
      <c r="D4" s="260" t="s">
        <v>69</v>
      </c>
      <c r="E4" s="260" t="s">
        <v>70</v>
      </c>
      <c r="F4" s="260" t="s">
        <v>71</v>
      </c>
      <c r="G4" s="260" t="s">
        <v>56</v>
      </c>
      <c r="H4" s="260" t="s">
        <v>72</v>
      </c>
      <c r="I4" s="260" t="s">
        <v>73</v>
      </c>
      <c r="J4" s="260" t="s">
        <v>74</v>
      </c>
      <c r="K4" s="260" t="s">
        <v>23</v>
      </c>
      <c r="L4" s="260" t="s">
        <v>75</v>
      </c>
      <c r="M4" s="260" t="s">
        <v>76</v>
      </c>
    </row>
    <row r="5" spans="1:13">
      <c r="A5" s="261"/>
      <c r="B5" s="262" t="s">
        <v>410</v>
      </c>
      <c r="C5" s="263" t="s">
        <v>411</v>
      </c>
      <c r="D5" s="264" t="s">
        <v>412</v>
      </c>
      <c r="E5" s="263" t="s">
        <v>413</v>
      </c>
      <c r="F5" s="264" t="s">
        <v>414</v>
      </c>
      <c r="G5" s="263" t="s">
        <v>415</v>
      </c>
      <c r="H5" s="264" t="s">
        <v>416</v>
      </c>
      <c r="I5" s="265" t="s">
        <v>430</v>
      </c>
      <c r="J5" s="265" t="s">
        <v>431</v>
      </c>
      <c r="K5" s="266" t="s">
        <v>432</v>
      </c>
      <c r="L5" s="265" t="s">
        <v>433</v>
      </c>
      <c r="M5" s="267" t="s">
        <v>438</v>
      </c>
    </row>
    <row r="6" spans="1:13">
      <c r="A6" s="268" t="s">
        <v>15</v>
      </c>
      <c r="B6" s="269"/>
      <c r="C6" s="270"/>
      <c r="D6" s="269"/>
      <c r="E6" s="270"/>
      <c r="F6" s="269"/>
      <c r="G6" s="270"/>
      <c r="H6" s="269"/>
      <c r="I6" s="269"/>
      <c r="J6" s="269"/>
      <c r="K6" s="270"/>
      <c r="L6" s="269"/>
      <c r="M6" s="270"/>
    </row>
    <row r="7" spans="1:13">
      <c r="A7" s="271" t="s">
        <v>77</v>
      </c>
      <c r="B7" s="269"/>
      <c r="C7" s="270"/>
      <c r="D7" s="269"/>
      <c r="E7" s="270"/>
      <c r="F7" s="269"/>
      <c r="G7" s="270"/>
      <c r="H7" s="269"/>
      <c r="I7" s="269"/>
      <c r="J7" s="269"/>
      <c r="K7" s="270"/>
      <c r="L7" s="269"/>
      <c r="M7" s="270"/>
    </row>
    <row r="8" spans="1:13">
      <c r="A8" s="272" t="s">
        <v>79</v>
      </c>
      <c r="B8" s="269">
        <v>29.833333333333332</v>
      </c>
      <c r="C8" s="270">
        <f t="shared" ref="C8:C19" si="0">IF(B8 =0,0,D8 / B8 )</f>
        <v>133.74</v>
      </c>
      <c r="D8" s="269">
        <v>3989.9100000000003</v>
      </c>
      <c r="E8" s="270">
        <f t="shared" ref="E8:E19" si="1">IF(B8 =0,0,F8 / B8 )</f>
        <v>2116.8000000000002</v>
      </c>
      <c r="F8" s="269">
        <v>63151.200000000004</v>
      </c>
      <c r="G8" s="270">
        <f t="shared" ref="G8:G19" si="2">IF(B8 =0,0,H8 / B8 )</f>
        <v>2250.54</v>
      </c>
      <c r="H8" s="269">
        <v>67141.11</v>
      </c>
      <c r="I8" s="269">
        <v>19761.857757851998</v>
      </c>
      <c r="J8" s="269">
        <v>86902.967757852006</v>
      </c>
      <c r="K8" s="270">
        <f t="shared" ref="K8:K19" si="3">IF(B8 =0,0,L8 / B8 )</f>
        <v>634.70000000000005</v>
      </c>
      <c r="L8" s="269">
        <v>18935.216666666667</v>
      </c>
      <c r="M8" s="270">
        <v>105838.18442451867</v>
      </c>
    </row>
    <row r="9" spans="1:13">
      <c r="A9" s="272" t="s">
        <v>80</v>
      </c>
      <c r="B9" s="269">
        <v>11.333333333333334</v>
      </c>
      <c r="C9" s="270">
        <f t="shared" si="0"/>
        <v>180.79</v>
      </c>
      <c r="D9" s="269">
        <v>2048.9533333333334</v>
      </c>
      <c r="E9" s="270">
        <f t="shared" si="1"/>
        <v>4332.2599999999993</v>
      </c>
      <c r="F9" s="269">
        <v>49098.946666666663</v>
      </c>
      <c r="G9" s="270">
        <f t="shared" si="2"/>
        <v>4513.0499999999993</v>
      </c>
      <c r="H9" s="269">
        <v>51147.899999999994</v>
      </c>
      <c r="I9" s="269">
        <v>15054.525080279995</v>
      </c>
      <c r="J9" s="269">
        <v>66202.425080280009</v>
      </c>
      <c r="K9" s="270">
        <f t="shared" si="3"/>
        <v>3759.39</v>
      </c>
      <c r="L9" s="269">
        <v>42606.42</v>
      </c>
      <c r="M9" s="270">
        <v>108808.84508027999</v>
      </c>
    </row>
    <row r="10" spans="1:13">
      <c r="A10" s="272" t="s">
        <v>81</v>
      </c>
      <c r="B10" s="269">
        <v>1</v>
      </c>
      <c r="C10" s="270">
        <f t="shared" si="0"/>
        <v>100</v>
      </c>
      <c r="D10" s="269">
        <v>100</v>
      </c>
      <c r="E10" s="270">
        <f t="shared" si="1"/>
        <v>0</v>
      </c>
      <c r="F10" s="269">
        <v>0</v>
      </c>
      <c r="G10" s="270">
        <f t="shared" si="2"/>
        <v>100</v>
      </c>
      <c r="H10" s="269">
        <v>100</v>
      </c>
      <c r="I10" s="269">
        <v>29.433319999999998</v>
      </c>
      <c r="J10" s="269">
        <v>129.43332000000001</v>
      </c>
      <c r="K10" s="270">
        <f t="shared" si="3"/>
        <v>38.24</v>
      </c>
      <c r="L10" s="269">
        <v>38.24</v>
      </c>
      <c r="M10" s="270">
        <v>167.67332000000002</v>
      </c>
    </row>
    <row r="11" spans="1:13">
      <c r="A11" s="272" t="s">
        <v>439</v>
      </c>
      <c r="B11" s="269">
        <v>1</v>
      </c>
      <c r="C11" s="270">
        <f t="shared" si="0"/>
        <v>152.41999999999999</v>
      </c>
      <c r="D11" s="269">
        <v>152.41999999999999</v>
      </c>
      <c r="E11" s="270">
        <f t="shared" si="1"/>
        <v>0</v>
      </c>
      <c r="F11" s="269">
        <v>0</v>
      </c>
      <c r="G11" s="270">
        <f t="shared" si="2"/>
        <v>152.41999999999999</v>
      </c>
      <c r="H11" s="269">
        <v>152.41999999999999</v>
      </c>
      <c r="I11" s="269">
        <v>44.862266343999998</v>
      </c>
      <c r="J11" s="269">
        <v>197.28226634400002</v>
      </c>
      <c r="K11" s="270">
        <f t="shared" si="3"/>
        <v>634.70000000000005</v>
      </c>
      <c r="L11" s="269">
        <v>634.70000000000005</v>
      </c>
      <c r="M11" s="270">
        <v>831.98226634399998</v>
      </c>
    </row>
    <row r="12" spans="1:13">
      <c r="A12" s="272" t="s">
        <v>440</v>
      </c>
      <c r="B12" s="269">
        <v>5.833333333333333</v>
      </c>
      <c r="C12" s="270">
        <f t="shared" si="0"/>
        <v>152.42000000000002</v>
      </c>
      <c r="D12" s="269">
        <v>889.11666666666667</v>
      </c>
      <c r="E12" s="270">
        <f t="shared" si="1"/>
        <v>0</v>
      </c>
      <c r="F12" s="269">
        <v>0</v>
      </c>
      <c r="G12" s="270">
        <f t="shared" si="2"/>
        <v>152.42000000000002</v>
      </c>
      <c r="H12" s="269">
        <v>889.11666666666667</v>
      </c>
      <c r="I12" s="269">
        <v>261.69655367333331</v>
      </c>
      <c r="J12" s="269">
        <v>1150.8132203399998</v>
      </c>
      <c r="K12" s="270">
        <f t="shared" si="3"/>
        <v>634.70000000000005</v>
      </c>
      <c r="L12" s="269">
        <v>3702.4166666666665</v>
      </c>
      <c r="M12" s="270">
        <v>4853.229887006667</v>
      </c>
    </row>
    <row r="13" spans="1:13">
      <c r="A13" s="272" t="s">
        <v>82</v>
      </c>
      <c r="B13" s="269">
        <v>9</v>
      </c>
      <c r="C13" s="270">
        <f t="shared" si="0"/>
        <v>217.25</v>
      </c>
      <c r="D13" s="269">
        <v>1955.25</v>
      </c>
      <c r="E13" s="270">
        <f t="shared" si="1"/>
        <v>785.91</v>
      </c>
      <c r="F13" s="269">
        <v>7073.19</v>
      </c>
      <c r="G13" s="270">
        <f t="shared" si="2"/>
        <v>1003.1600000000001</v>
      </c>
      <c r="H13" s="269">
        <v>9028.44</v>
      </c>
      <c r="I13" s="269">
        <v>2657.369636208</v>
      </c>
      <c r="J13" s="269">
        <v>11685.809636207998</v>
      </c>
      <c r="K13" s="270">
        <f t="shared" si="3"/>
        <v>634.70000000000005</v>
      </c>
      <c r="L13" s="269">
        <v>5712.3</v>
      </c>
      <c r="M13" s="270">
        <v>17398.109636207999</v>
      </c>
    </row>
    <row r="14" spans="1:13">
      <c r="A14" s="272" t="s">
        <v>83</v>
      </c>
      <c r="B14" s="269">
        <v>254.41666666666666</v>
      </c>
      <c r="C14" s="270">
        <f t="shared" si="0"/>
        <v>217.25000000000003</v>
      </c>
      <c r="D14" s="269">
        <v>55272.020833333336</v>
      </c>
      <c r="E14" s="270">
        <f t="shared" si="1"/>
        <v>785.91000000000008</v>
      </c>
      <c r="F14" s="269">
        <v>199948.60250000001</v>
      </c>
      <c r="G14" s="270">
        <f t="shared" si="2"/>
        <v>1003.16</v>
      </c>
      <c r="H14" s="269">
        <v>255220.62333333332</v>
      </c>
      <c r="I14" s="269">
        <v>75119.902771694658</v>
      </c>
      <c r="J14" s="269">
        <v>330340.52610502794</v>
      </c>
      <c r="K14" s="270">
        <f t="shared" si="3"/>
        <v>634.70000000000005</v>
      </c>
      <c r="L14" s="269">
        <v>161478.25833333333</v>
      </c>
      <c r="M14" s="270">
        <v>491818.78443836136</v>
      </c>
    </row>
    <row r="15" spans="1:13">
      <c r="A15" s="272" t="s">
        <v>84</v>
      </c>
      <c r="B15" s="269">
        <v>67.083333333333329</v>
      </c>
      <c r="C15" s="270">
        <f t="shared" si="0"/>
        <v>442.92000000000007</v>
      </c>
      <c r="D15" s="269">
        <v>29712.550000000003</v>
      </c>
      <c r="E15" s="270">
        <f t="shared" si="1"/>
        <v>3001.3700000000003</v>
      </c>
      <c r="F15" s="269">
        <v>201341.90416666667</v>
      </c>
      <c r="G15" s="270">
        <f t="shared" si="2"/>
        <v>3444.2900000000004</v>
      </c>
      <c r="H15" s="269">
        <v>231054.45416666669</v>
      </c>
      <c r="I15" s="269">
        <v>68006.996869128328</v>
      </c>
      <c r="J15" s="269">
        <v>299061.45103579498</v>
      </c>
      <c r="K15" s="270">
        <f t="shared" si="3"/>
        <v>3759.39</v>
      </c>
      <c r="L15" s="269">
        <v>252192.41249999998</v>
      </c>
      <c r="M15" s="270">
        <v>551253.86353579501</v>
      </c>
    </row>
    <row r="16" spans="1:13">
      <c r="A16" s="272" t="s">
        <v>85</v>
      </c>
      <c r="B16" s="269">
        <v>1.9166666666666667</v>
      </c>
      <c r="C16" s="270">
        <f t="shared" si="0"/>
        <v>846.95</v>
      </c>
      <c r="D16" s="269">
        <v>1623.3208333333334</v>
      </c>
      <c r="E16" s="270">
        <f t="shared" si="1"/>
        <v>785.91</v>
      </c>
      <c r="F16" s="269">
        <v>1506.3275000000001</v>
      </c>
      <c r="G16" s="270">
        <f t="shared" si="2"/>
        <v>1632.86</v>
      </c>
      <c r="H16" s="269">
        <v>3129.6483333333331</v>
      </c>
      <c r="I16" s="269">
        <v>921.15940882466657</v>
      </c>
      <c r="J16" s="269">
        <v>4050.8077421579997</v>
      </c>
      <c r="K16" s="270">
        <f t="shared" si="3"/>
        <v>634.70000000000005</v>
      </c>
      <c r="L16" s="269">
        <v>1216.5083333333334</v>
      </c>
      <c r="M16" s="270">
        <v>5267.3160754913324</v>
      </c>
    </row>
    <row r="17" spans="1:13">
      <c r="A17" s="272" t="s">
        <v>86</v>
      </c>
      <c r="B17" s="269">
        <v>71</v>
      </c>
      <c r="C17" s="270">
        <f t="shared" si="0"/>
        <v>846.95</v>
      </c>
      <c r="D17" s="269">
        <v>60133.450000000004</v>
      </c>
      <c r="E17" s="270">
        <f t="shared" si="1"/>
        <v>785.90999999999985</v>
      </c>
      <c r="F17" s="269">
        <v>55799.609999999993</v>
      </c>
      <c r="G17" s="270">
        <f t="shared" si="2"/>
        <v>1632.86</v>
      </c>
      <c r="H17" s="269">
        <v>115933.06</v>
      </c>
      <c r="I17" s="269">
        <v>34122.948535591997</v>
      </c>
      <c r="J17" s="269">
        <v>150056.00853559197</v>
      </c>
      <c r="K17" s="270">
        <f t="shared" si="3"/>
        <v>634.70000000000005</v>
      </c>
      <c r="L17" s="269">
        <v>45063.700000000004</v>
      </c>
      <c r="M17" s="270">
        <v>195119.70853559198</v>
      </c>
    </row>
    <row r="18" spans="1:13" ht="15" thickBot="1">
      <c r="A18" s="272" t="s">
        <v>87</v>
      </c>
      <c r="B18" s="269">
        <v>24</v>
      </c>
      <c r="C18" s="270">
        <f t="shared" si="0"/>
        <v>843.7399999999999</v>
      </c>
      <c r="D18" s="269">
        <v>20249.759999999998</v>
      </c>
      <c r="E18" s="270">
        <f t="shared" si="1"/>
        <v>3001.3699999999994</v>
      </c>
      <c r="F18" s="269">
        <v>72032.87999999999</v>
      </c>
      <c r="G18" s="270">
        <f t="shared" si="2"/>
        <v>3845.11</v>
      </c>
      <c r="H18" s="269">
        <v>92282.64</v>
      </c>
      <c r="I18" s="269">
        <v>27161.844735647999</v>
      </c>
      <c r="J18" s="269">
        <v>119444.48473564799</v>
      </c>
      <c r="K18" s="270">
        <f t="shared" si="3"/>
        <v>3759.39</v>
      </c>
      <c r="L18" s="269">
        <v>90225.36</v>
      </c>
      <c r="M18" s="270">
        <v>209669.84473564802</v>
      </c>
    </row>
    <row r="19" spans="1:13">
      <c r="A19" s="273" t="s">
        <v>88</v>
      </c>
      <c r="B19" s="274">
        <v>476.41666666666663</v>
      </c>
      <c r="C19" s="275">
        <f t="shared" si="0"/>
        <v>369.69057547664863</v>
      </c>
      <c r="D19" s="274">
        <v>176126.75166666668</v>
      </c>
      <c r="E19" s="275">
        <f t="shared" si="1"/>
        <v>1364.2525677803046</v>
      </c>
      <c r="F19" s="274">
        <v>649952.66083333339</v>
      </c>
      <c r="G19" s="275">
        <f t="shared" si="2"/>
        <v>1733.9431432569531</v>
      </c>
      <c r="H19" s="274">
        <v>826079.41249999998</v>
      </c>
      <c r="I19" s="274">
        <v>243142.59693524498</v>
      </c>
      <c r="J19" s="274">
        <v>1069222.0094352448</v>
      </c>
      <c r="K19" s="275">
        <f t="shared" si="3"/>
        <v>1305.1716617106874</v>
      </c>
      <c r="L19" s="274">
        <v>621805.53249999997</v>
      </c>
      <c r="M19" s="275">
        <v>1691027.541935245</v>
      </c>
    </row>
    <row r="20" spans="1:13">
      <c r="B20" s="276"/>
      <c r="D20" s="276"/>
      <c r="F20" s="276"/>
      <c r="H20" s="276"/>
      <c r="I20" s="276"/>
      <c r="J20" s="276"/>
      <c r="L20" s="276"/>
    </row>
    <row r="21" spans="1:13">
      <c r="A21" s="268" t="s">
        <v>16</v>
      </c>
      <c r="B21" s="269"/>
      <c r="C21" s="270"/>
      <c r="D21" s="269"/>
      <c r="E21" s="270"/>
      <c r="F21" s="269"/>
      <c r="G21" s="270"/>
      <c r="H21" s="269"/>
      <c r="I21" s="269"/>
      <c r="J21" s="269"/>
      <c r="K21" s="270"/>
      <c r="L21" s="269"/>
      <c r="M21" s="270"/>
    </row>
    <row r="22" spans="1:13">
      <c r="A22" s="271" t="s">
        <v>89</v>
      </c>
      <c r="B22" s="269"/>
      <c r="C22" s="270"/>
      <c r="D22" s="269"/>
      <c r="E22" s="270"/>
      <c r="F22" s="269"/>
      <c r="G22" s="270"/>
      <c r="H22" s="269"/>
      <c r="I22" s="269"/>
      <c r="J22" s="269"/>
      <c r="K22" s="270"/>
      <c r="L22" s="269"/>
      <c r="M22" s="270"/>
    </row>
    <row r="23" spans="1:13">
      <c r="A23" s="272" t="s">
        <v>79</v>
      </c>
      <c r="B23" s="269">
        <v>1</v>
      </c>
      <c r="C23" s="270">
        <f t="shared" ref="C23:C32" si="4">IF(B23 =0,0,D23 / B23 )</f>
        <v>133.74</v>
      </c>
      <c r="D23" s="269">
        <v>133.74</v>
      </c>
      <c r="E23" s="270">
        <f t="shared" ref="E23:E32" si="5">IF(B23 =0,0,F23 / B23 )</f>
        <v>2116.8000000000002</v>
      </c>
      <c r="F23" s="269">
        <v>2116.8000000000002</v>
      </c>
      <c r="G23" s="270">
        <f t="shared" ref="G23:G32" si="6">IF(B23 =0,0,H23 / B23 )</f>
        <v>2250.5400000000004</v>
      </c>
      <c r="H23" s="269">
        <v>2250.5400000000004</v>
      </c>
      <c r="I23" s="269">
        <v>662.40863992800018</v>
      </c>
      <c r="J23" s="269">
        <v>2912.9486399280008</v>
      </c>
      <c r="K23" s="270">
        <f t="shared" ref="K23:K32" si="7">IF(B23 =0,0,L23 / B23 )</f>
        <v>634.70000000000005</v>
      </c>
      <c r="L23" s="269">
        <v>634.70000000000005</v>
      </c>
      <c r="M23" s="270">
        <v>3547.6486399280002</v>
      </c>
    </row>
    <row r="24" spans="1:13">
      <c r="A24" s="272" t="s">
        <v>439</v>
      </c>
      <c r="B24" s="269">
        <v>5.083333333333333</v>
      </c>
      <c r="C24" s="270">
        <f t="shared" si="4"/>
        <v>152.41999999999999</v>
      </c>
      <c r="D24" s="269">
        <v>774.80166666666662</v>
      </c>
      <c r="E24" s="270">
        <f t="shared" si="5"/>
        <v>0</v>
      </c>
      <c r="F24" s="269">
        <v>0</v>
      </c>
      <c r="G24" s="270">
        <f t="shared" si="6"/>
        <v>152.41999999999999</v>
      </c>
      <c r="H24" s="269">
        <v>774.80166666666662</v>
      </c>
      <c r="I24" s="269">
        <v>228.04985391533333</v>
      </c>
      <c r="J24" s="269">
        <v>1002.8515205819999</v>
      </c>
      <c r="K24" s="270">
        <f t="shared" si="7"/>
        <v>634.70000000000005</v>
      </c>
      <c r="L24" s="269">
        <v>3226.3916666666669</v>
      </c>
      <c r="M24" s="270">
        <v>4229.2431872486668</v>
      </c>
    </row>
    <row r="25" spans="1:13">
      <c r="A25" s="272" t="s">
        <v>440</v>
      </c>
      <c r="B25" s="269">
        <v>9.0833333333333339</v>
      </c>
      <c r="C25" s="270">
        <f t="shared" si="4"/>
        <v>152.41999999999999</v>
      </c>
      <c r="D25" s="269">
        <v>1384.4816666666666</v>
      </c>
      <c r="E25" s="270">
        <f t="shared" si="5"/>
        <v>0</v>
      </c>
      <c r="F25" s="269">
        <v>0</v>
      </c>
      <c r="G25" s="270">
        <f t="shared" si="6"/>
        <v>152.41999999999999</v>
      </c>
      <c r="H25" s="269">
        <v>1384.4816666666666</v>
      </c>
      <c r="I25" s="269">
        <v>407.49891929133332</v>
      </c>
      <c r="J25" s="269">
        <v>1791.9805859579999</v>
      </c>
      <c r="K25" s="270">
        <f t="shared" si="7"/>
        <v>634.69999999999993</v>
      </c>
      <c r="L25" s="269">
        <v>5765.1916666666666</v>
      </c>
      <c r="M25" s="270">
        <v>7557.1722526246667</v>
      </c>
    </row>
    <row r="26" spans="1:13">
      <c r="A26" s="272" t="s">
        <v>90</v>
      </c>
      <c r="B26" s="269">
        <v>2</v>
      </c>
      <c r="C26" s="270">
        <f t="shared" si="4"/>
        <v>217.25</v>
      </c>
      <c r="D26" s="269">
        <v>434.5</v>
      </c>
      <c r="E26" s="270">
        <f t="shared" si="5"/>
        <v>785.91</v>
      </c>
      <c r="F26" s="269">
        <v>1571.82</v>
      </c>
      <c r="G26" s="270">
        <f t="shared" si="6"/>
        <v>1003.16</v>
      </c>
      <c r="H26" s="269">
        <v>2006.32</v>
      </c>
      <c r="I26" s="269">
        <v>590.52658582399999</v>
      </c>
      <c r="J26" s="269">
        <v>2596.8465858239997</v>
      </c>
      <c r="K26" s="270">
        <f t="shared" si="7"/>
        <v>634.70000000000005</v>
      </c>
      <c r="L26" s="269">
        <v>1269.4000000000001</v>
      </c>
      <c r="M26" s="270">
        <v>3866.2465858239998</v>
      </c>
    </row>
    <row r="27" spans="1:13">
      <c r="A27" s="272" t="s">
        <v>82</v>
      </c>
      <c r="B27" s="269">
        <v>2</v>
      </c>
      <c r="C27" s="270">
        <f t="shared" si="4"/>
        <v>217.25</v>
      </c>
      <c r="D27" s="269">
        <v>434.5</v>
      </c>
      <c r="E27" s="270">
        <f t="shared" si="5"/>
        <v>785.91</v>
      </c>
      <c r="F27" s="269">
        <v>1571.82</v>
      </c>
      <c r="G27" s="270">
        <f t="shared" si="6"/>
        <v>1003.16</v>
      </c>
      <c r="H27" s="269">
        <v>2006.32</v>
      </c>
      <c r="I27" s="269">
        <v>590.52658582399999</v>
      </c>
      <c r="J27" s="269">
        <v>2596.8465858239997</v>
      </c>
      <c r="K27" s="270">
        <f t="shared" si="7"/>
        <v>634.70000000000005</v>
      </c>
      <c r="L27" s="269">
        <v>1269.4000000000001</v>
      </c>
      <c r="M27" s="270">
        <v>3866.2465858239998</v>
      </c>
    </row>
    <row r="28" spans="1:13">
      <c r="A28" s="272" t="s">
        <v>83</v>
      </c>
      <c r="B28" s="269">
        <v>51.666666666666664</v>
      </c>
      <c r="C28" s="270">
        <f t="shared" si="4"/>
        <v>217.25000000000003</v>
      </c>
      <c r="D28" s="269">
        <v>11224.583333333334</v>
      </c>
      <c r="E28" s="270">
        <f t="shared" si="5"/>
        <v>785.91</v>
      </c>
      <c r="F28" s="269">
        <v>40605.35</v>
      </c>
      <c r="G28" s="270">
        <f t="shared" si="6"/>
        <v>1003.16</v>
      </c>
      <c r="H28" s="269">
        <v>51829.933333333327</v>
      </c>
      <c r="I28" s="269">
        <v>15255.270133786667</v>
      </c>
      <c r="J28" s="269">
        <v>67085.203467119994</v>
      </c>
      <c r="K28" s="270">
        <f t="shared" si="7"/>
        <v>634.70000000000005</v>
      </c>
      <c r="L28" s="269">
        <v>32792.833333333336</v>
      </c>
      <c r="M28" s="270">
        <v>99878.036800453323</v>
      </c>
    </row>
    <row r="29" spans="1:13">
      <c r="A29" s="272" t="s">
        <v>85</v>
      </c>
      <c r="B29" s="269">
        <v>1</v>
      </c>
      <c r="C29" s="270">
        <f t="shared" si="4"/>
        <v>846.95000000000016</v>
      </c>
      <c r="D29" s="269">
        <v>846.95000000000016</v>
      </c>
      <c r="E29" s="270">
        <f t="shared" si="5"/>
        <v>785.91</v>
      </c>
      <c r="F29" s="269">
        <v>785.91</v>
      </c>
      <c r="G29" s="270">
        <f t="shared" si="6"/>
        <v>1632.86</v>
      </c>
      <c r="H29" s="269">
        <v>1632.86</v>
      </c>
      <c r="I29" s="269">
        <v>480.60490895199996</v>
      </c>
      <c r="J29" s="269">
        <v>2113.4649089519999</v>
      </c>
      <c r="K29" s="270">
        <f t="shared" si="7"/>
        <v>634.70000000000005</v>
      </c>
      <c r="L29" s="269">
        <v>634.70000000000005</v>
      </c>
      <c r="M29" s="270">
        <v>2748.1649089519997</v>
      </c>
    </row>
    <row r="30" spans="1:13">
      <c r="A30" s="272" t="s">
        <v>86</v>
      </c>
      <c r="B30" s="269">
        <v>15.333333333333334</v>
      </c>
      <c r="C30" s="270">
        <f t="shared" si="4"/>
        <v>846.95</v>
      </c>
      <c r="D30" s="269">
        <v>12986.566666666668</v>
      </c>
      <c r="E30" s="270">
        <f t="shared" si="5"/>
        <v>785.91</v>
      </c>
      <c r="F30" s="269">
        <v>12050.62</v>
      </c>
      <c r="G30" s="270">
        <f t="shared" si="6"/>
        <v>1632.86</v>
      </c>
      <c r="H30" s="269">
        <v>25037.186666666665</v>
      </c>
      <c r="I30" s="269">
        <v>7369.2752705973326</v>
      </c>
      <c r="J30" s="269">
        <v>32406.461937263997</v>
      </c>
      <c r="K30" s="270">
        <f t="shared" si="7"/>
        <v>634.70000000000005</v>
      </c>
      <c r="L30" s="269">
        <v>9732.0666666666675</v>
      </c>
      <c r="M30" s="270">
        <v>42138.528603930659</v>
      </c>
    </row>
    <row r="31" spans="1:13" ht="15" thickBot="1">
      <c r="A31" s="272" t="s">
        <v>87</v>
      </c>
      <c r="B31" s="269">
        <v>1</v>
      </c>
      <c r="C31" s="270">
        <f t="shared" si="4"/>
        <v>843.74000000000012</v>
      </c>
      <c r="D31" s="269">
        <v>843.74000000000012</v>
      </c>
      <c r="E31" s="270">
        <f t="shared" si="5"/>
        <v>3001.3700000000003</v>
      </c>
      <c r="F31" s="269">
        <v>3001.3700000000003</v>
      </c>
      <c r="G31" s="270">
        <f t="shared" si="6"/>
        <v>3845.1100000000006</v>
      </c>
      <c r="H31" s="269">
        <v>3845.1100000000006</v>
      </c>
      <c r="I31" s="269">
        <v>1131.7435306520001</v>
      </c>
      <c r="J31" s="269">
        <v>4976.8535306519998</v>
      </c>
      <c r="K31" s="270">
        <f t="shared" si="7"/>
        <v>3759.39</v>
      </c>
      <c r="L31" s="269">
        <v>3759.39</v>
      </c>
      <c r="M31" s="270">
        <v>8736.2435306520001</v>
      </c>
    </row>
    <row r="32" spans="1:13">
      <c r="A32" s="273" t="s">
        <v>91</v>
      </c>
      <c r="B32" s="274">
        <v>88.166666666666657</v>
      </c>
      <c r="C32" s="275">
        <f t="shared" si="4"/>
        <v>329.64684310018913</v>
      </c>
      <c r="D32" s="274">
        <v>29063.863333333338</v>
      </c>
      <c r="E32" s="275">
        <f t="shared" si="5"/>
        <v>699.85281663516082</v>
      </c>
      <c r="F32" s="274">
        <v>61703.69000000001</v>
      </c>
      <c r="G32" s="275">
        <f t="shared" si="6"/>
        <v>1029.4996597353497</v>
      </c>
      <c r="H32" s="274">
        <v>90767.55333333333</v>
      </c>
      <c r="I32" s="274">
        <v>26715.904428770664</v>
      </c>
      <c r="J32" s="274">
        <v>117483.45776210399</v>
      </c>
      <c r="K32" s="275">
        <f t="shared" si="7"/>
        <v>670.14071833648404</v>
      </c>
      <c r="L32" s="274">
        <v>59084.073333333334</v>
      </c>
      <c r="M32" s="275">
        <v>176567.5310954373</v>
      </c>
    </row>
    <row r="33" spans="1:13">
      <c r="B33" s="276"/>
      <c r="D33" s="276"/>
      <c r="F33" s="276"/>
      <c r="H33" s="276"/>
      <c r="I33" s="276"/>
      <c r="J33" s="276"/>
      <c r="L33" s="276"/>
    </row>
    <row r="34" spans="1:13">
      <c r="A34" s="268" t="s">
        <v>17</v>
      </c>
      <c r="B34" s="269"/>
      <c r="C34" s="270"/>
      <c r="D34" s="269"/>
      <c r="E34" s="270"/>
      <c r="F34" s="269"/>
      <c r="G34" s="270"/>
      <c r="H34" s="269"/>
      <c r="I34" s="269"/>
      <c r="J34" s="269"/>
      <c r="K34" s="270"/>
      <c r="L34" s="269"/>
      <c r="M34" s="270"/>
    </row>
    <row r="35" spans="1:13">
      <c r="A35" s="271" t="s">
        <v>92</v>
      </c>
      <c r="B35" s="269"/>
      <c r="C35" s="270"/>
      <c r="D35" s="269"/>
      <c r="E35" s="270"/>
      <c r="F35" s="269"/>
      <c r="G35" s="270"/>
      <c r="H35" s="269"/>
      <c r="I35" s="269"/>
      <c r="J35" s="269"/>
      <c r="K35" s="270"/>
      <c r="L35" s="269"/>
      <c r="M35" s="270"/>
    </row>
    <row r="36" spans="1:13">
      <c r="A36" s="272" t="s">
        <v>80</v>
      </c>
      <c r="B36" s="269">
        <v>25</v>
      </c>
      <c r="C36" s="270">
        <f>IF(B36 =0,0,D36 / B36 )</f>
        <v>180.79</v>
      </c>
      <c r="D36" s="269">
        <v>4519.75</v>
      </c>
      <c r="E36" s="270">
        <f>IF(B36 =0,0,F36 / B36 )</f>
        <v>4332.26</v>
      </c>
      <c r="F36" s="269">
        <v>108306.5</v>
      </c>
      <c r="G36" s="270">
        <f>IF(B36 =0,0,H36 / B36 )</f>
        <v>4513.05</v>
      </c>
      <c r="H36" s="269">
        <v>112826.25</v>
      </c>
      <c r="I36" s="269">
        <v>33208.511206499999</v>
      </c>
      <c r="J36" s="269">
        <v>146034.7612065</v>
      </c>
      <c r="K36" s="270">
        <f>IF(B36 =0,0,L36 / B36 )</f>
        <v>3759.39</v>
      </c>
      <c r="L36" s="269">
        <v>93984.75</v>
      </c>
      <c r="M36" s="270">
        <v>240019.5112065</v>
      </c>
    </row>
    <row r="37" spans="1:13">
      <c r="A37" s="272" t="s">
        <v>84</v>
      </c>
      <c r="B37" s="269">
        <v>4</v>
      </c>
      <c r="C37" s="270">
        <f>IF(B37 =0,0,D37 / B37 )</f>
        <v>442.92</v>
      </c>
      <c r="D37" s="269">
        <v>1771.68</v>
      </c>
      <c r="E37" s="270">
        <f>IF(B37 =0,0,F37 / B37 )</f>
        <v>3001.3700000000003</v>
      </c>
      <c r="F37" s="269">
        <v>12005.480000000001</v>
      </c>
      <c r="G37" s="270">
        <f>IF(B37 =0,0,H37 / B37 )</f>
        <v>3444.2900000000004</v>
      </c>
      <c r="H37" s="269">
        <v>13777.160000000002</v>
      </c>
      <c r="I37" s="269">
        <v>4055.0755897120002</v>
      </c>
      <c r="J37" s="269">
        <v>17832.235589712</v>
      </c>
      <c r="K37" s="270">
        <f>IF(B37 =0,0,L37 / B37 )</f>
        <v>3759.39</v>
      </c>
      <c r="L37" s="269">
        <v>15037.56</v>
      </c>
      <c r="M37" s="270">
        <v>32869.795589711997</v>
      </c>
    </row>
    <row r="38" spans="1:13" ht="15" thickBot="1">
      <c r="A38" s="272" t="s">
        <v>94</v>
      </c>
      <c r="B38" s="269">
        <v>1</v>
      </c>
      <c r="C38" s="270">
        <f>IF(B38 =0,0,D38 / B38 )</f>
        <v>693.50999999999988</v>
      </c>
      <c r="D38" s="269">
        <v>693.50999999999988</v>
      </c>
      <c r="E38" s="270">
        <f>IF(B38 =0,0,F38 / B38 )</f>
        <v>3001.3700000000003</v>
      </c>
      <c r="F38" s="269">
        <v>3001.3700000000003</v>
      </c>
      <c r="G38" s="270">
        <f>IF(B38 =0,0,H38 / B38 )</f>
        <v>3694.8799999999997</v>
      </c>
      <c r="H38" s="269">
        <v>3694.8799999999997</v>
      </c>
      <c r="I38" s="269">
        <v>1087.5258540159998</v>
      </c>
      <c r="J38" s="269">
        <v>4782.4058540160004</v>
      </c>
      <c r="K38" s="270">
        <f>IF(B38 =0,0,L38 / B38 )</f>
        <v>3759.39</v>
      </c>
      <c r="L38" s="269">
        <v>3759.39</v>
      </c>
      <c r="M38" s="270">
        <v>8541.7958540159998</v>
      </c>
    </row>
    <row r="39" spans="1:13">
      <c r="A39" s="273" t="s">
        <v>95</v>
      </c>
      <c r="B39" s="274">
        <v>30</v>
      </c>
      <c r="C39" s="275">
        <f>IF(B39 =0,0,D39 / B39 )</f>
        <v>232.83133333333336</v>
      </c>
      <c r="D39" s="274">
        <v>6984.9400000000005</v>
      </c>
      <c r="E39" s="275">
        <f>IF(B39 =0,0,F39 / B39 )</f>
        <v>4110.4449999999997</v>
      </c>
      <c r="F39" s="274">
        <v>123313.34999999999</v>
      </c>
      <c r="G39" s="275">
        <f>IF(B39 =0,0,H39 / B39 )</f>
        <v>4343.2763333333332</v>
      </c>
      <c r="H39" s="274">
        <v>130298.29000000001</v>
      </c>
      <c r="I39" s="274">
        <v>38351.112650228002</v>
      </c>
      <c r="J39" s="274">
        <v>168649.40265022797</v>
      </c>
      <c r="K39" s="275">
        <f>IF(B39 =0,0,L39 / B39 )</f>
        <v>3759.39</v>
      </c>
      <c r="L39" s="274">
        <v>112781.7</v>
      </c>
      <c r="M39" s="275">
        <v>281431.10265022796</v>
      </c>
    </row>
    <row r="40" spans="1:13">
      <c r="B40" s="276"/>
      <c r="D40" s="276"/>
      <c r="F40" s="276"/>
      <c r="H40" s="276"/>
      <c r="I40" s="276"/>
      <c r="J40" s="276"/>
      <c r="L40" s="276"/>
    </row>
    <row r="41" spans="1:13">
      <c r="A41" s="277"/>
    </row>
    <row r="42" spans="1:13">
      <c r="A42" s="277"/>
    </row>
    <row r="43" spans="1:13">
      <c r="A43" s="277"/>
    </row>
    <row r="44" spans="1:13">
      <c r="A44" s="277"/>
    </row>
    <row r="45" spans="1:13">
      <c r="A45" s="277"/>
    </row>
    <row r="46" spans="1:13">
      <c r="A46" s="277"/>
    </row>
    <row r="47" spans="1:13">
      <c r="A47" s="277"/>
    </row>
    <row r="48" spans="1:13">
      <c r="A48" s="277"/>
    </row>
    <row r="49" spans="1:13">
      <c r="A49" s="277"/>
    </row>
    <row r="50" spans="1:13">
      <c r="A50" s="277"/>
    </row>
    <row r="51" spans="1:13">
      <c r="A51" s="277"/>
    </row>
    <row r="52" spans="1:13">
      <c r="A52" s="277"/>
    </row>
    <row r="53" spans="1:13">
      <c r="A53" s="277"/>
    </row>
    <row r="54" spans="1:13">
      <c r="A54" s="277"/>
    </row>
    <row r="55" spans="1:13">
      <c r="A55" s="277"/>
    </row>
    <row r="56" spans="1:13">
      <c r="A56" s="277"/>
    </row>
    <row r="57" spans="1:13">
      <c r="A57" s="277"/>
    </row>
    <row r="58" spans="1:13">
      <c r="A58" s="277"/>
    </row>
    <row r="59" spans="1:13">
      <c r="A59" s="277"/>
    </row>
    <row r="60" spans="1:13">
      <c r="A60" s="277"/>
    </row>
    <row r="61" spans="1:13" ht="15" thickBot="1">
      <c r="A61" s="278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</row>
  </sheetData>
  <printOptions horizontalCentered="1"/>
  <pageMargins left="0.25" right="0.25" top="1" bottom="0.5" header="0.5" footer="0.3"/>
  <pageSetup scale="65" pageOrder="overThenDown" orientation="landscape" r:id="rId1"/>
  <headerFooter>
    <oddHeader>&amp;C&amp;10&amp;"Arial,"&amp;BMETER COST REPORT&amp;B
&amp;10&amp;"Arial,"2014 Cost of Service Study
&amp;10&amp;"Arial,"December 2014</oddHeader>
    <oddFooter>&amp;R&amp;"Arial,Regular"&amp;10Page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M815"/>
  <sheetViews>
    <sheetView showGridLines="0" showZeros="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2" sqref="A1:A2"/>
    </sheetView>
  </sheetViews>
  <sheetFormatPr defaultColWidth="9.125" defaultRowHeight="14.4"/>
  <cols>
    <col min="1" max="1" width="70.75" style="115" bestFit="1" customWidth="1"/>
    <col min="2" max="8" width="11.75" style="115" customWidth="1"/>
    <col min="9" max="13" width="11.75" style="240" customWidth="1"/>
    <col min="14" max="16384" width="9.125" style="115"/>
  </cols>
  <sheetData>
    <row r="1" spans="1:13">
      <c r="A1" s="301" t="s">
        <v>455</v>
      </c>
    </row>
    <row r="2" spans="1:13">
      <c r="A2" s="301" t="s">
        <v>452</v>
      </c>
    </row>
    <row r="3" spans="1:13" ht="15" thickBot="1"/>
    <row r="4" spans="1:13" ht="53.4" thickBot="1">
      <c r="A4" s="213" t="s">
        <v>24</v>
      </c>
      <c r="B4" s="213" t="s">
        <v>68</v>
      </c>
      <c r="C4" s="213" t="s">
        <v>52</v>
      </c>
      <c r="D4" s="213" t="s">
        <v>69</v>
      </c>
      <c r="E4" s="213" t="s">
        <v>70</v>
      </c>
      <c r="F4" s="213" t="s">
        <v>71</v>
      </c>
      <c r="G4" s="213" t="s">
        <v>56</v>
      </c>
      <c r="H4" s="213" t="s">
        <v>72</v>
      </c>
      <c r="I4" s="237" t="s">
        <v>73</v>
      </c>
      <c r="J4" s="237" t="s">
        <v>74</v>
      </c>
      <c r="K4" s="237" t="s">
        <v>23</v>
      </c>
      <c r="L4" s="237" t="s">
        <v>75</v>
      </c>
      <c r="M4" s="237" t="s">
        <v>76</v>
      </c>
    </row>
    <row r="5" spans="1:13">
      <c r="A5" s="214"/>
      <c r="B5" s="215" t="s">
        <v>410</v>
      </c>
      <c r="C5" s="214" t="s">
        <v>411</v>
      </c>
      <c r="D5" s="215" t="s">
        <v>412</v>
      </c>
      <c r="E5" s="214" t="s">
        <v>413</v>
      </c>
      <c r="F5" s="215" t="s">
        <v>414</v>
      </c>
      <c r="G5" s="214" t="s">
        <v>415</v>
      </c>
      <c r="H5" s="215" t="s">
        <v>416</v>
      </c>
      <c r="I5" s="243" t="s">
        <v>430</v>
      </c>
      <c r="J5" s="243" t="s">
        <v>431</v>
      </c>
      <c r="K5" s="242" t="s">
        <v>432</v>
      </c>
      <c r="L5" s="247" t="s">
        <v>433</v>
      </c>
      <c r="M5" s="238"/>
    </row>
    <row r="6" spans="1:13">
      <c r="A6" s="216" t="s">
        <v>15</v>
      </c>
      <c r="B6" s="218"/>
      <c r="C6" s="217"/>
      <c r="D6" s="218"/>
      <c r="E6" s="217"/>
      <c r="F6" s="218"/>
      <c r="G6" s="217"/>
      <c r="H6" s="218"/>
      <c r="I6" s="244"/>
      <c r="J6" s="244"/>
      <c r="K6" s="238"/>
      <c r="L6" s="248"/>
      <c r="M6" s="238"/>
    </row>
    <row r="7" spans="1:13">
      <c r="A7" s="219" t="s">
        <v>77</v>
      </c>
      <c r="B7" s="218"/>
      <c r="C7" s="217"/>
      <c r="D7" s="218"/>
      <c r="E7" s="217"/>
      <c r="F7" s="218"/>
      <c r="G7" s="217"/>
      <c r="H7" s="218"/>
      <c r="I7" s="244"/>
      <c r="J7" s="244"/>
      <c r="K7" s="238"/>
      <c r="L7" s="248"/>
      <c r="M7" s="238"/>
    </row>
    <row r="8" spans="1:13">
      <c r="A8" s="220" t="s">
        <v>125</v>
      </c>
      <c r="B8" s="218">
        <v>0.41666666666666669</v>
      </c>
      <c r="C8" s="217">
        <f t="shared" ref="C8:C19" si="0">IF(B8 =0,0,D8 / B8 )</f>
        <v>99</v>
      </c>
      <c r="D8" s="218">
        <v>41.25</v>
      </c>
      <c r="E8" s="217">
        <f t="shared" ref="E8:E19" si="1">IF(B8 =0,0,F8 / B8 )</f>
        <v>838.04</v>
      </c>
      <c r="F8" s="218">
        <v>349.18333333333334</v>
      </c>
      <c r="G8" s="217">
        <f t="shared" ref="G8:G19" si="2">IF(B8 =0,0,H8 / B8 )</f>
        <v>937.04</v>
      </c>
      <c r="H8" s="218">
        <v>390.43333333333334</v>
      </c>
      <c r="I8" s="244">
        <v>131.18570151266667</v>
      </c>
      <c r="J8" s="244">
        <v>521.61903484599998</v>
      </c>
      <c r="K8" s="238">
        <f t="shared" ref="K8:K18" si="3">IF(B7 =0,0,L8 / B7 )</f>
        <v>0</v>
      </c>
      <c r="L8" s="248">
        <v>247.5916666666667</v>
      </c>
      <c r="M8" s="238">
        <v>769.21070151266667</v>
      </c>
    </row>
    <row r="9" spans="1:13">
      <c r="A9" s="220" t="s">
        <v>79</v>
      </c>
      <c r="B9" s="218">
        <v>50</v>
      </c>
      <c r="C9" s="217">
        <f t="shared" si="0"/>
        <v>0</v>
      </c>
      <c r="D9" s="218">
        <v>0</v>
      </c>
      <c r="E9" s="217">
        <f t="shared" si="1"/>
        <v>2168.9300000000003</v>
      </c>
      <c r="F9" s="218">
        <v>108446.50000000001</v>
      </c>
      <c r="G9" s="217">
        <f t="shared" si="2"/>
        <v>2168.9300000000003</v>
      </c>
      <c r="H9" s="218">
        <v>108446.50000000001</v>
      </c>
      <c r="I9" s="244">
        <v>36438.052196090008</v>
      </c>
      <c r="J9" s="244">
        <v>144884.55219609002</v>
      </c>
      <c r="K9" s="238">
        <f t="shared" si="3"/>
        <v>71306.399999999994</v>
      </c>
      <c r="L9" s="248">
        <v>29711</v>
      </c>
      <c r="M9" s="238">
        <v>174595.55219609002</v>
      </c>
    </row>
    <row r="10" spans="1:13">
      <c r="A10" s="220" t="s">
        <v>80</v>
      </c>
      <c r="B10" s="218">
        <v>19</v>
      </c>
      <c r="C10" s="217">
        <f t="shared" si="0"/>
        <v>180.79</v>
      </c>
      <c r="D10" s="218">
        <v>3435.0099999999998</v>
      </c>
      <c r="E10" s="217">
        <f t="shared" si="1"/>
        <v>1996.94</v>
      </c>
      <c r="F10" s="218">
        <v>37941.86</v>
      </c>
      <c r="G10" s="217">
        <f t="shared" si="2"/>
        <v>2177.73</v>
      </c>
      <c r="H10" s="218">
        <v>41376.870000000003</v>
      </c>
      <c r="I10" s="244">
        <v>13902.639077986199</v>
      </c>
      <c r="J10" s="244">
        <v>55279.5090779862</v>
      </c>
      <c r="K10" s="238">
        <f t="shared" si="3"/>
        <v>1337.4518000000003</v>
      </c>
      <c r="L10" s="248">
        <v>66872.590000000011</v>
      </c>
      <c r="M10" s="238">
        <v>122152.0990779862</v>
      </c>
    </row>
    <row r="11" spans="1:13">
      <c r="A11" s="220" t="s">
        <v>148</v>
      </c>
      <c r="B11" s="218">
        <v>0.5</v>
      </c>
      <c r="C11" s="217">
        <f t="shared" si="0"/>
        <v>100</v>
      </c>
      <c r="D11" s="218">
        <v>50</v>
      </c>
      <c r="E11" s="217">
        <f t="shared" si="1"/>
        <v>838.04</v>
      </c>
      <c r="F11" s="218">
        <v>419.02</v>
      </c>
      <c r="G11" s="217">
        <f t="shared" si="2"/>
        <v>938.04</v>
      </c>
      <c r="H11" s="218">
        <v>469.02</v>
      </c>
      <c r="I11" s="244">
        <v>157.5908419452</v>
      </c>
      <c r="J11" s="244">
        <v>626.61084194520004</v>
      </c>
      <c r="K11" s="238">
        <f t="shared" si="3"/>
        <v>15.637368421052633</v>
      </c>
      <c r="L11" s="248">
        <v>297.11</v>
      </c>
      <c r="M11" s="238">
        <v>923.72084194520005</v>
      </c>
    </row>
    <row r="12" spans="1:13">
      <c r="A12" s="220" t="s">
        <v>81</v>
      </c>
      <c r="B12" s="218">
        <v>1</v>
      </c>
      <c r="C12" s="217">
        <f t="shared" si="0"/>
        <v>100</v>
      </c>
      <c r="D12" s="218">
        <v>100</v>
      </c>
      <c r="E12" s="217">
        <f t="shared" si="1"/>
        <v>0</v>
      </c>
      <c r="F12" s="218">
        <v>0</v>
      </c>
      <c r="G12" s="217">
        <f t="shared" si="2"/>
        <v>100</v>
      </c>
      <c r="H12" s="218">
        <v>100</v>
      </c>
      <c r="I12" s="244">
        <v>33.600026</v>
      </c>
      <c r="J12" s="244">
        <v>133.60002600000001</v>
      </c>
      <c r="K12" s="238">
        <f t="shared" si="3"/>
        <v>71.62</v>
      </c>
      <c r="L12" s="248">
        <v>35.81</v>
      </c>
      <c r="M12" s="238">
        <v>169.41002600000002</v>
      </c>
    </row>
    <row r="13" spans="1:13">
      <c r="A13" s="220" t="s">
        <v>82</v>
      </c>
      <c r="B13" s="218">
        <v>12.166666666666666</v>
      </c>
      <c r="C13" s="217">
        <f t="shared" si="0"/>
        <v>217.25000000000003</v>
      </c>
      <c r="D13" s="218">
        <v>2643.2083333333335</v>
      </c>
      <c r="E13" s="217">
        <f t="shared" si="1"/>
        <v>838.04000000000008</v>
      </c>
      <c r="F13" s="218">
        <v>10196.153333333334</v>
      </c>
      <c r="G13" s="217">
        <f t="shared" si="2"/>
        <v>1055.29</v>
      </c>
      <c r="H13" s="218">
        <v>12839.361666666666</v>
      </c>
      <c r="I13" s="244">
        <v>4314.0288582340336</v>
      </c>
      <c r="J13" s="244">
        <v>17153.390524900697</v>
      </c>
      <c r="K13" s="238">
        <f t="shared" si="3"/>
        <v>7229.6766666666672</v>
      </c>
      <c r="L13" s="248">
        <v>7229.6766666666672</v>
      </c>
      <c r="M13" s="238">
        <v>24383.067191567363</v>
      </c>
    </row>
    <row r="14" spans="1:13">
      <c r="A14" s="220" t="s">
        <v>83</v>
      </c>
      <c r="B14" s="218">
        <v>254</v>
      </c>
      <c r="C14" s="217">
        <f t="shared" si="0"/>
        <v>217.25</v>
      </c>
      <c r="D14" s="218">
        <v>55181.5</v>
      </c>
      <c r="E14" s="217">
        <f t="shared" si="1"/>
        <v>838.04</v>
      </c>
      <c r="F14" s="218">
        <v>212862.16</v>
      </c>
      <c r="G14" s="217">
        <f t="shared" si="2"/>
        <v>1055.29</v>
      </c>
      <c r="H14" s="218">
        <v>268043.65999999997</v>
      </c>
      <c r="I14" s="244">
        <v>90062.73945135159</v>
      </c>
      <c r="J14" s="244">
        <v>358106.39945135155</v>
      </c>
      <c r="K14" s="238">
        <f t="shared" si="3"/>
        <v>12405.36</v>
      </c>
      <c r="L14" s="248">
        <v>150931.88</v>
      </c>
      <c r="M14" s="238">
        <v>509038.27945135155</v>
      </c>
    </row>
    <row r="15" spans="1:13">
      <c r="A15" s="220" t="s">
        <v>84</v>
      </c>
      <c r="B15" s="218">
        <v>61</v>
      </c>
      <c r="C15" s="217">
        <f t="shared" si="0"/>
        <v>417.72999999999996</v>
      </c>
      <c r="D15" s="218">
        <v>25481.53</v>
      </c>
      <c r="E15" s="217">
        <f t="shared" si="1"/>
        <v>666.05</v>
      </c>
      <c r="F15" s="218">
        <v>40629.049999999996</v>
      </c>
      <c r="G15" s="217">
        <f t="shared" si="2"/>
        <v>1083.78</v>
      </c>
      <c r="H15" s="218">
        <v>66110.58</v>
      </c>
      <c r="I15" s="244">
        <v>22213.172068750802</v>
      </c>
      <c r="J15" s="244">
        <v>88323.752068750793</v>
      </c>
      <c r="K15" s="238">
        <f t="shared" si="3"/>
        <v>845.26066929133856</v>
      </c>
      <c r="L15" s="248">
        <v>214696.21</v>
      </c>
      <c r="M15" s="238">
        <v>303019.96206875081</v>
      </c>
    </row>
    <row r="16" spans="1:13">
      <c r="A16" s="220" t="s">
        <v>85</v>
      </c>
      <c r="B16" s="218">
        <v>2</v>
      </c>
      <c r="C16" s="217">
        <f t="shared" si="0"/>
        <v>843.95000000000016</v>
      </c>
      <c r="D16" s="218">
        <v>1687.9000000000003</v>
      </c>
      <c r="E16" s="217">
        <f t="shared" si="1"/>
        <v>838.04</v>
      </c>
      <c r="F16" s="218">
        <v>1676.08</v>
      </c>
      <c r="G16" s="217">
        <f t="shared" si="2"/>
        <v>1681.99</v>
      </c>
      <c r="H16" s="218">
        <v>3363.98</v>
      </c>
      <c r="I16" s="244">
        <v>1130.2981546348001</v>
      </c>
      <c r="J16" s="244">
        <v>4494.2781546347996</v>
      </c>
      <c r="K16" s="238">
        <f t="shared" si="3"/>
        <v>19.482622950819675</v>
      </c>
      <c r="L16" s="248">
        <v>1188.44</v>
      </c>
      <c r="M16" s="238">
        <v>5682.7181546348002</v>
      </c>
    </row>
    <row r="17" spans="1:13">
      <c r="A17" s="220" t="s">
        <v>86</v>
      </c>
      <c r="B17" s="218">
        <v>75</v>
      </c>
      <c r="C17" s="217">
        <f t="shared" si="0"/>
        <v>843.95</v>
      </c>
      <c r="D17" s="218">
        <v>63296.25</v>
      </c>
      <c r="E17" s="217">
        <f t="shared" si="1"/>
        <v>838.04</v>
      </c>
      <c r="F17" s="218">
        <v>62853</v>
      </c>
      <c r="G17" s="217">
        <f t="shared" si="2"/>
        <v>1681.99</v>
      </c>
      <c r="H17" s="218">
        <v>126149.25</v>
      </c>
      <c r="I17" s="244">
        <v>42386.180798805006</v>
      </c>
      <c r="J17" s="244">
        <v>168535.430798805</v>
      </c>
      <c r="K17" s="238">
        <f t="shared" si="3"/>
        <v>22283.25</v>
      </c>
      <c r="L17" s="248">
        <v>44566.5</v>
      </c>
      <c r="M17" s="238">
        <v>213101.930798805</v>
      </c>
    </row>
    <row r="18" spans="1:13" ht="15" thickBot="1">
      <c r="A18" s="220" t="s">
        <v>87</v>
      </c>
      <c r="B18" s="218">
        <v>24</v>
      </c>
      <c r="C18" s="217">
        <f t="shared" si="0"/>
        <v>843.7399999999999</v>
      </c>
      <c r="D18" s="218">
        <v>20249.759999999998</v>
      </c>
      <c r="E18" s="217">
        <f t="shared" si="1"/>
        <v>666.05</v>
      </c>
      <c r="F18" s="218">
        <v>15985.199999999999</v>
      </c>
      <c r="G18" s="217">
        <f t="shared" si="2"/>
        <v>1509.79</v>
      </c>
      <c r="H18" s="218">
        <v>36234.959999999999</v>
      </c>
      <c r="I18" s="244">
        <v>12174.955981089601</v>
      </c>
      <c r="J18" s="244">
        <v>48409.915981089602</v>
      </c>
      <c r="K18" s="238">
        <f t="shared" si="3"/>
        <v>1126.2752</v>
      </c>
      <c r="L18" s="248">
        <v>84470.64</v>
      </c>
      <c r="M18" s="238">
        <v>132880.55598108962</v>
      </c>
    </row>
    <row r="19" spans="1:13">
      <c r="A19" s="76" t="s">
        <v>88</v>
      </c>
      <c r="B19" s="222">
        <v>499.08333333333331</v>
      </c>
      <c r="C19" s="221">
        <f t="shared" si="0"/>
        <v>344.96525296376689</v>
      </c>
      <c r="D19" s="222">
        <v>172166.40833333333</v>
      </c>
      <c r="E19" s="221">
        <f t="shared" si="1"/>
        <v>984.52136917682424</v>
      </c>
      <c r="F19" s="222">
        <v>491358.20666666667</v>
      </c>
      <c r="G19" s="221">
        <f t="shared" si="2"/>
        <v>1329.4866221405912</v>
      </c>
      <c r="H19" s="222">
        <v>663524.61499999999</v>
      </c>
      <c r="I19" s="245">
        <v>222944.44315639988</v>
      </c>
      <c r="J19" s="245">
        <v>886469.05815639975</v>
      </c>
      <c r="K19" s="239">
        <f t="shared" ref="K19" si="4">IF(B19 =0,0,L19 / B19 )</f>
        <v>1202.6998463850391</v>
      </c>
      <c r="L19" s="249">
        <v>600247.44833333325</v>
      </c>
      <c r="M19" s="239">
        <v>1486716.5064897332</v>
      </c>
    </row>
    <row r="20" spans="1:13">
      <c r="B20" s="223"/>
      <c r="D20" s="223"/>
      <c r="F20" s="223"/>
      <c r="H20" s="223"/>
      <c r="I20" s="246"/>
      <c r="J20" s="246"/>
      <c r="L20" s="250"/>
    </row>
    <row r="21" spans="1:13">
      <c r="A21" s="216" t="s">
        <v>16</v>
      </c>
      <c r="B21" s="218"/>
      <c r="C21" s="217"/>
      <c r="D21" s="218"/>
      <c r="E21" s="217"/>
      <c r="F21" s="218"/>
      <c r="G21" s="217"/>
      <c r="H21" s="218"/>
      <c r="I21" s="244"/>
      <c r="J21" s="244"/>
      <c r="K21" s="238"/>
      <c r="L21" s="248"/>
      <c r="M21" s="238"/>
    </row>
    <row r="22" spans="1:13">
      <c r="A22" s="219" t="s">
        <v>89</v>
      </c>
      <c r="B22" s="218"/>
      <c r="C22" s="217"/>
      <c r="D22" s="218"/>
      <c r="E22" s="217"/>
      <c r="F22" s="218"/>
      <c r="G22" s="217"/>
      <c r="H22" s="218"/>
      <c r="I22" s="244"/>
      <c r="J22" s="244"/>
      <c r="K22" s="238"/>
      <c r="L22" s="248"/>
      <c r="M22" s="238"/>
    </row>
    <row r="23" spans="1:13">
      <c r="A23" s="220" t="s">
        <v>125</v>
      </c>
      <c r="B23" s="218">
        <v>0.25</v>
      </c>
      <c r="C23" s="217">
        <f t="shared" ref="C23:C33" si="5">IF(B23 =0,0,D23 / B23 )</f>
        <v>99</v>
      </c>
      <c r="D23" s="218">
        <v>24.75</v>
      </c>
      <c r="E23" s="217">
        <f t="shared" ref="E23:E33" si="6">IF(B23 =0,0,F23 / B23 )</f>
        <v>838.04</v>
      </c>
      <c r="F23" s="218">
        <v>209.51</v>
      </c>
      <c r="G23" s="217">
        <f t="shared" ref="G23:G33" si="7">IF(B23 =0,0,H23 / B23 )</f>
        <v>937.04</v>
      </c>
      <c r="H23" s="218">
        <v>234.26</v>
      </c>
      <c r="I23" s="244">
        <v>78.711420907600001</v>
      </c>
      <c r="J23" s="244">
        <v>312.97142090759996</v>
      </c>
      <c r="K23" s="238">
        <v>594.22</v>
      </c>
      <c r="L23" s="248">
        <v>148.55500000000001</v>
      </c>
      <c r="M23" s="238">
        <v>461.52642090759997</v>
      </c>
    </row>
    <row r="24" spans="1:13">
      <c r="A24" s="220" t="s">
        <v>79</v>
      </c>
      <c r="B24" s="218">
        <v>1</v>
      </c>
      <c r="C24" s="217">
        <f t="shared" si="5"/>
        <v>0</v>
      </c>
      <c r="D24" s="218">
        <v>0</v>
      </c>
      <c r="E24" s="217">
        <f t="shared" si="6"/>
        <v>2168.9300000000003</v>
      </c>
      <c r="F24" s="218">
        <v>2168.9300000000003</v>
      </c>
      <c r="G24" s="217">
        <f t="shared" si="7"/>
        <v>2168.9300000000003</v>
      </c>
      <c r="H24" s="218">
        <v>2168.9300000000003</v>
      </c>
      <c r="I24" s="244">
        <v>728.76104392180014</v>
      </c>
      <c r="J24" s="244">
        <v>2897.6910439218004</v>
      </c>
      <c r="K24" s="238">
        <v>594.22</v>
      </c>
      <c r="L24" s="248">
        <v>594.22</v>
      </c>
      <c r="M24" s="238">
        <v>3491.9110439218002</v>
      </c>
    </row>
    <row r="25" spans="1:13">
      <c r="A25" s="220" t="s">
        <v>243</v>
      </c>
      <c r="B25" s="218">
        <v>1.5833333333333333</v>
      </c>
      <c r="C25" s="217">
        <f t="shared" si="5"/>
        <v>147.02000000000001</v>
      </c>
      <c r="D25" s="218">
        <v>232.78166666666667</v>
      </c>
      <c r="E25" s="217">
        <f t="shared" si="6"/>
        <v>0</v>
      </c>
      <c r="F25" s="218">
        <v>0</v>
      </c>
      <c r="G25" s="217">
        <f t="shared" si="7"/>
        <v>147.02000000000001</v>
      </c>
      <c r="H25" s="218">
        <v>232.78166666666667</v>
      </c>
      <c r="I25" s="244">
        <v>78.214700523233333</v>
      </c>
      <c r="J25" s="244">
        <v>310.99636718990001</v>
      </c>
      <c r="K25" s="238">
        <v>594.22</v>
      </c>
      <c r="L25" s="248">
        <v>940.84833333333336</v>
      </c>
      <c r="M25" s="238">
        <v>1251.8447005232335</v>
      </c>
    </row>
    <row r="26" spans="1:13">
      <c r="A26" s="220" t="s">
        <v>90</v>
      </c>
      <c r="B26" s="218">
        <v>2</v>
      </c>
      <c r="C26" s="217">
        <f t="shared" si="5"/>
        <v>217.25</v>
      </c>
      <c r="D26" s="218">
        <v>434.5</v>
      </c>
      <c r="E26" s="217">
        <f t="shared" si="6"/>
        <v>838.04</v>
      </c>
      <c r="F26" s="218">
        <v>1676.08</v>
      </c>
      <c r="G26" s="217">
        <f t="shared" si="7"/>
        <v>1055.29</v>
      </c>
      <c r="H26" s="218">
        <v>2110.58</v>
      </c>
      <c r="I26" s="244">
        <v>709.15542875080007</v>
      </c>
      <c r="J26" s="244">
        <v>2819.7354287508001</v>
      </c>
      <c r="K26" s="238">
        <v>594.22</v>
      </c>
      <c r="L26" s="248">
        <v>1188.44</v>
      </c>
      <c r="M26" s="238">
        <v>4008.1754287507997</v>
      </c>
    </row>
    <row r="27" spans="1:13">
      <c r="A27" s="220" t="s">
        <v>82</v>
      </c>
      <c r="B27" s="218">
        <v>17.583333333333332</v>
      </c>
      <c r="C27" s="217">
        <f t="shared" si="5"/>
        <v>217.25</v>
      </c>
      <c r="D27" s="218">
        <v>3819.9791666666665</v>
      </c>
      <c r="E27" s="217">
        <f t="shared" si="6"/>
        <v>838.04000000000008</v>
      </c>
      <c r="F27" s="218">
        <v>14735.536666666667</v>
      </c>
      <c r="G27" s="217">
        <f t="shared" si="7"/>
        <v>1055.2900000000002</v>
      </c>
      <c r="H27" s="218">
        <v>18555.515833333335</v>
      </c>
      <c r="I27" s="244">
        <v>6234.6581444341164</v>
      </c>
      <c r="J27" s="244">
        <v>24790.173977767448</v>
      </c>
      <c r="K27" s="238">
        <v>594.22</v>
      </c>
      <c r="L27" s="248">
        <v>10448.368333333334</v>
      </c>
      <c r="M27" s="238">
        <v>35238.542311100777</v>
      </c>
    </row>
    <row r="28" spans="1:13">
      <c r="A28" s="220" t="s">
        <v>83</v>
      </c>
      <c r="B28" s="218">
        <v>71</v>
      </c>
      <c r="C28" s="217">
        <f t="shared" si="5"/>
        <v>217.25</v>
      </c>
      <c r="D28" s="218">
        <v>15424.75</v>
      </c>
      <c r="E28" s="217">
        <f t="shared" si="6"/>
        <v>838.04</v>
      </c>
      <c r="F28" s="218">
        <v>59500.84</v>
      </c>
      <c r="G28" s="217">
        <f t="shared" si="7"/>
        <v>1055.29</v>
      </c>
      <c r="H28" s="218">
        <v>74925.59</v>
      </c>
      <c r="I28" s="244">
        <v>25175.017720653399</v>
      </c>
      <c r="J28" s="244">
        <v>100100.6077206534</v>
      </c>
      <c r="K28" s="238">
        <v>594.22</v>
      </c>
      <c r="L28" s="248">
        <v>42189.62</v>
      </c>
      <c r="M28" s="238">
        <v>142290.22772065338</v>
      </c>
    </row>
    <row r="29" spans="1:13">
      <c r="A29" s="220" t="s">
        <v>84</v>
      </c>
      <c r="B29" s="218">
        <v>0.16666666666666666</v>
      </c>
      <c r="C29" s="217">
        <f t="shared" si="5"/>
        <v>417.73</v>
      </c>
      <c r="D29" s="218">
        <v>69.62166666666667</v>
      </c>
      <c r="E29" s="217">
        <f t="shared" si="6"/>
        <v>666.05</v>
      </c>
      <c r="F29" s="218">
        <v>111.00833333333333</v>
      </c>
      <c r="G29" s="217">
        <f t="shared" si="7"/>
        <v>1083.78</v>
      </c>
      <c r="H29" s="218">
        <v>180.63</v>
      </c>
      <c r="I29" s="244">
        <v>60.691726963800001</v>
      </c>
      <c r="J29" s="244">
        <v>241.32172696379999</v>
      </c>
      <c r="K29" s="238">
        <v>3519.61</v>
      </c>
      <c r="L29" s="248">
        <v>586.60166666666669</v>
      </c>
      <c r="M29" s="238">
        <v>827.92339363046665</v>
      </c>
    </row>
    <row r="30" spans="1:13">
      <c r="A30" s="220" t="s">
        <v>85</v>
      </c>
      <c r="B30" s="218">
        <v>1</v>
      </c>
      <c r="C30" s="217">
        <f t="shared" si="5"/>
        <v>843.95000000000016</v>
      </c>
      <c r="D30" s="218">
        <v>843.95000000000016</v>
      </c>
      <c r="E30" s="217">
        <f t="shared" si="6"/>
        <v>838.04</v>
      </c>
      <c r="F30" s="218">
        <v>838.04</v>
      </c>
      <c r="G30" s="217">
        <f t="shared" si="7"/>
        <v>1681.99</v>
      </c>
      <c r="H30" s="218">
        <v>1681.99</v>
      </c>
      <c r="I30" s="244">
        <v>565.14907731740004</v>
      </c>
      <c r="J30" s="244">
        <v>2247.1390773173998</v>
      </c>
      <c r="K30" s="238">
        <v>594.22</v>
      </c>
      <c r="L30" s="248">
        <v>594.22</v>
      </c>
      <c r="M30" s="238">
        <v>2841.3590773174001</v>
      </c>
    </row>
    <row r="31" spans="1:13">
      <c r="A31" s="220" t="s">
        <v>86</v>
      </c>
      <c r="B31" s="218">
        <v>13.833333333333334</v>
      </c>
      <c r="C31" s="217">
        <f t="shared" si="5"/>
        <v>843.95</v>
      </c>
      <c r="D31" s="218">
        <v>11674.641666666668</v>
      </c>
      <c r="E31" s="217">
        <f t="shared" si="6"/>
        <v>838.03999999999985</v>
      </c>
      <c r="F31" s="218">
        <v>11592.886666666665</v>
      </c>
      <c r="G31" s="217">
        <f t="shared" si="7"/>
        <v>1681.9899999999998</v>
      </c>
      <c r="H31" s="218">
        <v>23267.528333333332</v>
      </c>
      <c r="I31" s="244">
        <v>7817.895569557365</v>
      </c>
      <c r="J31" s="244">
        <v>31085.4239028907</v>
      </c>
      <c r="K31" s="238">
        <v>594.21999999999991</v>
      </c>
      <c r="L31" s="248">
        <v>8220.0433333333331</v>
      </c>
      <c r="M31" s="238">
        <v>39305.467236224031</v>
      </c>
    </row>
    <row r="32" spans="1:13" ht="15" thickBot="1">
      <c r="A32" s="220" t="s">
        <v>87</v>
      </c>
      <c r="B32" s="218">
        <v>1</v>
      </c>
      <c r="C32" s="217">
        <f t="shared" si="5"/>
        <v>843.74000000000012</v>
      </c>
      <c r="D32" s="218">
        <v>843.74000000000012</v>
      </c>
      <c r="E32" s="217">
        <f t="shared" si="6"/>
        <v>666.05</v>
      </c>
      <c r="F32" s="218">
        <v>666.05</v>
      </c>
      <c r="G32" s="217">
        <f t="shared" si="7"/>
        <v>1509.79</v>
      </c>
      <c r="H32" s="218">
        <v>1509.79</v>
      </c>
      <c r="I32" s="244">
        <v>507.28983254540003</v>
      </c>
      <c r="J32" s="244">
        <v>2017.0798325454</v>
      </c>
      <c r="K32" s="238">
        <v>3519.61</v>
      </c>
      <c r="L32" s="248">
        <v>3519.61</v>
      </c>
      <c r="M32" s="238">
        <v>5536.6898325453994</v>
      </c>
    </row>
    <row r="33" spans="1:13">
      <c r="A33" s="76" t="s">
        <v>91</v>
      </c>
      <c r="B33" s="222">
        <v>109.41666666666666</v>
      </c>
      <c r="C33" s="221">
        <f t="shared" si="5"/>
        <v>304.96920792079209</v>
      </c>
      <c r="D33" s="222">
        <v>33368.714166666665</v>
      </c>
      <c r="E33" s="221">
        <f t="shared" si="6"/>
        <v>836.24263518659563</v>
      </c>
      <c r="F33" s="222">
        <v>91498.881666666668</v>
      </c>
      <c r="G33" s="221">
        <f t="shared" si="7"/>
        <v>1141.2118431073877</v>
      </c>
      <c r="H33" s="222">
        <v>124867.59583333334</v>
      </c>
      <c r="I33" s="245">
        <v>41955.544665574918</v>
      </c>
      <c r="J33" s="245">
        <v>166823.14049890824</v>
      </c>
      <c r="K33" s="239">
        <f t="shared" ref="K33" si="8">IF(B33 =0,0,L33 / B33 )</f>
        <v>625.41227722772283</v>
      </c>
      <c r="L33" s="249">
        <v>68430.526666666672</v>
      </c>
      <c r="M33" s="239">
        <v>235253.66716557491</v>
      </c>
    </row>
    <row r="34" spans="1:13">
      <c r="B34" s="223"/>
      <c r="D34" s="223"/>
      <c r="F34" s="223"/>
      <c r="H34" s="223"/>
      <c r="I34" s="246"/>
      <c r="J34" s="246"/>
      <c r="L34" s="250"/>
    </row>
    <row r="35" spans="1:13">
      <c r="A35" s="216" t="s">
        <v>17</v>
      </c>
      <c r="B35" s="218"/>
      <c r="C35" s="217"/>
      <c r="D35" s="218"/>
      <c r="E35" s="217"/>
      <c r="F35" s="218"/>
      <c r="G35" s="217"/>
      <c r="H35" s="218"/>
      <c r="I35" s="244"/>
      <c r="J35" s="244"/>
      <c r="K35" s="238"/>
      <c r="L35" s="248"/>
      <c r="M35" s="238"/>
    </row>
    <row r="36" spans="1:13">
      <c r="A36" s="219" t="s">
        <v>92</v>
      </c>
      <c r="B36" s="218"/>
      <c r="C36" s="217"/>
      <c r="D36" s="218"/>
      <c r="E36" s="217"/>
      <c r="F36" s="218"/>
      <c r="G36" s="217"/>
      <c r="H36" s="218"/>
      <c r="I36" s="244"/>
      <c r="J36" s="244"/>
      <c r="K36" s="238"/>
      <c r="L36" s="248"/>
      <c r="M36" s="238"/>
    </row>
    <row r="37" spans="1:13">
      <c r="A37" s="220" t="s">
        <v>80</v>
      </c>
      <c r="B37" s="218">
        <v>25</v>
      </c>
      <c r="C37" s="217">
        <f>IF(B37 =0,0,D37 / B37 )</f>
        <v>180.79</v>
      </c>
      <c r="D37" s="218">
        <v>4519.75</v>
      </c>
      <c r="E37" s="217">
        <f>IF(B37 =0,0,F37 / B37 )</f>
        <v>1996.94</v>
      </c>
      <c r="F37" s="218">
        <v>49923.5</v>
      </c>
      <c r="G37" s="217">
        <f>IF(B37 =0,0,H37 / B37 )</f>
        <v>2177.73</v>
      </c>
      <c r="H37" s="218">
        <v>54443.25</v>
      </c>
      <c r="I37" s="244">
        <v>18292.946155244997</v>
      </c>
      <c r="J37" s="244">
        <v>72736.196155244994</v>
      </c>
      <c r="K37" s="238">
        <v>3519.61</v>
      </c>
      <c r="L37" s="248">
        <v>87990.25</v>
      </c>
      <c r="M37" s="238">
        <v>160726.44615524501</v>
      </c>
    </row>
    <row r="38" spans="1:13">
      <c r="A38" s="220" t="s">
        <v>84</v>
      </c>
      <c r="B38" s="218">
        <v>4</v>
      </c>
      <c r="C38" s="217">
        <f>IF(B38 =0,0,D38 / B38 )</f>
        <v>417.73</v>
      </c>
      <c r="D38" s="218">
        <v>1670.92</v>
      </c>
      <c r="E38" s="217">
        <f>IF(B38 =0,0,F38 / B38 )</f>
        <v>666.05</v>
      </c>
      <c r="F38" s="218">
        <v>2664.2</v>
      </c>
      <c r="G38" s="217">
        <f>IF(B38 =0,0,H38 / B38 )</f>
        <v>1083.78</v>
      </c>
      <c r="H38" s="218">
        <v>4335.12</v>
      </c>
      <c r="I38" s="244">
        <v>1456.6014471312001</v>
      </c>
      <c r="J38" s="244">
        <v>5791.7214471312</v>
      </c>
      <c r="K38" s="238">
        <v>3519.61</v>
      </c>
      <c r="L38" s="248">
        <v>14078.44</v>
      </c>
      <c r="M38" s="238">
        <v>19870.161447131199</v>
      </c>
    </row>
    <row r="39" spans="1:13" ht="15" thickBot="1">
      <c r="A39" s="220" t="s">
        <v>94</v>
      </c>
      <c r="B39" s="218">
        <v>1</v>
      </c>
      <c r="C39" s="217">
        <f>IF(B39 =0,0,D39 / B39 )</f>
        <v>693.50999999999988</v>
      </c>
      <c r="D39" s="218">
        <v>693.50999999999988</v>
      </c>
      <c r="E39" s="217">
        <f>IF(B39 =0,0,F39 / B39 )</f>
        <v>666.05</v>
      </c>
      <c r="F39" s="218">
        <v>666.05</v>
      </c>
      <c r="G39" s="217">
        <f>IF(B39 =0,0,H39 / B39 )</f>
        <v>1359.5599999999997</v>
      </c>
      <c r="H39" s="218">
        <v>1359.5599999999997</v>
      </c>
      <c r="I39" s="244">
        <v>456.81251348559982</v>
      </c>
      <c r="J39" s="244">
        <v>1816.3725134856002</v>
      </c>
      <c r="K39" s="238">
        <v>3519.61</v>
      </c>
      <c r="L39" s="248">
        <v>3519.61</v>
      </c>
      <c r="M39" s="238">
        <v>5335.9825134856001</v>
      </c>
    </row>
    <row r="40" spans="1:13">
      <c r="A40" s="76" t="s">
        <v>95</v>
      </c>
      <c r="B40" s="222">
        <v>30</v>
      </c>
      <c r="C40" s="221">
        <f>IF(B40 =0,0,D40 / B40 )</f>
        <v>229.47266666666667</v>
      </c>
      <c r="D40" s="222">
        <v>6884.18</v>
      </c>
      <c r="E40" s="221">
        <f>IF(B40 =0,0,F40 / B40 )</f>
        <v>1775.125</v>
      </c>
      <c r="F40" s="222">
        <v>53253.75</v>
      </c>
      <c r="G40" s="221">
        <f>IF(B40 =0,0,H40 / B40 )</f>
        <v>2004.5976666666668</v>
      </c>
      <c r="H40" s="222">
        <v>60137.93</v>
      </c>
      <c r="I40" s="245">
        <v>20206.360115861797</v>
      </c>
      <c r="J40" s="245">
        <v>80344.290115861804</v>
      </c>
      <c r="K40" s="239">
        <f>IF(B40 =0,0,L40 / B40 )</f>
        <v>3519.61</v>
      </c>
      <c r="L40" s="249">
        <v>105588.3</v>
      </c>
      <c r="M40" s="239">
        <v>185932.59011586179</v>
      </c>
    </row>
    <row r="41" spans="1:13">
      <c r="B41" s="223"/>
      <c r="D41" s="223"/>
      <c r="F41" s="223"/>
      <c r="H41" s="223"/>
      <c r="I41" s="246"/>
      <c r="J41" s="246"/>
      <c r="L41" s="250"/>
    </row>
    <row r="42" spans="1:13">
      <c r="A42" s="216" t="s">
        <v>96</v>
      </c>
      <c r="B42" s="217"/>
      <c r="C42" s="217"/>
      <c r="D42" s="217"/>
      <c r="E42" s="217"/>
      <c r="F42" s="217"/>
      <c r="G42" s="217"/>
      <c r="H42" s="217"/>
      <c r="I42" s="238"/>
      <c r="J42" s="238"/>
      <c r="K42" s="238"/>
      <c r="L42" s="238"/>
      <c r="M42" s="238"/>
    </row>
    <row r="43" spans="1:13">
      <c r="A43" s="219" t="s">
        <v>97</v>
      </c>
      <c r="B43" s="217"/>
      <c r="C43" s="217"/>
      <c r="D43" s="217"/>
      <c r="E43" s="217"/>
      <c r="F43" s="217"/>
      <c r="G43" s="217"/>
      <c r="H43" s="217"/>
      <c r="I43" s="238"/>
      <c r="J43" s="238"/>
      <c r="K43" s="238"/>
      <c r="L43" s="238"/>
      <c r="M43" s="238"/>
    </row>
    <row r="44" spans="1:13">
      <c r="A44" s="220" t="s">
        <v>98</v>
      </c>
      <c r="B44" s="217">
        <v>35.083333333333336</v>
      </c>
      <c r="C44" s="217">
        <f t="shared" ref="C44:C49" si="9">IF(B44 =0,0,D44 / B44 )</f>
        <v>32</v>
      </c>
      <c r="D44" s="217">
        <v>1122.6666666666667</v>
      </c>
      <c r="E44" s="217">
        <f t="shared" ref="E44:E49" si="10">IF(B44 =0,0,F44 / B44 )</f>
        <v>0</v>
      </c>
      <c r="F44" s="217">
        <v>0</v>
      </c>
      <c r="G44" s="217">
        <f t="shared" ref="G44:G49" si="11">IF(B44 =0,0,H44 / B44 )</f>
        <v>32</v>
      </c>
      <c r="H44" s="217">
        <v>1122.6666666666667</v>
      </c>
      <c r="I44" s="238">
        <v>377.21629189333333</v>
      </c>
      <c r="J44" s="238">
        <v>1499.8829585599999</v>
      </c>
      <c r="K44" s="238">
        <f t="shared" ref="K44:K49" si="12">IF(B43 =0,0,L44 / B43 )</f>
        <v>0</v>
      </c>
      <c r="L44" s="238">
        <v>1256.3341666666668</v>
      </c>
      <c r="M44" s="238">
        <v>2756.2171252266667</v>
      </c>
    </row>
    <row r="45" spans="1:13">
      <c r="A45" s="220" t="s">
        <v>99</v>
      </c>
      <c r="B45" s="217">
        <v>13.333333333333334</v>
      </c>
      <c r="C45" s="217">
        <f t="shared" si="9"/>
        <v>0</v>
      </c>
      <c r="D45" s="217">
        <v>0</v>
      </c>
      <c r="E45" s="217">
        <f t="shared" si="10"/>
        <v>0</v>
      </c>
      <c r="F45" s="217">
        <v>0</v>
      </c>
      <c r="G45" s="217">
        <f t="shared" si="11"/>
        <v>0</v>
      </c>
      <c r="H45" s="217">
        <v>0</v>
      </c>
      <c r="I45" s="238">
        <v>0</v>
      </c>
      <c r="J45" s="238">
        <v>0</v>
      </c>
      <c r="K45" s="238">
        <f t="shared" si="12"/>
        <v>13.609501187648457</v>
      </c>
      <c r="L45" s="238">
        <v>477.4666666666667</v>
      </c>
      <c r="M45" s="238">
        <v>477.4666666666667</v>
      </c>
    </row>
    <row r="46" spans="1:13">
      <c r="A46" s="220" t="s">
        <v>100</v>
      </c>
      <c r="B46" s="217">
        <v>3</v>
      </c>
      <c r="C46" s="217">
        <f t="shared" si="9"/>
        <v>3.6599999999999997</v>
      </c>
      <c r="D46" s="217">
        <v>10.979999999999999</v>
      </c>
      <c r="E46" s="217">
        <f t="shared" si="10"/>
        <v>0</v>
      </c>
      <c r="F46" s="217">
        <v>0</v>
      </c>
      <c r="G46" s="217">
        <f t="shared" si="11"/>
        <v>3.6599999999999997</v>
      </c>
      <c r="H46" s="217">
        <v>10.979999999999999</v>
      </c>
      <c r="I46" s="238">
        <v>3.6892828547999996</v>
      </c>
      <c r="J46" s="238">
        <v>14.669282854799997</v>
      </c>
      <c r="K46" s="238">
        <f t="shared" si="12"/>
        <v>8.0572499999999998</v>
      </c>
      <c r="L46" s="238">
        <v>107.43</v>
      </c>
      <c r="M46" s="238">
        <v>122.09928285479999</v>
      </c>
    </row>
    <row r="47" spans="1:13">
      <c r="A47" s="220" t="s">
        <v>101</v>
      </c>
      <c r="B47" s="217">
        <v>45.75</v>
      </c>
      <c r="C47" s="217">
        <f t="shared" si="9"/>
        <v>0</v>
      </c>
      <c r="D47" s="217">
        <v>0</v>
      </c>
      <c r="E47" s="217">
        <f t="shared" si="10"/>
        <v>0</v>
      </c>
      <c r="F47" s="217">
        <v>0</v>
      </c>
      <c r="G47" s="217">
        <f t="shared" si="11"/>
        <v>0</v>
      </c>
      <c r="H47" s="217">
        <v>0</v>
      </c>
      <c r="I47" s="238">
        <v>0</v>
      </c>
      <c r="J47" s="238">
        <v>0</v>
      </c>
      <c r="K47" s="238">
        <f t="shared" si="12"/>
        <v>546.10250000000008</v>
      </c>
      <c r="L47" s="238">
        <v>1638.3075000000001</v>
      </c>
      <c r="M47" s="238">
        <v>1638.3075000000001</v>
      </c>
    </row>
    <row r="48" spans="1:13">
      <c r="A48" s="220" t="s">
        <v>102</v>
      </c>
      <c r="B48" s="217">
        <v>3</v>
      </c>
      <c r="C48" s="217">
        <f t="shared" si="9"/>
        <v>40.479999999999997</v>
      </c>
      <c r="D48" s="217">
        <v>121.44</v>
      </c>
      <c r="E48" s="217">
        <f t="shared" si="10"/>
        <v>780.70999999999992</v>
      </c>
      <c r="F48" s="217">
        <v>2342.1299999999997</v>
      </c>
      <c r="G48" s="217">
        <f t="shared" si="11"/>
        <v>821.18999999999994</v>
      </c>
      <c r="H48" s="217">
        <v>2463.5699999999997</v>
      </c>
      <c r="I48" s="238">
        <v>827.76016052819989</v>
      </c>
      <c r="J48" s="238">
        <v>3291.3301605281995</v>
      </c>
      <c r="K48" s="238">
        <f t="shared" si="12"/>
        <v>38.965245901639349</v>
      </c>
      <c r="L48" s="238">
        <v>1782.66</v>
      </c>
      <c r="M48" s="238">
        <v>5073.9901605282002</v>
      </c>
    </row>
    <row r="49" spans="1:13">
      <c r="A49" s="220" t="s">
        <v>103</v>
      </c>
      <c r="B49" s="217">
        <v>0.58333333333333337</v>
      </c>
      <c r="C49" s="217">
        <f t="shared" si="9"/>
        <v>40.47999999999999</v>
      </c>
      <c r="D49" s="217">
        <v>23.61333333333333</v>
      </c>
      <c r="E49" s="217">
        <f t="shared" si="10"/>
        <v>780.70999999999992</v>
      </c>
      <c r="F49" s="217">
        <v>455.41416666666663</v>
      </c>
      <c r="G49" s="217">
        <f t="shared" si="11"/>
        <v>821.18999999999983</v>
      </c>
      <c r="H49" s="217">
        <v>479.02749999999992</v>
      </c>
      <c r="I49" s="238">
        <v>160.95336454714996</v>
      </c>
      <c r="J49" s="238">
        <v>639.98086454714996</v>
      </c>
      <c r="K49" s="238">
        <f t="shared" si="12"/>
        <v>115.54277777777777</v>
      </c>
      <c r="L49" s="238">
        <v>346.62833333333333</v>
      </c>
      <c r="M49" s="238">
        <v>986.60919788048329</v>
      </c>
    </row>
    <row r="50" spans="1:13" ht="15" thickBot="1">
      <c r="A50" s="116"/>
      <c r="B50" s="116"/>
      <c r="C50" s="116"/>
      <c r="D50" s="116"/>
      <c r="E50" s="116"/>
      <c r="F50" s="116"/>
      <c r="G50" s="116"/>
      <c r="H50" s="116"/>
      <c r="I50" s="241"/>
      <c r="J50" s="241"/>
      <c r="K50" s="241"/>
      <c r="L50" s="241"/>
      <c r="M50" s="241"/>
    </row>
    <row r="51" spans="1:13">
      <c r="A51" s="220" t="s">
        <v>104</v>
      </c>
      <c r="B51" s="217">
        <v>15.916666666666666</v>
      </c>
      <c r="C51" s="217">
        <f t="shared" ref="C51:C94" si="13">IF(B51 =0,0,D51 / B51 )</f>
        <v>88.93</v>
      </c>
      <c r="D51" s="217">
        <v>1415.4691666666668</v>
      </c>
      <c r="E51" s="217">
        <f t="shared" ref="E51:E94" si="14">IF(B51 =0,0,F51 / B51 )</f>
        <v>838.04</v>
      </c>
      <c r="F51" s="217">
        <v>13338.803333333331</v>
      </c>
      <c r="G51" s="217">
        <f t="shared" ref="G51:G94" si="15">IF(B51 =0,0,H51 / B51 )</f>
        <v>926.97</v>
      </c>
      <c r="H51" s="217">
        <v>14754.272499999999</v>
      </c>
      <c r="I51" s="238">
        <v>4957.4393961108499</v>
      </c>
      <c r="J51" s="238">
        <v>19711.711896110854</v>
      </c>
      <c r="K51" s="238">
        <f t="shared" ref="K51:K94" si="16">IF(B50 =0,0,L51 / B50 )</f>
        <v>0</v>
      </c>
      <c r="L51" s="238">
        <v>9458.001666666667</v>
      </c>
      <c r="M51" s="238">
        <v>29169.713562777517</v>
      </c>
    </row>
    <row r="52" spans="1:13">
      <c r="A52" s="220" t="s">
        <v>105</v>
      </c>
      <c r="B52" s="217">
        <v>1</v>
      </c>
      <c r="C52" s="217">
        <f t="shared" si="13"/>
        <v>164.7</v>
      </c>
      <c r="D52" s="217">
        <v>164.7</v>
      </c>
      <c r="E52" s="217">
        <f t="shared" si="14"/>
        <v>838.04</v>
      </c>
      <c r="F52" s="217">
        <v>838.04</v>
      </c>
      <c r="G52" s="217">
        <f t="shared" si="15"/>
        <v>1002.7399999999999</v>
      </c>
      <c r="H52" s="217">
        <v>1002.7399999999999</v>
      </c>
      <c r="I52" s="238">
        <v>336.92090071239994</v>
      </c>
      <c r="J52" s="238">
        <v>1339.6609007124</v>
      </c>
      <c r="K52" s="238">
        <f t="shared" si="16"/>
        <v>37.333193717277489</v>
      </c>
      <c r="L52" s="238">
        <v>594.22</v>
      </c>
      <c r="M52" s="238">
        <v>1933.8809007124</v>
      </c>
    </row>
    <row r="53" spans="1:13">
      <c r="A53" s="220" t="s">
        <v>417</v>
      </c>
      <c r="B53" s="217">
        <v>8.3333333333333329E-2</v>
      </c>
      <c r="C53" s="217">
        <f t="shared" si="13"/>
        <v>0</v>
      </c>
      <c r="D53" s="217">
        <v>0</v>
      </c>
      <c r="E53" s="217">
        <f t="shared" si="14"/>
        <v>838.04</v>
      </c>
      <c r="F53" s="217">
        <v>69.836666666666659</v>
      </c>
      <c r="G53" s="217">
        <f t="shared" si="15"/>
        <v>838.04</v>
      </c>
      <c r="H53" s="217">
        <v>69.836666666666659</v>
      </c>
      <c r="I53" s="238">
        <v>23.465138157533332</v>
      </c>
      <c r="J53" s="238">
        <v>93.301804824200005</v>
      </c>
      <c r="K53" s="238">
        <f t="shared" si="16"/>
        <v>49.518333333333338</v>
      </c>
      <c r="L53" s="238">
        <v>49.518333333333338</v>
      </c>
      <c r="M53" s="238">
        <v>142.82013815753334</v>
      </c>
    </row>
    <row r="54" spans="1:13">
      <c r="A54" s="220" t="s">
        <v>106</v>
      </c>
      <c r="B54" s="217">
        <v>1</v>
      </c>
      <c r="C54" s="217">
        <f t="shared" si="13"/>
        <v>0</v>
      </c>
      <c r="D54" s="217">
        <v>0</v>
      </c>
      <c r="E54" s="217">
        <f t="shared" si="14"/>
        <v>0</v>
      </c>
      <c r="F54" s="217">
        <v>0</v>
      </c>
      <c r="G54" s="217">
        <f t="shared" si="15"/>
        <v>0</v>
      </c>
      <c r="H54" s="217">
        <v>0</v>
      </c>
      <c r="I54" s="238">
        <v>0</v>
      </c>
      <c r="J54" s="238">
        <v>0</v>
      </c>
      <c r="K54" s="238">
        <f t="shared" si="16"/>
        <v>429.72</v>
      </c>
      <c r="L54" s="238">
        <v>35.81</v>
      </c>
      <c r="M54" s="238">
        <v>35.81</v>
      </c>
    </row>
    <row r="55" spans="1:13">
      <c r="A55" s="220" t="s">
        <v>107</v>
      </c>
      <c r="B55" s="217">
        <v>1273.25</v>
      </c>
      <c r="C55" s="217">
        <f t="shared" si="13"/>
        <v>21.34</v>
      </c>
      <c r="D55" s="217">
        <v>27171.154999999999</v>
      </c>
      <c r="E55" s="217">
        <f t="shared" si="14"/>
        <v>0</v>
      </c>
      <c r="F55" s="217">
        <v>0</v>
      </c>
      <c r="G55" s="217">
        <f t="shared" si="15"/>
        <v>21.34</v>
      </c>
      <c r="H55" s="217">
        <v>27171.154999999999</v>
      </c>
      <c r="I55" s="238">
        <v>9129.5151445003012</v>
      </c>
      <c r="J55" s="238">
        <v>36300.670144500298</v>
      </c>
      <c r="K55" s="238">
        <f t="shared" si="16"/>
        <v>45595.082499999997</v>
      </c>
      <c r="L55" s="238">
        <v>45595.082499999997</v>
      </c>
      <c r="M55" s="238">
        <v>81895.752644500317</v>
      </c>
    </row>
    <row r="56" spans="1:13">
      <c r="A56" s="220" t="s">
        <v>108</v>
      </c>
      <c r="B56" s="217">
        <v>144.5</v>
      </c>
      <c r="C56" s="217">
        <f t="shared" si="13"/>
        <v>76.129999999999981</v>
      </c>
      <c r="D56" s="217">
        <v>11000.784999999998</v>
      </c>
      <c r="E56" s="217">
        <f t="shared" si="14"/>
        <v>0</v>
      </c>
      <c r="F56" s="217">
        <v>0</v>
      </c>
      <c r="G56" s="217">
        <f t="shared" si="15"/>
        <v>76.129999999999981</v>
      </c>
      <c r="H56" s="217">
        <v>11000.784999999998</v>
      </c>
      <c r="I56" s="238">
        <v>3696.2666202041</v>
      </c>
      <c r="J56" s="238">
        <v>14697.051620204098</v>
      </c>
      <c r="K56" s="238">
        <f t="shared" si="16"/>
        <v>4.0640447673277045</v>
      </c>
      <c r="L56" s="238">
        <v>5174.5450000000001</v>
      </c>
      <c r="M56" s="238">
        <v>19871.596620204098</v>
      </c>
    </row>
    <row r="57" spans="1:13">
      <c r="A57" s="220" t="s">
        <v>109</v>
      </c>
      <c r="B57" s="217">
        <v>271.08333333333331</v>
      </c>
      <c r="C57" s="217">
        <f t="shared" si="13"/>
        <v>117.64</v>
      </c>
      <c r="D57" s="217">
        <v>31890.243333333332</v>
      </c>
      <c r="E57" s="217">
        <f t="shared" si="14"/>
        <v>0</v>
      </c>
      <c r="F57" s="217">
        <v>0</v>
      </c>
      <c r="G57" s="217">
        <f t="shared" si="15"/>
        <v>117.64</v>
      </c>
      <c r="H57" s="217">
        <v>31890.243333333332</v>
      </c>
      <c r="I57" s="238">
        <v>10715.130051463266</v>
      </c>
      <c r="J57" s="238">
        <v>42605.3733847966</v>
      </c>
      <c r="K57" s="238">
        <f t="shared" si="16"/>
        <v>67.179890426758945</v>
      </c>
      <c r="L57" s="238">
        <v>9707.4941666666673</v>
      </c>
      <c r="M57" s="238">
        <v>52312.867551463271</v>
      </c>
    </row>
    <row r="58" spans="1:13">
      <c r="A58" s="220" t="s">
        <v>110</v>
      </c>
      <c r="B58" s="217">
        <v>19465.416666666668</v>
      </c>
      <c r="C58" s="217">
        <f t="shared" si="13"/>
        <v>113.49999999999999</v>
      </c>
      <c r="D58" s="217">
        <v>2209324.7916666665</v>
      </c>
      <c r="E58" s="217">
        <f t="shared" si="14"/>
        <v>0</v>
      </c>
      <c r="F58" s="217">
        <v>0</v>
      </c>
      <c r="G58" s="217">
        <f t="shared" si="15"/>
        <v>113.49999999999999</v>
      </c>
      <c r="H58" s="217">
        <v>2209324.7916666665</v>
      </c>
      <c r="I58" s="238">
        <v>742333.70442444587</v>
      </c>
      <c r="J58" s="238">
        <v>2951658.4960911125</v>
      </c>
      <c r="K58" s="238">
        <f t="shared" si="16"/>
        <v>2571.3737626806028</v>
      </c>
      <c r="L58" s="238">
        <v>697056.57083333342</v>
      </c>
      <c r="M58" s="238">
        <v>3648715.0669244458</v>
      </c>
    </row>
    <row r="59" spans="1:13">
      <c r="A59" s="220" t="s">
        <v>111</v>
      </c>
      <c r="B59" s="217">
        <v>33078.166666666664</v>
      </c>
      <c r="C59" s="217">
        <f t="shared" si="13"/>
        <v>113.54</v>
      </c>
      <c r="D59" s="217">
        <v>3755695.0433333335</v>
      </c>
      <c r="E59" s="217">
        <f t="shared" si="14"/>
        <v>0</v>
      </c>
      <c r="F59" s="217">
        <v>0</v>
      </c>
      <c r="G59" s="217">
        <f t="shared" si="15"/>
        <v>113.54</v>
      </c>
      <c r="H59" s="217">
        <v>3755695.0433333335</v>
      </c>
      <c r="I59" s="238">
        <v>1261914.5110407115</v>
      </c>
      <c r="J59" s="238">
        <v>5017609.5543740448</v>
      </c>
      <c r="K59" s="238">
        <f t="shared" si="16"/>
        <v>60.853007598946853</v>
      </c>
      <c r="L59" s="238">
        <v>1184529.1483333334</v>
      </c>
      <c r="M59" s="238">
        <v>6202138.7027073773</v>
      </c>
    </row>
    <row r="60" spans="1:13">
      <c r="A60" s="220" t="s">
        <v>112</v>
      </c>
      <c r="B60" s="217">
        <v>1591.5</v>
      </c>
      <c r="C60" s="217">
        <f t="shared" si="13"/>
        <v>122.10999999999999</v>
      </c>
      <c r="D60" s="217">
        <v>194338.06499999997</v>
      </c>
      <c r="E60" s="217">
        <f t="shared" si="14"/>
        <v>0</v>
      </c>
      <c r="F60" s="217">
        <v>0</v>
      </c>
      <c r="G60" s="217">
        <f t="shared" si="15"/>
        <v>122.10999999999999</v>
      </c>
      <c r="H60" s="217">
        <v>194338.06499999997</v>
      </c>
      <c r="I60" s="238">
        <v>65297.6403678969</v>
      </c>
      <c r="J60" s="238">
        <v>259635.70536789691</v>
      </c>
      <c r="K60" s="238">
        <f t="shared" si="16"/>
        <v>1.722937536844545</v>
      </c>
      <c r="L60" s="238">
        <v>56991.614999999998</v>
      </c>
      <c r="M60" s="238">
        <v>316627.32036789693</v>
      </c>
    </row>
    <row r="61" spans="1:13">
      <c r="A61" s="220" t="s">
        <v>113</v>
      </c>
      <c r="B61" s="217">
        <v>7.75</v>
      </c>
      <c r="C61" s="217">
        <f t="shared" si="13"/>
        <v>106.17999999999999</v>
      </c>
      <c r="D61" s="217">
        <v>822.89499999999998</v>
      </c>
      <c r="E61" s="217">
        <f t="shared" si="14"/>
        <v>0</v>
      </c>
      <c r="F61" s="217">
        <v>0</v>
      </c>
      <c r="G61" s="217">
        <f t="shared" si="15"/>
        <v>106.17999999999999</v>
      </c>
      <c r="H61" s="217">
        <v>822.89499999999998</v>
      </c>
      <c r="I61" s="238">
        <v>276.49293395270001</v>
      </c>
      <c r="J61" s="238">
        <v>1099.3879339527</v>
      </c>
      <c r="K61" s="238">
        <f t="shared" si="16"/>
        <v>0.17438108702481936</v>
      </c>
      <c r="L61" s="238">
        <v>277.52750000000003</v>
      </c>
      <c r="M61" s="238">
        <v>1376.9154339527001</v>
      </c>
    </row>
    <row r="62" spans="1:13">
      <c r="A62" s="220" t="s">
        <v>114</v>
      </c>
      <c r="B62" s="217">
        <v>9130.6666666666661</v>
      </c>
      <c r="C62" s="217">
        <f t="shared" si="13"/>
        <v>100.9</v>
      </c>
      <c r="D62" s="217">
        <v>921284.26666666672</v>
      </c>
      <c r="E62" s="217">
        <f t="shared" si="14"/>
        <v>0</v>
      </c>
      <c r="F62" s="217">
        <v>0</v>
      </c>
      <c r="G62" s="217">
        <f t="shared" si="15"/>
        <v>100.9</v>
      </c>
      <c r="H62" s="217">
        <v>921284.26666666672</v>
      </c>
      <c r="I62" s="238">
        <v>309551.75313390937</v>
      </c>
      <c r="J62" s="238">
        <v>1230836.0198005759</v>
      </c>
      <c r="K62" s="238">
        <f t="shared" si="16"/>
        <v>42189.570752688174</v>
      </c>
      <c r="L62" s="238">
        <v>326969.17333333334</v>
      </c>
      <c r="M62" s="238">
        <v>1557805.1931339093</v>
      </c>
    </row>
    <row r="63" spans="1:13">
      <c r="A63" s="220" t="s">
        <v>115</v>
      </c>
      <c r="B63" s="217">
        <v>3228</v>
      </c>
      <c r="C63" s="217">
        <f t="shared" si="13"/>
        <v>99</v>
      </c>
      <c r="D63" s="217">
        <v>319572</v>
      </c>
      <c r="E63" s="217">
        <f t="shared" si="14"/>
        <v>0</v>
      </c>
      <c r="F63" s="217">
        <v>0</v>
      </c>
      <c r="G63" s="217">
        <f t="shared" si="15"/>
        <v>99</v>
      </c>
      <c r="H63" s="217">
        <v>319572</v>
      </c>
      <c r="I63" s="238">
        <v>107376.27508872001</v>
      </c>
      <c r="J63" s="238">
        <v>426948.27508871997</v>
      </c>
      <c r="K63" s="238">
        <f t="shared" si="16"/>
        <v>12.660048189252338</v>
      </c>
      <c r="L63" s="238">
        <v>115594.68000000001</v>
      </c>
      <c r="M63" s="238">
        <v>542542.95508871996</v>
      </c>
    </row>
    <row r="64" spans="1:13">
      <c r="A64" s="220" t="s">
        <v>116</v>
      </c>
      <c r="B64" s="217">
        <v>298.08333333333331</v>
      </c>
      <c r="C64" s="217">
        <f t="shared" si="13"/>
        <v>99.230000000000018</v>
      </c>
      <c r="D64" s="217">
        <v>29578.80916666667</v>
      </c>
      <c r="E64" s="217">
        <f t="shared" si="14"/>
        <v>0</v>
      </c>
      <c r="F64" s="217">
        <v>0</v>
      </c>
      <c r="G64" s="217">
        <f t="shared" si="15"/>
        <v>99.230000000000018</v>
      </c>
      <c r="H64" s="217">
        <v>29578.80916666667</v>
      </c>
      <c r="I64" s="238">
        <v>9938.4875704903825</v>
      </c>
      <c r="J64" s="238">
        <v>39517.296737157048</v>
      </c>
      <c r="K64" s="238">
        <f t="shared" si="16"/>
        <v>3.3068042647666256</v>
      </c>
      <c r="L64" s="238">
        <v>10674.364166666668</v>
      </c>
      <c r="M64" s="238">
        <v>50191.660903823715</v>
      </c>
    </row>
    <row r="65" spans="1:13">
      <c r="A65" s="220" t="s">
        <v>117</v>
      </c>
      <c r="B65" s="217">
        <v>114.41666666666667</v>
      </c>
      <c r="C65" s="217">
        <f t="shared" si="13"/>
        <v>106.18</v>
      </c>
      <c r="D65" s="217">
        <v>12148.761666666667</v>
      </c>
      <c r="E65" s="217">
        <f t="shared" si="14"/>
        <v>0</v>
      </c>
      <c r="F65" s="217">
        <v>0</v>
      </c>
      <c r="G65" s="217">
        <f t="shared" si="15"/>
        <v>106.18</v>
      </c>
      <c r="H65" s="217">
        <v>12148.761666666667</v>
      </c>
      <c r="I65" s="238">
        <v>4081.9870786780334</v>
      </c>
      <c r="J65" s="238">
        <v>16230.748745344701</v>
      </c>
      <c r="K65" s="238">
        <f t="shared" si="16"/>
        <v>13.74535364830864</v>
      </c>
      <c r="L65" s="238">
        <v>4097.2608333333337</v>
      </c>
      <c r="M65" s="238">
        <v>20328.009578678033</v>
      </c>
    </row>
    <row r="66" spans="1:13">
      <c r="A66" s="220" t="s">
        <v>118</v>
      </c>
      <c r="B66" s="217">
        <v>11543.75</v>
      </c>
      <c r="C66" s="217">
        <f t="shared" si="13"/>
        <v>105.06999999999998</v>
      </c>
      <c r="D66" s="217">
        <v>1212901.8124999998</v>
      </c>
      <c r="E66" s="217">
        <f t="shared" si="14"/>
        <v>0</v>
      </c>
      <c r="F66" s="217">
        <v>0</v>
      </c>
      <c r="G66" s="217">
        <f t="shared" si="15"/>
        <v>105.06999999999998</v>
      </c>
      <c r="H66" s="217">
        <v>1212901.8124999998</v>
      </c>
      <c r="I66" s="238">
        <v>407535.32435447123</v>
      </c>
      <c r="J66" s="238">
        <v>1620437.1368544714</v>
      </c>
      <c r="K66" s="238">
        <f t="shared" si="16"/>
        <v>3612.9499271667878</v>
      </c>
      <c r="L66" s="238">
        <v>413381.6875</v>
      </c>
      <c r="M66" s="238">
        <v>2033818.8243544714</v>
      </c>
    </row>
    <row r="67" spans="1:13">
      <c r="A67" s="220" t="s">
        <v>119</v>
      </c>
      <c r="B67" s="217">
        <v>26911.166666666668</v>
      </c>
      <c r="C67" s="217">
        <f t="shared" si="13"/>
        <v>104.99</v>
      </c>
      <c r="D67" s="217">
        <v>2825403.3883333332</v>
      </c>
      <c r="E67" s="217">
        <f t="shared" si="14"/>
        <v>0</v>
      </c>
      <c r="F67" s="217">
        <v>0</v>
      </c>
      <c r="G67" s="217">
        <f t="shared" si="15"/>
        <v>104.99</v>
      </c>
      <c r="H67" s="217">
        <v>2825403.3883333332</v>
      </c>
      <c r="I67" s="238">
        <v>949336.27308488078</v>
      </c>
      <c r="J67" s="238">
        <v>3774739.661418214</v>
      </c>
      <c r="K67" s="238">
        <f t="shared" si="16"/>
        <v>83.481440462010468</v>
      </c>
      <c r="L67" s="238">
        <v>963688.87833333341</v>
      </c>
      <c r="M67" s="238">
        <v>4738428.5397515474</v>
      </c>
    </row>
    <row r="68" spans="1:13">
      <c r="A68" s="220" t="s">
        <v>120</v>
      </c>
      <c r="B68" s="217">
        <v>5091.083333333333</v>
      </c>
      <c r="C68" s="217">
        <f t="shared" si="13"/>
        <v>99</v>
      </c>
      <c r="D68" s="217">
        <v>504017.25</v>
      </c>
      <c r="E68" s="217">
        <f t="shared" si="14"/>
        <v>0</v>
      </c>
      <c r="F68" s="217">
        <v>0</v>
      </c>
      <c r="G68" s="217">
        <f t="shared" si="15"/>
        <v>99</v>
      </c>
      <c r="H68" s="217">
        <v>504017.25</v>
      </c>
      <c r="I68" s="238">
        <v>169349.927044485</v>
      </c>
      <c r="J68" s="238">
        <v>673367.177044485</v>
      </c>
      <c r="K68" s="238">
        <f t="shared" si="16"/>
        <v>6.7745741544711926</v>
      </c>
      <c r="L68" s="238">
        <v>182311.69416666668</v>
      </c>
      <c r="M68" s="238">
        <v>855678.87121115159</v>
      </c>
    </row>
    <row r="69" spans="1:13">
      <c r="A69" s="220" t="s">
        <v>121</v>
      </c>
      <c r="B69" s="217">
        <v>381.5</v>
      </c>
      <c r="C69" s="217">
        <f t="shared" si="13"/>
        <v>107</v>
      </c>
      <c r="D69" s="217">
        <v>40820.5</v>
      </c>
      <c r="E69" s="217">
        <f t="shared" si="14"/>
        <v>780.70999999999981</v>
      </c>
      <c r="F69" s="217">
        <v>297840.86499999993</v>
      </c>
      <c r="G69" s="217">
        <f t="shared" si="15"/>
        <v>887.70999999999981</v>
      </c>
      <c r="H69" s="217">
        <v>338661.36499999993</v>
      </c>
      <c r="I69" s="238">
        <v>113790.3066919549</v>
      </c>
      <c r="J69" s="238">
        <v>452451.67169195489</v>
      </c>
      <c r="K69" s="238">
        <f t="shared" si="16"/>
        <v>44.527837231761417</v>
      </c>
      <c r="L69" s="238">
        <v>226694.93000000002</v>
      </c>
      <c r="M69" s="238">
        <v>679146.60169195489</v>
      </c>
    </row>
    <row r="70" spans="1:13">
      <c r="A70" s="220" t="s">
        <v>122</v>
      </c>
      <c r="B70" s="217">
        <v>4.75</v>
      </c>
      <c r="C70" s="217">
        <f t="shared" si="13"/>
        <v>110.99</v>
      </c>
      <c r="D70" s="217">
        <v>527.20249999999999</v>
      </c>
      <c r="E70" s="217">
        <f t="shared" si="14"/>
        <v>780.70999999999992</v>
      </c>
      <c r="F70" s="217">
        <v>3708.3724999999995</v>
      </c>
      <c r="G70" s="217">
        <f t="shared" si="15"/>
        <v>891.69999999999993</v>
      </c>
      <c r="H70" s="217">
        <v>4235.5749999999998</v>
      </c>
      <c r="I70" s="238">
        <v>1423.1543012495001</v>
      </c>
      <c r="J70" s="238">
        <v>5658.7293012494993</v>
      </c>
      <c r="K70" s="238">
        <f t="shared" si="16"/>
        <v>7.3985452162516383</v>
      </c>
      <c r="L70" s="238">
        <v>2822.5450000000001</v>
      </c>
      <c r="M70" s="238">
        <v>8481.2743012494993</v>
      </c>
    </row>
    <row r="71" spans="1:13">
      <c r="A71" s="220" t="s">
        <v>123</v>
      </c>
      <c r="B71" s="217">
        <v>800.41666666666663</v>
      </c>
      <c r="C71" s="217">
        <f t="shared" si="13"/>
        <v>99</v>
      </c>
      <c r="D71" s="217">
        <v>79241.25</v>
      </c>
      <c r="E71" s="217">
        <f t="shared" si="14"/>
        <v>838.04</v>
      </c>
      <c r="F71" s="217">
        <v>670781.18333333323</v>
      </c>
      <c r="G71" s="217">
        <f t="shared" si="15"/>
        <v>937.04</v>
      </c>
      <c r="H71" s="217">
        <v>750022.43333333323</v>
      </c>
      <c r="I71" s="238">
        <v>252007.73260583266</v>
      </c>
      <c r="J71" s="238">
        <v>1002030.1659391659</v>
      </c>
      <c r="K71" s="238">
        <f t="shared" si="16"/>
        <v>100131.28245614037</v>
      </c>
      <c r="L71" s="238">
        <v>475623.59166666673</v>
      </c>
      <c r="M71" s="238">
        <v>1477653.7576058328</v>
      </c>
    </row>
    <row r="72" spans="1:13">
      <c r="A72" s="220" t="s">
        <v>124</v>
      </c>
      <c r="B72" s="217">
        <v>920.91666666666663</v>
      </c>
      <c r="C72" s="217">
        <f t="shared" si="13"/>
        <v>99</v>
      </c>
      <c r="D72" s="217">
        <v>91170.75</v>
      </c>
      <c r="E72" s="217">
        <f t="shared" si="14"/>
        <v>838.04</v>
      </c>
      <c r="F72" s="217">
        <v>771765.0033333333</v>
      </c>
      <c r="G72" s="217">
        <f t="shared" si="15"/>
        <v>937.04</v>
      </c>
      <c r="H72" s="217">
        <v>862935.7533333333</v>
      </c>
      <c r="I72" s="238">
        <v>289946.63748329587</v>
      </c>
      <c r="J72" s="238">
        <v>1152882.3908166292</v>
      </c>
      <c r="K72" s="238">
        <f t="shared" si="16"/>
        <v>683.67779489849045</v>
      </c>
      <c r="L72" s="238">
        <v>547227.10166666668</v>
      </c>
      <c r="M72" s="238">
        <v>1700109.4924832957</v>
      </c>
    </row>
    <row r="73" spans="1:13">
      <c r="A73" s="220" t="s">
        <v>125</v>
      </c>
      <c r="B73" s="217">
        <v>280.75</v>
      </c>
      <c r="C73" s="217">
        <f t="shared" si="13"/>
        <v>99</v>
      </c>
      <c r="D73" s="217">
        <v>27794.25</v>
      </c>
      <c r="E73" s="217">
        <f t="shared" si="14"/>
        <v>838.04</v>
      </c>
      <c r="F73" s="217">
        <v>235279.72999999998</v>
      </c>
      <c r="G73" s="217">
        <f t="shared" si="15"/>
        <v>937.04</v>
      </c>
      <c r="H73" s="217">
        <v>263073.98</v>
      </c>
      <c r="I73" s="238">
        <v>88392.925679234802</v>
      </c>
      <c r="J73" s="238">
        <v>351466.90567923477</v>
      </c>
      <c r="K73" s="238">
        <f t="shared" si="16"/>
        <v>181.15348656230208</v>
      </c>
      <c r="L73" s="238">
        <v>166827.26500000001</v>
      </c>
      <c r="M73" s="238">
        <v>518294.17067923472</v>
      </c>
    </row>
    <row r="74" spans="1:13">
      <c r="A74" s="220" t="s">
        <v>126</v>
      </c>
      <c r="B74" s="217">
        <v>1.9166666666666667</v>
      </c>
      <c r="C74" s="217">
        <f t="shared" si="13"/>
        <v>108.34</v>
      </c>
      <c r="D74" s="217">
        <v>207.65166666666667</v>
      </c>
      <c r="E74" s="217">
        <f t="shared" si="14"/>
        <v>666.05</v>
      </c>
      <c r="F74" s="217">
        <v>1276.5958333333333</v>
      </c>
      <c r="G74" s="217">
        <f t="shared" si="15"/>
        <v>774.3900000000001</v>
      </c>
      <c r="H74" s="217">
        <v>1484.2475000000002</v>
      </c>
      <c r="I74" s="238">
        <v>498.70754590435013</v>
      </c>
      <c r="J74" s="238">
        <v>1982.9550459043501</v>
      </c>
      <c r="K74" s="238">
        <f t="shared" si="16"/>
        <v>24.028207183140399</v>
      </c>
      <c r="L74" s="238">
        <v>6745.9191666666666</v>
      </c>
      <c r="M74" s="238">
        <v>8728.8742125710178</v>
      </c>
    </row>
    <row r="75" spans="1:13">
      <c r="A75" s="220" t="s">
        <v>127</v>
      </c>
      <c r="B75" s="217">
        <v>6</v>
      </c>
      <c r="C75" s="217">
        <f t="shared" si="13"/>
        <v>110.99</v>
      </c>
      <c r="D75" s="217">
        <v>665.93999999999994</v>
      </c>
      <c r="E75" s="217">
        <f t="shared" si="14"/>
        <v>666.05</v>
      </c>
      <c r="F75" s="217">
        <v>3996.2999999999997</v>
      </c>
      <c r="G75" s="217">
        <f t="shared" si="15"/>
        <v>777.04</v>
      </c>
      <c r="H75" s="217">
        <v>4662.24</v>
      </c>
      <c r="I75" s="238">
        <v>1566.5138521823999</v>
      </c>
      <c r="J75" s="238">
        <v>6228.753852182399</v>
      </c>
      <c r="K75" s="238">
        <f t="shared" si="16"/>
        <v>11017.909565217391</v>
      </c>
      <c r="L75" s="238">
        <v>21117.66</v>
      </c>
      <c r="M75" s="238">
        <v>27346.413852182402</v>
      </c>
    </row>
    <row r="76" spans="1:13">
      <c r="A76" s="220" t="s">
        <v>128</v>
      </c>
      <c r="B76" s="217">
        <v>6</v>
      </c>
      <c r="C76" s="217">
        <f t="shared" si="13"/>
        <v>109.88</v>
      </c>
      <c r="D76" s="217">
        <v>659.28</v>
      </c>
      <c r="E76" s="217">
        <f t="shared" si="14"/>
        <v>666.05</v>
      </c>
      <c r="F76" s="217">
        <v>3996.2999999999997</v>
      </c>
      <c r="G76" s="217">
        <f t="shared" si="15"/>
        <v>775.93</v>
      </c>
      <c r="H76" s="217">
        <v>4655.58</v>
      </c>
      <c r="I76" s="238">
        <v>1564.2760904508002</v>
      </c>
      <c r="J76" s="238">
        <v>6219.8560904508004</v>
      </c>
      <c r="K76" s="238">
        <f t="shared" si="16"/>
        <v>3519.61</v>
      </c>
      <c r="L76" s="238">
        <v>21117.66</v>
      </c>
      <c r="M76" s="238">
        <v>27337.516090450797</v>
      </c>
    </row>
    <row r="77" spans="1:13">
      <c r="A77" s="220" t="s">
        <v>130</v>
      </c>
      <c r="B77" s="217">
        <v>9.1666666666666661</v>
      </c>
      <c r="C77" s="217">
        <f t="shared" si="13"/>
        <v>40.530000000000008</v>
      </c>
      <c r="D77" s="217">
        <v>371.52500000000003</v>
      </c>
      <c r="E77" s="217">
        <f t="shared" si="14"/>
        <v>0</v>
      </c>
      <c r="F77" s="217">
        <v>0</v>
      </c>
      <c r="G77" s="217">
        <f t="shared" si="15"/>
        <v>40.530000000000008</v>
      </c>
      <c r="H77" s="217">
        <v>371.52500000000003</v>
      </c>
      <c r="I77" s="238">
        <v>124.83249659650001</v>
      </c>
      <c r="J77" s="238">
        <v>496.35749659649997</v>
      </c>
      <c r="K77" s="238">
        <f t="shared" si="16"/>
        <v>54.709722222222233</v>
      </c>
      <c r="L77" s="238">
        <v>328.25833333333338</v>
      </c>
      <c r="M77" s="238">
        <v>824.61582992983347</v>
      </c>
    </row>
    <row r="78" spans="1:13">
      <c r="A78" s="220" t="s">
        <v>131</v>
      </c>
      <c r="B78" s="217">
        <v>369.75</v>
      </c>
      <c r="C78" s="217">
        <f t="shared" si="13"/>
        <v>0</v>
      </c>
      <c r="D78" s="217">
        <v>0</v>
      </c>
      <c r="E78" s="217">
        <f t="shared" si="14"/>
        <v>0</v>
      </c>
      <c r="F78" s="217">
        <v>0</v>
      </c>
      <c r="G78" s="217">
        <f t="shared" si="15"/>
        <v>0</v>
      </c>
      <c r="H78" s="217">
        <v>0</v>
      </c>
      <c r="I78" s="238">
        <v>0</v>
      </c>
      <c r="J78" s="238">
        <v>0</v>
      </c>
      <c r="K78" s="238">
        <f t="shared" si="16"/>
        <v>1444.4451818181819</v>
      </c>
      <c r="L78" s="238">
        <v>13240.747499999999</v>
      </c>
      <c r="M78" s="238">
        <v>13240.747499999999</v>
      </c>
    </row>
    <row r="79" spans="1:13">
      <c r="A79" s="220" t="s">
        <v>132</v>
      </c>
      <c r="B79" s="217">
        <v>18.5</v>
      </c>
      <c r="C79" s="217">
        <f t="shared" si="13"/>
        <v>53.87</v>
      </c>
      <c r="D79" s="217">
        <v>996.59499999999991</v>
      </c>
      <c r="E79" s="217">
        <f t="shared" si="14"/>
        <v>0</v>
      </c>
      <c r="F79" s="217">
        <v>0</v>
      </c>
      <c r="G79" s="217">
        <f t="shared" si="15"/>
        <v>53.87</v>
      </c>
      <c r="H79" s="217">
        <v>996.59499999999991</v>
      </c>
      <c r="I79" s="238">
        <v>334.85617911470001</v>
      </c>
      <c r="J79" s="238">
        <v>1331.4511791147002</v>
      </c>
      <c r="K79" s="238">
        <f t="shared" si="16"/>
        <v>1.7917106152805951</v>
      </c>
      <c r="L79" s="238">
        <v>662.48500000000001</v>
      </c>
      <c r="M79" s="238">
        <v>1993.9361791147003</v>
      </c>
    </row>
    <row r="80" spans="1:13">
      <c r="A80" s="220" t="s">
        <v>418</v>
      </c>
      <c r="B80" s="217">
        <v>3.25</v>
      </c>
      <c r="C80" s="217">
        <f t="shared" si="13"/>
        <v>0</v>
      </c>
      <c r="D80" s="217">
        <v>0</v>
      </c>
      <c r="E80" s="217">
        <f t="shared" si="14"/>
        <v>0</v>
      </c>
      <c r="F80" s="217">
        <v>0</v>
      </c>
      <c r="G80" s="217">
        <f t="shared" si="15"/>
        <v>0</v>
      </c>
      <c r="H80" s="217">
        <v>0</v>
      </c>
      <c r="I80" s="238">
        <v>0</v>
      </c>
      <c r="J80" s="238">
        <v>0</v>
      </c>
      <c r="K80" s="238">
        <f t="shared" si="16"/>
        <v>6.2909459459459462</v>
      </c>
      <c r="L80" s="238">
        <v>116.38250000000001</v>
      </c>
      <c r="M80" s="238">
        <v>116.38250000000001</v>
      </c>
    </row>
    <row r="81" spans="1:13">
      <c r="A81" s="220" t="s">
        <v>419</v>
      </c>
      <c r="B81" s="217">
        <v>4.416666666666667</v>
      </c>
      <c r="C81" s="217">
        <f t="shared" si="13"/>
        <v>0</v>
      </c>
      <c r="D81" s="217">
        <v>0</v>
      </c>
      <c r="E81" s="217">
        <f t="shared" si="14"/>
        <v>0</v>
      </c>
      <c r="F81" s="217">
        <v>0</v>
      </c>
      <c r="G81" s="217">
        <f t="shared" si="15"/>
        <v>0</v>
      </c>
      <c r="H81" s="217">
        <v>0</v>
      </c>
      <c r="I81" s="238">
        <v>0</v>
      </c>
      <c r="J81" s="238">
        <v>0</v>
      </c>
      <c r="K81" s="238">
        <f t="shared" si="16"/>
        <v>48.664871794871793</v>
      </c>
      <c r="L81" s="238">
        <v>158.16083333333333</v>
      </c>
      <c r="M81" s="238">
        <v>158.16083333333333</v>
      </c>
    </row>
    <row r="82" spans="1:13">
      <c r="A82" s="220" t="s">
        <v>420</v>
      </c>
      <c r="B82" s="217">
        <v>3.9166666666666665</v>
      </c>
      <c r="C82" s="217">
        <f t="shared" si="13"/>
        <v>0</v>
      </c>
      <c r="D82" s="217">
        <v>0</v>
      </c>
      <c r="E82" s="217">
        <f t="shared" si="14"/>
        <v>0</v>
      </c>
      <c r="F82" s="217">
        <v>0</v>
      </c>
      <c r="G82" s="217">
        <f t="shared" si="15"/>
        <v>0</v>
      </c>
      <c r="H82" s="217">
        <v>0</v>
      </c>
      <c r="I82" s="238">
        <v>0</v>
      </c>
      <c r="J82" s="238">
        <v>0</v>
      </c>
      <c r="K82" s="238">
        <f t="shared" si="16"/>
        <v>31.756037735849059</v>
      </c>
      <c r="L82" s="238">
        <v>140.25583333333336</v>
      </c>
      <c r="M82" s="238">
        <v>140.25583333333336</v>
      </c>
    </row>
    <row r="83" spans="1:13">
      <c r="A83" s="220" t="s">
        <v>421</v>
      </c>
      <c r="B83" s="217">
        <v>2.0833333333333335</v>
      </c>
      <c r="C83" s="217">
        <f t="shared" si="13"/>
        <v>0</v>
      </c>
      <c r="D83" s="217">
        <v>0</v>
      </c>
      <c r="E83" s="217">
        <f t="shared" si="14"/>
        <v>0</v>
      </c>
      <c r="F83" s="217">
        <v>0</v>
      </c>
      <c r="G83" s="217">
        <f t="shared" si="15"/>
        <v>0</v>
      </c>
      <c r="H83" s="217">
        <v>0</v>
      </c>
      <c r="I83" s="238">
        <v>0</v>
      </c>
      <c r="J83" s="238">
        <v>0</v>
      </c>
      <c r="K83" s="238">
        <f t="shared" si="16"/>
        <v>19.047872340425535</v>
      </c>
      <c r="L83" s="238">
        <v>74.604166666666671</v>
      </c>
      <c r="M83" s="238">
        <v>74.604166666666671</v>
      </c>
    </row>
    <row r="84" spans="1:13">
      <c r="A84" s="220" t="s">
        <v>422</v>
      </c>
      <c r="B84" s="217">
        <v>0.75</v>
      </c>
      <c r="C84" s="217">
        <f t="shared" si="13"/>
        <v>0</v>
      </c>
      <c r="D84" s="217">
        <v>0</v>
      </c>
      <c r="E84" s="217">
        <f t="shared" si="14"/>
        <v>838.04</v>
      </c>
      <c r="F84" s="217">
        <v>628.53</v>
      </c>
      <c r="G84" s="217">
        <f t="shared" si="15"/>
        <v>838.04</v>
      </c>
      <c r="H84" s="217">
        <v>628.53</v>
      </c>
      <c r="I84" s="238">
        <v>211.1862434178</v>
      </c>
      <c r="J84" s="238">
        <v>839.7162434178</v>
      </c>
      <c r="K84" s="238">
        <f t="shared" si="16"/>
        <v>213.91919999999999</v>
      </c>
      <c r="L84" s="238">
        <v>445.66500000000002</v>
      </c>
      <c r="M84" s="238">
        <v>1285.3812434178001</v>
      </c>
    </row>
    <row r="85" spans="1:13">
      <c r="A85" s="220" t="s">
        <v>133</v>
      </c>
      <c r="B85" s="217">
        <v>1</v>
      </c>
      <c r="C85" s="217">
        <f t="shared" si="13"/>
        <v>0</v>
      </c>
      <c r="D85" s="217">
        <v>0</v>
      </c>
      <c r="E85" s="217">
        <f t="shared" si="14"/>
        <v>2168.9300000000003</v>
      </c>
      <c r="F85" s="217">
        <v>2168.9300000000003</v>
      </c>
      <c r="G85" s="217">
        <f t="shared" si="15"/>
        <v>2168.9300000000003</v>
      </c>
      <c r="H85" s="217">
        <v>2168.9300000000003</v>
      </c>
      <c r="I85" s="238">
        <v>728.76104392180014</v>
      </c>
      <c r="J85" s="238">
        <v>2897.6910439218004</v>
      </c>
      <c r="K85" s="238">
        <f t="shared" si="16"/>
        <v>792.29333333333341</v>
      </c>
      <c r="L85" s="238">
        <v>594.22</v>
      </c>
      <c r="M85" s="238">
        <v>3491.9110439218002</v>
      </c>
    </row>
    <row r="86" spans="1:13">
      <c r="A86" s="220" t="s">
        <v>79</v>
      </c>
      <c r="B86" s="217">
        <v>0.66666666666666663</v>
      </c>
      <c r="C86" s="217">
        <f t="shared" si="13"/>
        <v>0</v>
      </c>
      <c r="D86" s="217">
        <v>0</v>
      </c>
      <c r="E86" s="217">
        <f t="shared" si="14"/>
        <v>2168.9300000000007</v>
      </c>
      <c r="F86" s="217">
        <v>1445.9533333333336</v>
      </c>
      <c r="G86" s="217">
        <f t="shared" si="15"/>
        <v>2168.9300000000007</v>
      </c>
      <c r="H86" s="217">
        <v>1445.9533333333336</v>
      </c>
      <c r="I86" s="238">
        <v>485.84069594786678</v>
      </c>
      <c r="J86" s="238">
        <v>1931.7940292812002</v>
      </c>
      <c r="K86" s="238">
        <f t="shared" si="16"/>
        <v>396.1466666666667</v>
      </c>
      <c r="L86" s="238">
        <v>396.1466666666667</v>
      </c>
      <c r="M86" s="238">
        <v>2327.940695947867</v>
      </c>
    </row>
    <row r="87" spans="1:13">
      <c r="A87" s="220" t="s">
        <v>80</v>
      </c>
      <c r="B87" s="217">
        <v>1</v>
      </c>
      <c r="C87" s="217">
        <f t="shared" si="13"/>
        <v>180.79</v>
      </c>
      <c r="D87" s="217">
        <v>180.79</v>
      </c>
      <c r="E87" s="217">
        <f t="shared" si="14"/>
        <v>1996.9399999999998</v>
      </c>
      <c r="F87" s="217">
        <v>1996.9399999999998</v>
      </c>
      <c r="G87" s="217">
        <f t="shared" si="15"/>
        <v>2177.73</v>
      </c>
      <c r="H87" s="217">
        <v>2177.73</v>
      </c>
      <c r="I87" s="238">
        <v>731.71784620979997</v>
      </c>
      <c r="J87" s="238">
        <v>2909.4478462098</v>
      </c>
      <c r="K87" s="238">
        <f t="shared" si="16"/>
        <v>5279.4150000000009</v>
      </c>
      <c r="L87" s="238">
        <v>3519.61</v>
      </c>
      <c r="M87" s="238">
        <v>6429.057846209801</v>
      </c>
    </row>
    <row r="88" spans="1:13">
      <c r="A88" s="220" t="s">
        <v>134</v>
      </c>
      <c r="B88" s="217">
        <v>13129.916666666666</v>
      </c>
      <c r="C88" s="217">
        <f t="shared" si="13"/>
        <v>81.739999999999995</v>
      </c>
      <c r="D88" s="217">
        <v>1073239.3883333332</v>
      </c>
      <c r="E88" s="217">
        <f t="shared" si="14"/>
        <v>0</v>
      </c>
      <c r="F88" s="217">
        <v>0</v>
      </c>
      <c r="G88" s="217">
        <f t="shared" si="15"/>
        <v>81.739999999999995</v>
      </c>
      <c r="H88" s="217">
        <v>1073239.3883333332</v>
      </c>
      <c r="I88" s="238">
        <v>360608.71352224099</v>
      </c>
      <c r="J88" s="238">
        <v>1433848.1018555742</v>
      </c>
      <c r="K88" s="238">
        <f t="shared" si="16"/>
        <v>470182.31583333336</v>
      </c>
      <c r="L88" s="238">
        <v>470182.31583333336</v>
      </c>
      <c r="M88" s="238">
        <v>1904030.4176889078</v>
      </c>
    </row>
    <row r="89" spans="1:13">
      <c r="A89" s="220" t="s">
        <v>135</v>
      </c>
      <c r="B89" s="217">
        <v>212380.75</v>
      </c>
      <c r="C89" s="217">
        <f t="shared" si="13"/>
        <v>67.91</v>
      </c>
      <c r="D89" s="217">
        <v>14422776.7325</v>
      </c>
      <c r="E89" s="217">
        <f t="shared" si="14"/>
        <v>0</v>
      </c>
      <c r="F89" s="217">
        <v>0</v>
      </c>
      <c r="G89" s="217">
        <f t="shared" si="15"/>
        <v>67.91</v>
      </c>
      <c r="H89" s="217">
        <v>14422776.7325</v>
      </c>
      <c r="I89" s="238">
        <v>4846056.7320419503</v>
      </c>
      <c r="J89" s="238">
        <v>19268833.464541949</v>
      </c>
      <c r="K89" s="238">
        <f t="shared" si="16"/>
        <v>579.23860833084746</v>
      </c>
      <c r="L89" s="238">
        <v>7605354.6574999997</v>
      </c>
      <c r="M89" s="238">
        <v>26874188.122041952</v>
      </c>
    </row>
    <row r="90" spans="1:13">
      <c r="A90" s="220" t="s">
        <v>136</v>
      </c>
      <c r="B90" s="217">
        <v>25998.083333333332</v>
      </c>
      <c r="C90" s="217">
        <f t="shared" si="13"/>
        <v>93.810000000000016</v>
      </c>
      <c r="D90" s="217">
        <v>2438880.1975000002</v>
      </c>
      <c r="E90" s="217">
        <f t="shared" si="14"/>
        <v>0</v>
      </c>
      <c r="F90" s="217">
        <v>0</v>
      </c>
      <c r="G90" s="217">
        <f t="shared" si="15"/>
        <v>93.810000000000016</v>
      </c>
      <c r="H90" s="217">
        <v>2438880.1975000002</v>
      </c>
      <c r="I90" s="238">
        <v>819464.38046885142</v>
      </c>
      <c r="J90" s="238">
        <v>3258344.5779688512</v>
      </c>
      <c r="K90" s="238">
        <f t="shared" si="16"/>
        <v>4.3835958021933097</v>
      </c>
      <c r="L90" s="238">
        <v>930991.36416666675</v>
      </c>
      <c r="M90" s="238">
        <v>4189335.9421355184</v>
      </c>
    </row>
    <row r="91" spans="1:13">
      <c r="A91" s="220" t="s">
        <v>137</v>
      </c>
      <c r="B91" s="217">
        <v>155.5</v>
      </c>
      <c r="C91" s="217">
        <f t="shared" si="13"/>
        <v>0</v>
      </c>
      <c r="D91" s="217">
        <v>0</v>
      </c>
      <c r="E91" s="217">
        <f t="shared" si="14"/>
        <v>0</v>
      </c>
      <c r="F91" s="217">
        <v>0</v>
      </c>
      <c r="G91" s="217">
        <f t="shared" si="15"/>
        <v>0</v>
      </c>
      <c r="H91" s="217">
        <v>0</v>
      </c>
      <c r="I91" s="238">
        <v>0</v>
      </c>
      <c r="J91" s="238">
        <v>0</v>
      </c>
      <c r="K91" s="238">
        <f t="shared" si="16"/>
        <v>0.21418713559012367</v>
      </c>
      <c r="L91" s="238">
        <v>5568.4550000000008</v>
      </c>
      <c r="M91" s="238">
        <v>5568.4550000000008</v>
      </c>
    </row>
    <row r="92" spans="1:13">
      <c r="A92" s="220" t="s">
        <v>212</v>
      </c>
      <c r="B92" s="217">
        <v>3.25</v>
      </c>
      <c r="C92" s="217">
        <f t="shared" si="13"/>
        <v>140</v>
      </c>
      <c r="D92" s="217">
        <v>455</v>
      </c>
      <c r="E92" s="217">
        <f t="shared" si="14"/>
        <v>0</v>
      </c>
      <c r="F92" s="217">
        <v>0</v>
      </c>
      <c r="G92" s="217">
        <f t="shared" si="15"/>
        <v>140</v>
      </c>
      <c r="H92" s="217">
        <v>455</v>
      </c>
      <c r="I92" s="238">
        <v>152.88011829999999</v>
      </c>
      <c r="J92" s="238">
        <v>607.88011829999994</v>
      </c>
      <c r="K92" s="238">
        <f t="shared" si="16"/>
        <v>0.74844051446945348</v>
      </c>
      <c r="L92" s="238">
        <v>116.38250000000001</v>
      </c>
      <c r="M92" s="238">
        <v>724.26261829999987</v>
      </c>
    </row>
    <row r="93" spans="1:13">
      <c r="A93" s="220" t="s">
        <v>138</v>
      </c>
      <c r="B93" s="217">
        <v>4.166666666666667</v>
      </c>
      <c r="C93" s="217">
        <f t="shared" si="13"/>
        <v>101.24999999999999</v>
      </c>
      <c r="D93" s="217">
        <v>421.875</v>
      </c>
      <c r="E93" s="217">
        <f t="shared" si="14"/>
        <v>0</v>
      </c>
      <c r="F93" s="217">
        <v>0</v>
      </c>
      <c r="G93" s="217">
        <f t="shared" si="15"/>
        <v>101.24999999999999</v>
      </c>
      <c r="H93" s="217">
        <v>421.875</v>
      </c>
      <c r="I93" s="238">
        <v>141.75010968750001</v>
      </c>
      <c r="J93" s="238">
        <v>563.62510968749996</v>
      </c>
      <c r="K93" s="238">
        <f t="shared" si="16"/>
        <v>45.910256410256416</v>
      </c>
      <c r="L93" s="238">
        <v>149.20833333333334</v>
      </c>
      <c r="M93" s="238">
        <v>712.83344302083333</v>
      </c>
    </row>
    <row r="94" spans="1:13">
      <c r="A94" s="220" t="s">
        <v>213</v>
      </c>
      <c r="B94" s="217">
        <v>2.9166666666666665</v>
      </c>
      <c r="C94" s="217">
        <f t="shared" si="13"/>
        <v>200.00000000000003</v>
      </c>
      <c r="D94" s="217">
        <v>583.33333333333337</v>
      </c>
      <c r="E94" s="217">
        <f t="shared" si="14"/>
        <v>0</v>
      </c>
      <c r="F94" s="217">
        <v>0</v>
      </c>
      <c r="G94" s="217">
        <f t="shared" si="15"/>
        <v>200.00000000000003</v>
      </c>
      <c r="H94" s="217">
        <v>583.33333333333337</v>
      </c>
      <c r="I94" s="238">
        <v>196.00015166666665</v>
      </c>
      <c r="J94" s="238">
        <v>779.33348500000011</v>
      </c>
      <c r="K94" s="238">
        <f t="shared" si="16"/>
        <v>25.067</v>
      </c>
      <c r="L94" s="238">
        <v>104.44583333333334</v>
      </c>
      <c r="M94" s="238">
        <v>883.77931833333344</v>
      </c>
    </row>
    <row r="95" spans="1:13" ht="15" thickBot="1">
      <c r="A95" s="116"/>
      <c r="B95" s="116"/>
      <c r="C95" s="116"/>
      <c r="D95" s="116"/>
      <c r="E95" s="116"/>
      <c r="F95" s="116"/>
      <c r="G95" s="116"/>
      <c r="H95" s="116"/>
      <c r="I95" s="241"/>
      <c r="J95" s="241"/>
      <c r="K95" s="241"/>
      <c r="L95" s="241"/>
      <c r="M95" s="241"/>
    </row>
    <row r="96" spans="1:13">
      <c r="A96" s="220" t="s">
        <v>139</v>
      </c>
      <c r="B96" s="217">
        <v>93.916666666666671</v>
      </c>
      <c r="C96" s="217">
        <f t="shared" ref="C96:C139" si="17">IF(B96 =0,0,D96 / B96 )</f>
        <v>99.999999999999986</v>
      </c>
      <c r="D96" s="217">
        <v>9391.6666666666661</v>
      </c>
      <c r="E96" s="217">
        <f t="shared" ref="E96:E139" si="18">IF(B96 =0,0,F96 / B96 )</f>
        <v>0</v>
      </c>
      <c r="F96" s="217">
        <v>0</v>
      </c>
      <c r="G96" s="217">
        <f t="shared" ref="G96:G139" si="19">IF(B96 =0,0,H96 / B96 )</f>
        <v>99.999999999999986</v>
      </c>
      <c r="H96" s="217">
        <v>9391.6666666666661</v>
      </c>
      <c r="I96" s="238">
        <v>3155.6024418333332</v>
      </c>
      <c r="J96" s="238">
        <v>12547.269108500002</v>
      </c>
      <c r="K96" s="238">
        <f t="shared" ref="K96:K139" si="20">IF(B95 =0,0,L96 / B95 )</f>
        <v>0</v>
      </c>
      <c r="L96" s="238">
        <v>3363.1558333333337</v>
      </c>
      <c r="M96" s="238">
        <v>15910.424941833335</v>
      </c>
    </row>
    <row r="97" spans="1:13">
      <c r="A97" s="220" t="s">
        <v>140</v>
      </c>
      <c r="B97" s="217">
        <v>30.5</v>
      </c>
      <c r="C97" s="217">
        <f t="shared" si="17"/>
        <v>113.58</v>
      </c>
      <c r="D97" s="217">
        <v>3464.19</v>
      </c>
      <c r="E97" s="217">
        <f t="shared" si="18"/>
        <v>0</v>
      </c>
      <c r="F97" s="217">
        <v>0</v>
      </c>
      <c r="G97" s="217">
        <f t="shared" si="19"/>
        <v>113.58</v>
      </c>
      <c r="H97" s="217">
        <v>3464.19</v>
      </c>
      <c r="I97" s="238">
        <v>1163.9687406894</v>
      </c>
      <c r="J97" s="238">
        <v>4628.1587406894005</v>
      </c>
      <c r="K97" s="238">
        <f t="shared" si="20"/>
        <v>11.629511978704526</v>
      </c>
      <c r="L97" s="238">
        <v>1092.2050000000002</v>
      </c>
      <c r="M97" s="238">
        <v>5720.3637406894004</v>
      </c>
    </row>
    <row r="98" spans="1:13">
      <c r="A98" s="220" t="s">
        <v>141</v>
      </c>
      <c r="B98" s="217">
        <v>3.25</v>
      </c>
      <c r="C98" s="217">
        <f t="shared" si="17"/>
        <v>120.31</v>
      </c>
      <c r="D98" s="217">
        <v>391.00749999999999</v>
      </c>
      <c r="E98" s="217">
        <f t="shared" si="18"/>
        <v>0</v>
      </c>
      <c r="F98" s="217">
        <v>0</v>
      </c>
      <c r="G98" s="217">
        <f t="shared" si="19"/>
        <v>120.31</v>
      </c>
      <c r="H98" s="217">
        <v>391.00749999999999</v>
      </c>
      <c r="I98" s="238">
        <v>131.37862166195001</v>
      </c>
      <c r="J98" s="238">
        <v>522.38612166195003</v>
      </c>
      <c r="K98" s="238">
        <f t="shared" si="20"/>
        <v>3.8158196721311479</v>
      </c>
      <c r="L98" s="238">
        <v>116.38250000000001</v>
      </c>
      <c r="M98" s="238">
        <v>638.76862166195008</v>
      </c>
    </row>
    <row r="99" spans="1:13">
      <c r="A99" s="220" t="s">
        <v>142</v>
      </c>
      <c r="B99" s="217">
        <v>29.416666666666668</v>
      </c>
      <c r="C99" s="217">
        <f t="shared" si="17"/>
        <v>107</v>
      </c>
      <c r="D99" s="217">
        <v>3147.5833333333335</v>
      </c>
      <c r="E99" s="217">
        <f t="shared" si="18"/>
        <v>0</v>
      </c>
      <c r="F99" s="217">
        <v>0</v>
      </c>
      <c r="G99" s="217">
        <f t="shared" si="19"/>
        <v>107</v>
      </c>
      <c r="H99" s="217">
        <v>3147.5833333333335</v>
      </c>
      <c r="I99" s="238">
        <v>1057.5888183716665</v>
      </c>
      <c r="J99" s="238">
        <v>4205.172151705</v>
      </c>
      <c r="K99" s="238">
        <f t="shared" si="20"/>
        <v>324.12641025641028</v>
      </c>
      <c r="L99" s="238">
        <v>1053.4108333333334</v>
      </c>
      <c r="M99" s="238">
        <v>5258.5829850383334</v>
      </c>
    </row>
    <row r="100" spans="1:13">
      <c r="A100" s="220" t="s">
        <v>143</v>
      </c>
      <c r="B100" s="217">
        <v>34.5</v>
      </c>
      <c r="C100" s="217">
        <f t="shared" si="17"/>
        <v>107</v>
      </c>
      <c r="D100" s="217">
        <v>3691.5</v>
      </c>
      <c r="E100" s="217">
        <f t="shared" si="18"/>
        <v>0</v>
      </c>
      <c r="F100" s="217">
        <v>0</v>
      </c>
      <c r="G100" s="217">
        <f t="shared" si="19"/>
        <v>107</v>
      </c>
      <c r="H100" s="217">
        <v>3691.5</v>
      </c>
      <c r="I100" s="238">
        <v>1240.3449597900001</v>
      </c>
      <c r="J100" s="238">
        <v>4931.8449597900008</v>
      </c>
      <c r="K100" s="238">
        <f t="shared" si="20"/>
        <v>41.99813031161473</v>
      </c>
      <c r="L100" s="238">
        <v>1235.4449999999999</v>
      </c>
      <c r="M100" s="238">
        <v>6167.2899597900005</v>
      </c>
    </row>
    <row r="101" spans="1:13">
      <c r="A101" s="220" t="s">
        <v>144</v>
      </c>
      <c r="B101" s="217">
        <v>44.75</v>
      </c>
      <c r="C101" s="217">
        <f t="shared" si="17"/>
        <v>100</v>
      </c>
      <c r="D101" s="217">
        <v>4475</v>
      </c>
      <c r="E101" s="217">
        <f t="shared" si="18"/>
        <v>0</v>
      </c>
      <c r="F101" s="217">
        <v>0</v>
      </c>
      <c r="G101" s="217">
        <f t="shared" si="19"/>
        <v>100</v>
      </c>
      <c r="H101" s="217">
        <v>4475</v>
      </c>
      <c r="I101" s="238">
        <v>1503.6011635000002</v>
      </c>
      <c r="J101" s="238">
        <v>5978.6011635000004</v>
      </c>
      <c r="K101" s="238">
        <f t="shared" si="20"/>
        <v>46.44920289855073</v>
      </c>
      <c r="L101" s="238">
        <v>1602.4975000000002</v>
      </c>
      <c r="M101" s="238">
        <v>7581.0986635000008</v>
      </c>
    </row>
    <row r="102" spans="1:13">
      <c r="A102" s="220" t="s">
        <v>145</v>
      </c>
      <c r="B102" s="217">
        <v>3.25</v>
      </c>
      <c r="C102" s="217">
        <f t="shared" si="17"/>
        <v>104.33</v>
      </c>
      <c r="D102" s="217">
        <v>339.07249999999999</v>
      </c>
      <c r="E102" s="217">
        <f t="shared" si="18"/>
        <v>780.70999999999992</v>
      </c>
      <c r="F102" s="217">
        <v>2537.3074999999999</v>
      </c>
      <c r="G102" s="217">
        <f t="shared" si="19"/>
        <v>885.03999999999985</v>
      </c>
      <c r="H102" s="217">
        <v>2876.3799999999997</v>
      </c>
      <c r="I102" s="238">
        <v>966.46442785879992</v>
      </c>
      <c r="J102" s="238">
        <v>3842.8444278587995</v>
      </c>
      <c r="K102" s="238">
        <f t="shared" si="20"/>
        <v>43.155642458100559</v>
      </c>
      <c r="L102" s="238">
        <v>1931.2150000000001</v>
      </c>
      <c r="M102" s="238">
        <v>5774.0594278587996</v>
      </c>
    </row>
    <row r="103" spans="1:13">
      <c r="A103" s="220" t="s">
        <v>146</v>
      </c>
      <c r="B103" s="217">
        <v>4.166666666666667</v>
      </c>
      <c r="C103" s="217">
        <f t="shared" si="17"/>
        <v>100</v>
      </c>
      <c r="D103" s="217">
        <v>416.66666666666669</v>
      </c>
      <c r="E103" s="217">
        <f t="shared" si="18"/>
        <v>838.04</v>
      </c>
      <c r="F103" s="217">
        <v>3491.8333333333335</v>
      </c>
      <c r="G103" s="217">
        <f t="shared" si="19"/>
        <v>938.04</v>
      </c>
      <c r="H103" s="217">
        <v>3908.5</v>
      </c>
      <c r="I103" s="238">
        <v>1313.2570162099998</v>
      </c>
      <c r="J103" s="238">
        <v>5221.7570162100001</v>
      </c>
      <c r="K103" s="238">
        <f t="shared" si="20"/>
        <v>761.82051282051282</v>
      </c>
      <c r="L103" s="238">
        <v>2475.9166666666665</v>
      </c>
      <c r="M103" s="238">
        <v>7697.673682876667</v>
      </c>
    </row>
    <row r="104" spans="1:13">
      <c r="A104" s="220" t="s">
        <v>147</v>
      </c>
      <c r="B104" s="217">
        <v>9</v>
      </c>
      <c r="C104" s="217">
        <f t="shared" si="17"/>
        <v>100</v>
      </c>
      <c r="D104" s="217">
        <v>900</v>
      </c>
      <c r="E104" s="217">
        <f t="shared" si="18"/>
        <v>838.04</v>
      </c>
      <c r="F104" s="217">
        <v>7542.36</v>
      </c>
      <c r="G104" s="217">
        <f t="shared" si="19"/>
        <v>938.03999999999985</v>
      </c>
      <c r="H104" s="217">
        <v>8442.3599999999988</v>
      </c>
      <c r="I104" s="238">
        <v>2836.6351550136001</v>
      </c>
      <c r="J104" s="238">
        <v>11278.995155013601</v>
      </c>
      <c r="K104" s="238">
        <f t="shared" si="20"/>
        <v>1283.5152</v>
      </c>
      <c r="L104" s="238">
        <v>5347.9800000000005</v>
      </c>
      <c r="M104" s="238">
        <v>16626.975155013602</v>
      </c>
    </row>
    <row r="105" spans="1:13">
      <c r="A105" s="220" t="s">
        <v>148</v>
      </c>
      <c r="B105" s="217">
        <v>9.6666666666666661</v>
      </c>
      <c r="C105" s="217">
        <f t="shared" si="17"/>
        <v>100</v>
      </c>
      <c r="D105" s="217">
        <v>966.66666666666663</v>
      </c>
      <c r="E105" s="217">
        <f t="shared" si="18"/>
        <v>838.04000000000008</v>
      </c>
      <c r="F105" s="217">
        <v>8101.0533333333333</v>
      </c>
      <c r="G105" s="217">
        <f t="shared" si="19"/>
        <v>938.04</v>
      </c>
      <c r="H105" s="217">
        <v>9067.7199999999993</v>
      </c>
      <c r="I105" s="238">
        <v>3046.7562776071995</v>
      </c>
      <c r="J105" s="238">
        <v>12114.4762776072</v>
      </c>
      <c r="K105" s="238">
        <f t="shared" si="20"/>
        <v>638.23629629629636</v>
      </c>
      <c r="L105" s="238">
        <v>5744.126666666667</v>
      </c>
      <c r="M105" s="238">
        <v>17858.602944273869</v>
      </c>
    </row>
    <row r="106" spans="1:13">
      <c r="A106" s="220" t="s">
        <v>232</v>
      </c>
      <c r="B106" s="217">
        <v>2284.6666666666665</v>
      </c>
      <c r="C106" s="217">
        <f t="shared" si="17"/>
        <v>92.56</v>
      </c>
      <c r="D106" s="217">
        <v>211468.74666666667</v>
      </c>
      <c r="E106" s="217">
        <f t="shared" si="18"/>
        <v>0</v>
      </c>
      <c r="F106" s="217">
        <v>0</v>
      </c>
      <c r="G106" s="217">
        <f t="shared" si="19"/>
        <v>92.56</v>
      </c>
      <c r="H106" s="217">
        <v>211468.74666666667</v>
      </c>
      <c r="I106" s="238">
        <v>71053.553861874141</v>
      </c>
      <c r="J106" s="238">
        <v>282522.3005285408</v>
      </c>
      <c r="K106" s="238">
        <f t="shared" si="20"/>
        <v>8463.5082758620701</v>
      </c>
      <c r="L106" s="238">
        <v>81813.913333333345</v>
      </c>
      <c r="M106" s="238">
        <v>364336.21386187413</v>
      </c>
    </row>
    <row r="107" spans="1:13">
      <c r="A107" s="220" t="s">
        <v>233</v>
      </c>
      <c r="B107" s="217">
        <v>1400.9166666666667</v>
      </c>
      <c r="C107" s="217">
        <f t="shared" si="17"/>
        <v>142.76</v>
      </c>
      <c r="D107" s="217">
        <v>199994.86333333331</v>
      </c>
      <c r="E107" s="217">
        <f t="shared" si="18"/>
        <v>0</v>
      </c>
      <c r="F107" s="217">
        <v>0</v>
      </c>
      <c r="G107" s="217">
        <f t="shared" si="19"/>
        <v>142.76</v>
      </c>
      <c r="H107" s="217">
        <v>199994.86333333331</v>
      </c>
      <c r="I107" s="238">
        <v>67198.326078664453</v>
      </c>
      <c r="J107" s="238">
        <v>267193.1894119978</v>
      </c>
      <c r="K107" s="238">
        <f t="shared" si="20"/>
        <v>21.958050408520574</v>
      </c>
      <c r="L107" s="238">
        <v>50166.825833333336</v>
      </c>
      <c r="M107" s="238">
        <v>317360.01524533116</v>
      </c>
    </row>
    <row r="108" spans="1:13">
      <c r="A108" s="220" t="s">
        <v>234</v>
      </c>
      <c r="B108" s="217">
        <v>177.25</v>
      </c>
      <c r="C108" s="217">
        <f t="shared" si="17"/>
        <v>142.80000000000001</v>
      </c>
      <c r="D108" s="217">
        <v>25311.300000000003</v>
      </c>
      <c r="E108" s="217">
        <f t="shared" si="18"/>
        <v>0</v>
      </c>
      <c r="F108" s="217">
        <v>0</v>
      </c>
      <c r="G108" s="217">
        <f t="shared" si="19"/>
        <v>142.80000000000001</v>
      </c>
      <c r="H108" s="217">
        <v>25311.300000000003</v>
      </c>
      <c r="I108" s="238">
        <v>8504.6033809380006</v>
      </c>
      <c r="J108" s="238">
        <v>33815.903380938005</v>
      </c>
      <c r="K108" s="238">
        <f t="shared" si="20"/>
        <v>4.5308351674498848</v>
      </c>
      <c r="L108" s="238">
        <v>6347.3225000000011</v>
      </c>
      <c r="M108" s="238">
        <v>40163.225880938007</v>
      </c>
    </row>
    <row r="109" spans="1:13">
      <c r="A109" s="220" t="s">
        <v>235</v>
      </c>
      <c r="B109" s="217">
        <v>5.5</v>
      </c>
      <c r="C109" s="217">
        <f t="shared" si="17"/>
        <v>236.37</v>
      </c>
      <c r="D109" s="217">
        <v>1300.0350000000001</v>
      </c>
      <c r="E109" s="217">
        <f t="shared" si="18"/>
        <v>0</v>
      </c>
      <c r="F109" s="217">
        <v>0</v>
      </c>
      <c r="G109" s="217">
        <f t="shared" si="19"/>
        <v>236.37</v>
      </c>
      <c r="H109" s="217">
        <v>1300.0350000000001</v>
      </c>
      <c r="I109" s="238">
        <v>436.81209800910005</v>
      </c>
      <c r="J109" s="238">
        <v>1736.8470980090999</v>
      </c>
      <c r="K109" s="238">
        <f t="shared" si="20"/>
        <v>1.1111706629055007</v>
      </c>
      <c r="L109" s="238">
        <v>196.95500000000001</v>
      </c>
      <c r="M109" s="238">
        <v>1933.8020980090998</v>
      </c>
    </row>
    <row r="110" spans="1:13">
      <c r="A110" s="220" t="s">
        <v>236</v>
      </c>
      <c r="B110" s="217">
        <v>10765.666666666666</v>
      </c>
      <c r="C110" s="217">
        <f t="shared" si="17"/>
        <v>147</v>
      </c>
      <c r="D110" s="217">
        <v>1582553</v>
      </c>
      <c r="E110" s="217">
        <f t="shared" si="18"/>
        <v>0</v>
      </c>
      <c r="F110" s="217">
        <v>0</v>
      </c>
      <c r="G110" s="217">
        <f t="shared" si="19"/>
        <v>147</v>
      </c>
      <c r="H110" s="217">
        <v>1582553</v>
      </c>
      <c r="I110" s="238">
        <v>531738.21946378006</v>
      </c>
      <c r="J110" s="238">
        <v>2114291.2194637801</v>
      </c>
      <c r="K110" s="238">
        <f t="shared" si="20"/>
        <v>70094.276969696977</v>
      </c>
      <c r="L110" s="238">
        <v>385518.52333333337</v>
      </c>
      <c r="M110" s="238">
        <v>2499809.7427971135</v>
      </c>
    </row>
    <row r="111" spans="1:13">
      <c r="A111" s="220" t="s">
        <v>237</v>
      </c>
      <c r="B111" s="217">
        <v>25313</v>
      </c>
      <c r="C111" s="217">
        <f t="shared" si="17"/>
        <v>147</v>
      </c>
      <c r="D111" s="217">
        <v>3721011</v>
      </c>
      <c r="E111" s="217">
        <f t="shared" si="18"/>
        <v>0</v>
      </c>
      <c r="F111" s="217">
        <v>0</v>
      </c>
      <c r="G111" s="217">
        <f t="shared" si="19"/>
        <v>147</v>
      </c>
      <c r="H111" s="217">
        <v>3721011</v>
      </c>
      <c r="I111" s="238">
        <v>1250260.66346286</v>
      </c>
      <c r="J111" s="238">
        <v>4971271.6634628605</v>
      </c>
      <c r="K111" s="238">
        <f t="shared" si="20"/>
        <v>84.199015078799903</v>
      </c>
      <c r="L111" s="238">
        <v>906458.53000000014</v>
      </c>
      <c r="M111" s="238">
        <v>5877730.1934628608</v>
      </c>
    </row>
    <row r="112" spans="1:13">
      <c r="A112" s="220" t="s">
        <v>238</v>
      </c>
      <c r="B112" s="217">
        <v>2796.4166666666665</v>
      </c>
      <c r="C112" s="217">
        <f t="shared" si="17"/>
        <v>147.06</v>
      </c>
      <c r="D112" s="217">
        <v>411241.03499999997</v>
      </c>
      <c r="E112" s="217">
        <f t="shared" si="18"/>
        <v>0</v>
      </c>
      <c r="F112" s="217">
        <v>0</v>
      </c>
      <c r="G112" s="217">
        <f t="shared" si="19"/>
        <v>147.06</v>
      </c>
      <c r="H112" s="217">
        <v>411241.03499999997</v>
      </c>
      <c r="I112" s="238">
        <v>138177.09468266912</v>
      </c>
      <c r="J112" s="238">
        <v>549418.12968266907</v>
      </c>
      <c r="K112" s="238">
        <f t="shared" si="20"/>
        <v>3.9560573947510509</v>
      </c>
      <c r="L112" s="238">
        <v>100139.68083333335</v>
      </c>
      <c r="M112" s="238">
        <v>649557.81051600247</v>
      </c>
    </row>
    <row r="113" spans="1:13">
      <c r="A113" s="220" t="s">
        <v>239</v>
      </c>
      <c r="B113" s="217">
        <v>127.08333333333333</v>
      </c>
      <c r="C113" s="217">
        <f t="shared" si="17"/>
        <v>103.11</v>
      </c>
      <c r="D113" s="217">
        <v>13103.5625</v>
      </c>
      <c r="E113" s="217">
        <f t="shared" si="18"/>
        <v>0</v>
      </c>
      <c r="F113" s="217">
        <v>0</v>
      </c>
      <c r="G113" s="217">
        <f t="shared" si="19"/>
        <v>103.11</v>
      </c>
      <c r="H113" s="217">
        <v>13103.5625</v>
      </c>
      <c r="I113" s="238">
        <v>4402.8004069262488</v>
      </c>
      <c r="J113" s="238">
        <v>17506.36290692625</v>
      </c>
      <c r="K113" s="238">
        <f t="shared" si="20"/>
        <v>27.004365706111987</v>
      </c>
      <c r="L113" s="238">
        <v>75515.458333333328</v>
      </c>
      <c r="M113" s="238">
        <v>93021.821240259582</v>
      </c>
    </row>
    <row r="114" spans="1:13">
      <c r="A114" s="220" t="s">
        <v>240</v>
      </c>
      <c r="B114" s="217">
        <v>1</v>
      </c>
      <c r="C114" s="217">
        <f t="shared" si="17"/>
        <v>156.93</v>
      </c>
      <c r="D114" s="217">
        <v>156.93</v>
      </c>
      <c r="E114" s="217">
        <f t="shared" si="18"/>
        <v>0</v>
      </c>
      <c r="F114" s="217">
        <v>0</v>
      </c>
      <c r="G114" s="217">
        <f t="shared" si="19"/>
        <v>156.93</v>
      </c>
      <c r="H114" s="217">
        <v>156.93</v>
      </c>
      <c r="I114" s="238">
        <v>52.728520801799995</v>
      </c>
      <c r="J114" s="238">
        <v>209.65852080180002</v>
      </c>
      <c r="K114" s="238">
        <f t="shared" si="20"/>
        <v>4.6758295081967214</v>
      </c>
      <c r="L114" s="238">
        <v>594.22</v>
      </c>
      <c r="M114" s="238">
        <v>803.87852080180016</v>
      </c>
    </row>
    <row r="115" spans="1:13">
      <c r="A115" s="220" t="s">
        <v>241</v>
      </c>
      <c r="B115" s="217">
        <v>962</v>
      </c>
      <c r="C115" s="217">
        <f t="shared" si="17"/>
        <v>147.02000000000001</v>
      </c>
      <c r="D115" s="217">
        <v>141433.24000000002</v>
      </c>
      <c r="E115" s="217">
        <f t="shared" si="18"/>
        <v>0</v>
      </c>
      <c r="F115" s="217">
        <v>0</v>
      </c>
      <c r="G115" s="217">
        <f t="shared" si="19"/>
        <v>147.02000000000001</v>
      </c>
      <c r="H115" s="217">
        <v>141433.24000000002</v>
      </c>
      <c r="I115" s="238">
        <v>47521.605412642406</v>
      </c>
      <c r="J115" s="238">
        <v>188954.84541264243</v>
      </c>
      <c r="K115" s="238">
        <f t="shared" si="20"/>
        <v>571639.64</v>
      </c>
      <c r="L115" s="238">
        <v>571639.64</v>
      </c>
      <c r="M115" s="238">
        <v>760594.48541264236</v>
      </c>
    </row>
    <row r="116" spans="1:13">
      <c r="A116" s="220" t="s">
        <v>242</v>
      </c>
      <c r="B116" s="217">
        <v>285</v>
      </c>
      <c r="C116" s="217">
        <f t="shared" si="17"/>
        <v>147.02000000000001</v>
      </c>
      <c r="D116" s="217">
        <v>41900.700000000004</v>
      </c>
      <c r="E116" s="217">
        <f t="shared" si="18"/>
        <v>0</v>
      </c>
      <c r="F116" s="217">
        <v>0</v>
      </c>
      <c r="G116" s="217">
        <f t="shared" si="19"/>
        <v>147.02000000000001</v>
      </c>
      <c r="H116" s="217">
        <v>41900.700000000004</v>
      </c>
      <c r="I116" s="238">
        <v>14078.646094182002</v>
      </c>
      <c r="J116" s="238">
        <v>55979.346094182001</v>
      </c>
      <c r="K116" s="238">
        <f t="shared" si="20"/>
        <v>176.0423076923077</v>
      </c>
      <c r="L116" s="238">
        <v>169352.7</v>
      </c>
      <c r="M116" s="238">
        <v>225332.04609418203</v>
      </c>
    </row>
    <row r="117" spans="1:13">
      <c r="A117" s="220" t="s">
        <v>243</v>
      </c>
      <c r="B117" s="217">
        <v>115.25</v>
      </c>
      <c r="C117" s="217">
        <f t="shared" si="17"/>
        <v>147.02000000000001</v>
      </c>
      <c r="D117" s="217">
        <v>16944.055</v>
      </c>
      <c r="E117" s="217">
        <f t="shared" si="18"/>
        <v>0</v>
      </c>
      <c r="F117" s="217">
        <v>0</v>
      </c>
      <c r="G117" s="217">
        <f t="shared" si="19"/>
        <v>147.02000000000001</v>
      </c>
      <c r="H117" s="217">
        <v>16944.055</v>
      </c>
      <c r="I117" s="238">
        <v>5693.2068854543004</v>
      </c>
      <c r="J117" s="238">
        <v>22637.2618854543</v>
      </c>
      <c r="K117" s="238">
        <f t="shared" si="20"/>
        <v>240.29422807017542</v>
      </c>
      <c r="L117" s="238">
        <v>68483.854999999996</v>
      </c>
      <c r="M117" s="238">
        <v>91121.116885454292</v>
      </c>
    </row>
    <row r="118" spans="1:13">
      <c r="A118" s="220" t="s">
        <v>254</v>
      </c>
      <c r="B118" s="217">
        <v>8.3333333333333329E-2</v>
      </c>
      <c r="C118" s="217">
        <f t="shared" si="17"/>
        <v>147.02000000000001</v>
      </c>
      <c r="D118" s="217">
        <v>12.251666666666667</v>
      </c>
      <c r="E118" s="217">
        <f t="shared" si="18"/>
        <v>0</v>
      </c>
      <c r="F118" s="217">
        <v>0</v>
      </c>
      <c r="G118" s="217">
        <f t="shared" si="19"/>
        <v>147.02000000000001</v>
      </c>
      <c r="H118" s="217">
        <v>12.251666666666667</v>
      </c>
      <c r="I118" s="238">
        <v>4.1165631854333338</v>
      </c>
      <c r="J118" s="238">
        <v>16.368229852100001</v>
      </c>
      <c r="K118" s="238">
        <f t="shared" si="20"/>
        <v>0.4296601590744758</v>
      </c>
      <c r="L118" s="238">
        <v>49.518333333333338</v>
      </c>
      <c r="M118" s="238">
        <v>65.886563185433332</v>
      </c>
    </row>
    <row r="119" spans="1:13">
      <c r="A119" s="220" t="s">
        <v>81</v>
      </c>
      <c r="B119" s="217">
        <v>54</v>
      </c>
      <c r="C119" s="217">
        <f t="shared" si="17"/>
        <v>100</v>
      </c>
      <c r="D119" s="217">
        <v>5400</v>
      </c>
      <c r="E119" s="217">
        <f t="shared" si="18"/>
        <v>0</v>
      </c>
      <c r="F119" s="217">
        <v>0</v>
      </c>
      <c r="G119" s="217">
        <f t="shared" si="19"/>
        <v>100</v>
      </c>
      <c r="H119" s="217">
        <v>5400</v>
      </c>
      <c r="I119" s="238">
        <v>1814.401404</v>
      </c>
      <c r="J119" s="238">
        <v>7214.4014040000002</v>
      </c>
      <c r="K119" s="238">
        <f t="shared" si="20"/>
        <v>23204.880000000001</v>
      </c>
      <c r="L119" s="238">
        <v>1933.74</v>
      </c>
      <c r="M119" s="238">
        <v>9148.141404</v>
      </c>
    </row>
    <row r="120" spans="1:13">
      <c r="A120" s="220" t="s">
        <v>244</v>
      </c>
      <c r="B120" s="217">
        <v>23.25</v>
      </c>
      <c r="C120" s="217">
        <f t="shared" si="17"/>
        <v>98.31</v>
      </c>
      <c r="D120" s="217">
        <v>2285.7075</v>
      </c>
      <c r="E120" s="217">
        <f t="shared" si="18"/>
        <v>0</v>
      </c>
      <c r="F120" s="217">
        <v>0</v>
      </c>
      <c r="G120" s="217">
        <f t="shared" si="19"/>
        <v>98.31</v>
      </c>
      <c r="H120" s="217">
        <v>2285.7075</v>
      </c>
      <c r="I120" s="238">
        <v>767.99831428394998</v>
      </c>
      <c r="J120" s="238">
        <v>3053.7058142839501</v>
      </c>
      <c r="K120" s="238">
        <f t="shared" si="20"/>
        <v>15.418194444444444</v>
      </c>
      <c r="L120" s="238">
        <v>832.58249999999998</v>
      </c>
      <c r="M120" s="238">
        <v>3886.2883142839505</v>
      </c>
    </row>
    <row r="121" spans="1:13">
      <c r="A121" s="220" t="s">
        <v>245</v>
      </c>
      <c r="B121" s="217">
        <v>5</v>
      </c>
      <c r="C121" s="217">
        <f t="shared" si="17"/>
        <v>148.56</v>
      </c>
      <c r="D121" s="217">
        <v>742.80000000000007</v>
      </c>
      <c r="E121" s="217">
        <f t="shared" si="18"/>
        <v>0</v>
      </c>
      <c r="F121" s="217">
        <v>0</v>
      </c>
      <c r="G121" s="217">
        <f t="shared" si="19"/>
        <v>148.56</v>
      </c>
      <c r="H121" s="217">
        <v>742.80000000000007</v>
      </c>
      <c r="I121" s="238">
        <v>249.58099312800002</v>
      </c>
      <c r="J121" s="238">
        <v>992.38099312800011</v>
      </c>
      <c r="K121" s="238">
        <f t="shared" si="20"/>
        <v>7.7010752688172062</v>
      </c>
      <c r="L121" s="238">
        <v>179.05000000000004</v>
      </c>
      <c r="M121" s="238">
        <v>1171.4309931280002</v>
      </c>
    </row>
    <row r="122" spans="1:13">
      <c r="A122" s="220" t="s">
        <v>246</v>
      </c>
      <c r="B122" s="217">
        <v>2.4166666666666665</v>
      </c>
      <c r="C122" s="217">
        <f t="shared" si="17"/>
        <v>149.13</v>
      </c>
      <c r="D122" s="217">
        <v>360.39749999999998</v>
      </c>
      <c r="E122" s="217">
        <f t="shared" si="18"/>
        <v>0</v>
      </c>
      <c r="F122" s="217">
        <v>0</v>
      </c>
      <c r="G122" s="217">
        <f t="shared" si="19"/>
        <v>149.13</v>
      </c>
      <c r="H122" s="217">
        <v>360.39749999999998</v>
      </c>
      <c r="I122" s="238">
        <v>121.09365370335001</v>
      </c>
      <c r="J122" s="238">
        <v>481.49115370334999</v>
      </c>
      <c r="K122" s="238">
        <f t="shared" si="20"/>
        <v>17.308166666666668</v>
      </c>
      <c r="L122" s="238">
        <v>86.540833333333339</v>
      </c>
      <c r="M122" s="238">
        <v>568.03198703668329</v>
      </c>
    </row>
    <row r="123" spans="1:13">
      <c r="A123" s="220" t="s">
        <v>247</v>
      </c>
      <c r="B123" s="217">
        <v>8.3333333333333339</v>
      </c>
      <c r="C123" s="217">
        <f t="shared" si="17"/>
        <v>153.72</v>
      </c>
      <c r="D123" s="217">
        <v>1281</v>
      </c>
      <c r="E123" s="217">
        <f t="shared" si="18"/>
        <v>0</v>
      </c>
      <c r="F123" s="217">
        <v>0</v>
      </c>
      <c r="G123" s="217">
        <f t="shared" si="19"/>
        <v>153.72</v>
      </c>
      <c r="H123" s="217">
        <v>1281</v>
      </c>
      <c r="I123" s="238">
        <v>430.41633305999994</v>
      </c>
      <c r="J123" s="238">
        <v>1711.4163330600002</v>
      </c>
      <c r="K123" s="238">
        <f t="shared" si="20"/>
        <v>123.48275862068967</v>
      </c>
      <c r="L123" s="238">
        <v>298.41666666666669</v>
      </c>
      <c r="M123" s="238">
        <v>2009.8329997266667</v>
      </c>
    </row>
    <row r="124" spans="1:13">
      <c r="A124" s="220" t="s">
        <v>248</v>
      </c>
      <c r="B124" s="217">
        <v>6.583333333333333</v>
      </c>
      <c r="C124" s="217">
        <f t="shared" si="17"/>
        <v>153.72</v>
      </c>
      <c r="D124" s="217">
        <v>1011.9899999999999</v>
      </c>
      <c r="E124" s="217">
        <f t="shared" si="18"/>
        <v>0</v>
      </c>
      <c r="F124" s="217">
        <v>0</v>
      </c>
      <c r="G124" s="217">
        <f t="shared" si="19"/>
        <v>153.72</v>
      </c>
      <c r="H124" s="217">
        <v>1011.9899999999999</v>
      </c>
      <c r="I124" s="238">
        <v>340.02890311739998</v>
      </c>
      <c r="J124" s="238">
        <v>1352.0189031174</v>
      </c>
      <c r="K124" s="238">
        <f t="shared" si="20"/>
        <v>28.289900000000003</v>
      </c>
      <c r="L124" s="238">
        <v>235.7491666666667</v>
      </c>
      <c r="M124" s="238">
        <v>1587.7680697840667</v>
      </c>
    </row>
    <row r="125" spans="1:13">
      <c r="A125" s="220" t="s">
        <v>249</v>
      </c>
      <c r="B125" s="217">
        <v>6.75</v>
      </c>
      <c r="C125" s="217">
        <f t="shared" si="17"/>
        <v>153.72</v>
      </c>
      <c r="D125" s="217">
        <v>1037.6099999999999</v>
      </c>
      <c r="E125" s="217">
        <f t="shared" si="18"/>
        <v>0</v>
      </c>
      <c r="F125" s="217">
        <v>0</v>
      </c>
      <c r="G125" s="217">
        <f t="shared" si="19"/>
        <v>153.72</v>
      </c>
      <c r="H125" s="217">
        <v>1037.6099999999999</v>
      </c>
      <c r="I125" s="238">
        <v>348.63722977859999</v>
      </c>
      <c r="J125" s="238">
        <v>1386.2472297786001</v>
      </c>
      <c r="K125" s="238">
        <f t="shared" si="20"/>
        <v>36.716582278481013</v>
      </c>
      <c r="L125" s="238">
        <v>241.7175</v>
      </c>
      <c r="M125" s="238">
        <v>1627.9647297786003</v>
      </c>
    </row>
    <row r="126" spans="1:13">
      <c r="A126" s="220" t="s">
        <v>250</v>
      </c>
      <c r="B126" s="217">
        <v>2.3333333333333335</v>
      </c>
      <c r="C126" s="217">
        <f t="shared" si="17"/>
        <v>109.41</v>
      </c>
      <c r="D126" s="217">
        <v>255.29</v>
      </c>
      <c r="E126" s="217">
        <f t="shared" si="18"/>
        <v>0</v>
      </c>
      <c r="F126" s="217">
        <v>0</v>
      </c>
      <c r="G126" s="217">
        <f t="shared" si="19"/>
        <v>109.41</v>
      </c>
      <c r="H126" s="217">
        <v>255.29</v>
      </c>
      <c r="I126" s="238">
        <v>85.777506375399994</v>
      </c>
      <c r="J126" s="238">
        <v>341.0675063754</v>
      </c>
      <c r="K126" s="238">
        <f t="shared" si="20"/>
        <v>205.40938271604938</v>
      </c>
      <c r="L126" s="238">
        <v>1386.5133333333333</v>
      </c>
      <c r="M126" s="238">
        <v>1727.5808397087333</v>
      </c>
    </row>
    <row r="127" spans="1:13">
      <c r="A127" s="220" t="s">
        <v>251</v>
      </c>
      <c r="B127" s="217">
        <v>1.0833333333333333</v>
      </c>
      <c r="C127" s="217">
        <f t="shared" si="17"/>
        <v>152.65</v>
      </c>
      <c r="D127" s="217">
        <v>165.37083333333334</v>
      </c>
      <c r="E127" s="217">
        <f t="shared" si="18"/>
        <v>0</v>
      </c>
      <c r="F127" s="217">
        <v>0</v>
      </c>
      <c r="G127" s="217">
        <f t="shared" si="19"/>
        <v>152.65</v>
      </c>
      <c r="H127" s="217">
        <v>165.37083333333334</v>
      </c>
      <c r="I127" s="238">
        <v>55.564642996416673</v>
      </c>
      <c r="J127" s="238">
        <v>220.93547632975003</v>
      </c>
      <c r="K127" s="238">
        <f t="shared" si="20"/>
        <v>275.88785714285711</v>
      </c>
      <c r="L127" s="238">
        <v>643.73833333333334</v>
      </c>
      <c r="M127" s="238">
        <v>864.67380966308338</v>
      </c>
    </row>
    <row r="128" spans="1:13">
      <c r="A128" s="220" t="s">
        <v>252</v>
      </c>
      <c r="B128" s="217">
        <v>1.5833333333333333</v>
      </c>
      <c r="C128" s="217">
        <f t="shared" si="17"/>
        <v>152.65</v>
      </c>
      <c r="D128" s="217">
        <v>241.69583333333333</v>
      </c>
      <c r="E128" s="217">
        <f t="shared" si="18"/>
        <v>0</v>
      </c>
      <c r="F128" s="217">
        <v>0</v>
      </c>
      <c r="G128" s="217">
        <f t="shared" si="19"/>
        <v>152.65</v>
      </c>
      <c r="H128" s="217">
        <v>241.69583333333333</v>
      </c>
      <c r="I128" s="238">
        <v>81.209862840916685</v>
      </c>
      <c r="J128" s="238">
        <v>322.90569617425001</v>
      </c>
      <c r="K128" s="238">
        <f t="shared" si="20"/>
        <v>868.47538461538466</v>
      </c>
      <c r="L128" s="238">
        <v>940.84833333333336</v>
      </c>
      <c r="M128" s="238">
        <v>1263.7540295075833</v>
      </c>
    </row>
    <row r="129" spans="1:13">
      <c r="A129" s="220" t="s">
        <v>253</v>
      </c>
      <c r="B129" s="217">
        <v>0.91666666666666663</v>
      </c>
      <c r="C129" s="217">
        <f t="shared" si="17"/>
        <v>152.65</v>
      </c>
      <c r="D129" s="217">
        <v>139.92916666666667</v>
      </c>
      <c r="E129" s="217">
        <f t="shared" si="18"/>
        <v>0</v>
      </c>
      <c r="F129" s="217">
        <v>0</v>
      </c>
      <c r="G129" s="217">
        <f t="shared" si="19"/>
        <v>152.65</v>
      </c>
      <c r="H129" s="217">
        <v>139.92916666666667</v>
      </c>
      <c r="I129" s="238">
        <v>47.016236381583347</v>
      </c>
      <c r="J129" s="238">
        <v>186.94540304825</v>
      </c>
      <c r="K129" s="238">
        <f t="shared" si="20"/>
        <v>344.02210526315793</v>
      </c>
      <c r="L129" s="238">
        <v>544.70166666666671</v>
      </c>
      <c r="M129" s="238">
        <v>731.6470697149166</v>
      </c>
    </row>
    <row r="130" spans="1:13">
      <c r="A130" s="220" t="s">
        <v>150</v>
      </c>
      <c r="B130" s="217">
        <v>10.416666666666666</v>
      </c>
      <c r="C130" s="217">
        <f t="shared" si="17"/>
        <v>169.92000000000002</v>
      </c>
      <c r="D130" s="217">
        <v>1770</v>
      </c>
      <c r="E130" s="217">
        <f t="shared" si="18"/>
        <v>0</v>
      </c>
      <c r="F130" s="217">
        <v>0</v>
      </c>
      <c r="G130" s="217">
        <f t="shared" si="19"/>
        <v>169.92000000000002</v>
      </c>
      <c r="H130" s="217">
        <v>1770</v>
      </c>
      <c r="I130" s="238">
        <v>594.72046019999993</v>
      </c>
      <c r="J130" s="238">
        <v>2364.7204601999997</v>
      </c>
      <c r="K130" s="238">
        <f t="shared" si="20"/>
        <v>406.93181818181819</v>
      </c>
      <c r="L130" s="238">
        <v>373.02083333333331</v>
      </c>
      <c r="M130" s="238">
        <v>2737.7412935333327</v>
      </c>
    </row>
    <row r="131" spans="1:13">
      <c r="A131" s="220" t="s">
        <v>151</v>
      </c>
      <c r="B131" s="217">
        <v>161.41666666666666</v>
      </c>
      <c r="C131" s="217">
        <f t="shared" si="17"/>
        <v>115.00000000000001</v>
      </c>
      <c r="D131" s="217">
        <v>18562.916666666668</v>
      </c>
      <c r="E131" s="217">
        <f t="shared" si="18"/>
        <v>0</v>
      </c>
      <c r="F131" s="217">
        <v>0</v>
      </c>
      <c r="G131" s="217">
        <f t="shared" si="19"/>
        <v>115.00000000000001</v>
      </c>
      <c r="H131" s="217">
        <v>18562.916666666668</v>
      </c>
      <c r="I131" s="238">
        <v>6237.1448263583334</v>
      </c>
      <c r="J131" s="238">
        <v>24800.061493025001</v>
      </c>
      <c r="K131" s="238">
        <f t="shared" si="20"/>
        <v>554.91176000000007</v>
      </c>
      <c r="L131" s="238">
        <v>5780.3308333333334</v>
      </c>
      <c r="M131" s="238">
        <v>30580.392326358331</v>
      </c>
    </row>
    <row r="132" spans="1:13">
      <c r="A132" s="220" t="s">
        <v>152</v>
      </c>
      <c r="B132" s="217">
        <v>40.666666666666664</v>
      </c>
      <c r="C132" s="217">
        <f t="shared" si="17"/>
        <v>0</v>
      </c>
      <c r="D132" s="217">
        <v>0</v>
      </c>
      <c r="E132" s="217">
        <f t="shared" si="18"/>
        <v>0</v>
      </c>
      <c r="F132" s="217">
        <v>0</v>
      </c>
      <c r="G132" s="217">
        <f t="shared" si="19"/>
        <v>0</v>
      </c>
      <c r="H132" s="217">
        <v>0</v>
      </c>
      <c r="I132" s="238">
        <v>0</v>
      </c>
      <c r="J132" s="238">
        <v>0</v>
      </c>
      <c r="K132" s="238">
        <f t="shared" si="20"/>
        <v>9.0218275684047509</v>
      </c>
      <c r="L132" s="238">
        <v>1456.2733333333335</v>
      </c>
      <c r="M132" s="238">
        <v>1456.2733333333335</v>
      </c>
    </row>
    <row r="133" spans="1:13">
      <c r="A133" s="220" t="s">
        <v>153</v>
      </c>
      <c r="B133" s="217">
        <v>7.75</v>
      </c>
      <c r="C133" s="217">
        <f t="shared" si="17"/>
        <v>0</v>
      </c>
      <c r="D133" s="217">
        <v>0</v>
      </c>
      <c r="E133" s="217">
        <f t="shared" si="18"/>
        <v>0</v>
      </c>
      <c r="F133" s="217">
        <v>0</v>
      </c>
      <c r="G133" s="217">
        <f t="shared" si="19"/>
        <v>0</v>
      </c>
      <c r="H133" s="217">
        <v>0</v>
      </c>
      <c r="I133" s="238">
        <v>0</v>
      </c>
      <c r="J133" s="238">
        <v>0</v>
      </c>
      <c r="K133" s="238">
        <f t="shared" si="20"/>
        <v>6.8244467213114763</v>
      </c>
      <c r="L133" s="238">
        <v>277.52750000000003</v>
      </c>
      <c r="M133" s="238">
        <v>277.52750000000003</v>
      </c>
    </row>
    <row r="134" spans="1:13">
      <c r="A134" s="220" t="s">
        <v>154</v>
      </c>
      <c r="B134" s="217">
        <v>50.583333333333336</v>
      </c>
      <c r="C134" s="217">
        <f t="shared" si="17"/>
        <v>193.79</v>
      </c>
      <c r="D134" s="217">
        <v>9802.5441666666666</v>
      </c>
      <c r="E134" s="217">
        <f t="shared" si="18"/>
        <v>0</v>
      </c>
      <c r="F134" s="217">
        <v>0</v>
      </c>
      <c r="G134" s="217">
        <f t="shared" si="19"/>
        <v>193.79</v>
      </c>
      <c r="H134" s="217">
        <v>9802.5441666666666</v>
      </c>
      <c r="I134" s="238">
        <v>3293.6573886614829</v>
      </c>
      <c r="J134" s="238">
        <v>13096.201555328151</v>
      </c>
      <c r="K134" s="238">
        <f t="shared" si="20"/>
        <v>233.72763440860217</v>
      </c>
      <c r="L134" s="238">
        <v>1811.3891666666668</v>
      </c>
      <c r="M134" s="238">
        <v>14907.590721994819</v>
      </c>
    </row>
    <row r="135" spans="1:13">
      <c r="A135" s="220" t="s">
        <v>155</v>
      </c>
      <c r="B135" s="217">
        <v>86.25</v>
      </c>
      <c r="C135" s="217">
        <f t="shared" si="17"/>
        <v>193.79000000000002</v>
      </c>
      <c r="D135" s="217">
        <v>16714.387500000001</v>
      </c>
      <c r="E135" s="217">
        <f t="shared" si="18"/>
        <v>0</v>
      </c>
      <c r="F135" s="217">
        <v>0</v>
      </c>
      <c r="G135" s="217">
        <f t="shared" si="19"/>
        <v>193.79000000000002</v>
      </c>
      <c r="H135" s="217">
        <v>16714.387500000001</v>
      </c>
      <c r="I135" s="238">
        <v>5616.0385457407501</v>
      </c>
      <c r="J135" s="238">
        <v>22330.426045740751</v>
      </c>
      <c r="K135" s="238">
        <f t="shared" si="20"/>
        <v>61.059884678747949</v>
      </c>
      <c r="L135" s="238">
        <v>3088.6125000000006</v>
      </c>
      <c r="M135" s="238">
        <v>25419.03854574075</v>
      </c>
    </row>
    <row r="136" spans="1:13">
      <c r="A136" s="220" t="s">
        <v>156</v>
      </c>
      <c r="B136" s="217">
        <v>16</v>
      </c>
      <c r="C136" s="217">
        <f t="shared" si="17"/>
        <v>193.79</v>
      </c>
      <c r="D136" s="217">
        <v>3100.64</v>
      </c>
      <c r="E136" s="217">
        <f t="shared" si="18"/>
        <v>0</v>
      </c>
      <c r="F136" s="217">
        <v>0</v>
      </c>
      <c r="G136" s="217">
        <f t="shared" si="19"/>
        <v>193.79</v>
      </c>
      <c r="H136" s="217">
        <v>3100.64</v>
      </c>
      <c r="I136" s="238">
        <v>1041.8158461664</v>
      </c>
      <c r="J136" s="238">
        <v>4142.4558461664001</v>
      </c>
      <c r="K136" s="238">
        <f t="shared" si="20"/>
        <v>6.6430144927536237</v>
      </c>
      <c r="L136" s="238">
        <v>572.96</v>
      </c>
      <c r="M136" s="238">
        <v>4715.4158461664001</v>
      </c>
    </row>
    <row r="137" spans="1:13">
      <c r="A137" s="220" t="s">
        <v>90</v>
      </c>
      <c r="B137" s="217">
        <v>5.25</v>
      </c>
      <c r="C137" s="217">
        <f t="shared" si="17"/>
        <v>217.25</v>
      </c>
      <c r="D137" s="217">
        <v>1140.5625</v>
      </c>
      <c r="E137" s="217">
        <f t="shared" si="18"/>
        <v>838.04</v>
      </c>
      <c r="F137" s="217">
        <v>4399.71</v>
      </c>
      <c r="G137" s="217">
        <f t="shared" si="19"/>
        <v>1055.2899999999997</v>
      </c>
      <c r="H137" s="217">
        <v>5540.2724999999991</v>
      </c>
      <c r="I137" s="238">
        <v>1861.5330004708496</v>
      </c>
      <c r="J137" s="238">
        <v>7401.8055004708485</v>
      </c>
      <c r="K137" s="238">
        <f t="shared" si="20"/>
        <v>194.97843750000001</v>
      </c>
      <c r="L137" s="238">
        <v>3119.6550000000002</v>
      </c>
      <c r="M137" s="238">
        <v>10521.460500470848</v>
      </c>
    </row>
    <row r="138" spans="1:13">
      <c r="A138" s="220" t="s">
        <v>82</v>
      </c>
      <c r="B138" s="217">
        <v>4.666666666666667</v>
      </c>
      <c r="C138" s="217">
        <f t="shared" si="17"/>
        <v>217.25</v>
      </c>
      <c r="D138" s="217">
        <v>1013.8333333333334</v>
      </c>
      <c r="E138" s="217">
        <f t="shared" si="18"/>
        <v>838.03999999999985</v>
      </c>
      <c r="F138" s="217">
        <v>3910.853333333333</v>
      </c>
      <c r="G138" s="217">
        <f t="shared" si="19"/>
        <v>1055.29</v>
      </c>
      <c r="H138" s="217">
        <v>4924.6866666666665</v>
      </c>
      <c r="I138" s="238">
        <v>1654.6960004185332</v>
      </c>
      <c r="J138" s="238">
        <v>6579.3826670851995</v>
      </c>
      <c r="K138" s="238">
        <f t="shared" si="20"/>
        <v>528.19555555555553</v>
      </c>
      <c r="L138" s="238">
        <v>2773.0266666666666</v>
      </c>
      <c r="M138" s="238">
        <v>9352.4093337518661</v>
      </c>
    </row>
    <row r="139" spans="1:13">
      <c r="A139" s="220" t="s">
        <v>83</v>
      </c>
      <c r="B139" s="217">
        <v>15.583333333333334</v>
      </c>
      <c r="C139" s="217">
        <f t="shared" si="17"/>
        <v>217.24999999999997</v>
      </c>
      <c r="D139" s="217">
        <v>3385.4791666666665</v>
      </c>
      <c r="E139" s="217">
        <f t="shared" si="18"/>
        <v>838.03999999999985</v>
      </c>
      <c r="F139" s="217">
        <v>13059.456666666665</v>
      </c>
      <c r="G139" s="217">
        <f t="shared" si="19"/>
        <v>1055.29</v>
      </c>
      <c r="H139" s="217">
        <v>16444.935833333333</v>
      </c>
      <c r="I139" s="238">
        <v>5525.5027156833166</v>
      </c>
      <c r="J139" s="238">
        <v>21970.438549016646</v>
      </c>
      <c r="K139" s="238">
        <f t="shared" si="20"/>
        <v>1984.2703571428569</v>
      </c>
      <c r="L139" s="238">
        <v>9259.9283333333333</v>
      </c>
      <c r="M139" s="238">
        <v>31230.366882349979</v>
      </c>
    </row>
    <row r="140" spans="1:13" ht="15" thickBot="1">
      <c r="A140" s="116"/>
      <c r="B140" s="116"/>
      <c r="C140" s="116"/>
      <c r="D140" s="116"/>
      <c r="E140" s="116"/>
      <c r="F140" s="116"/>
      <c r="G140" s="116"/>
      <c r="H140" s="116"/>
      <c r="I140" s="241"/>
      <c r="J140" s="241"/>
      <c r="K140" s="241"/>
      <c r="L140" s="241"/>
      <c r="M140" s="241"/>
    </row>
    <row r="141" spans="1:13">
      <c r="A141" s="220" t="s">
        <v>84</v>
      </c>
      <c r="B141" s="217">
        <v>4</v>
      </c>
      <c r="C141" s="217">
        <f t="shared" ref="C141:C148" si="21">IF(B141 =0,0,D141 / B141 )</f>
        <v>417.73</v>
      </c>
      <c r="D141" s="217">
        <v>1670.92</v>
      </c>
      <c r="E141" s="217">
        <f t="shared" ref="E141:E148" si="22">IF(B141 =0,0,F141 / B141 )</f>
        <v>666.05</v>
      </c>
      <c r="F141" s="217">
        <v>2664.2</v>
      </c>
      <c r="G141" s="217">
        <f t="shared" ref="G141:G148" si="23">IF(B141 =0,0,H141 / B141 )</f>
        <v>1083.78</v>
      </c>
      <c r="H141" s="217">
        <v>4335.12</v>
      </c>
      <c r="I141" s="238">
        <v>1456.6014471312001</v>
      </c>
      <c r="J141" s="238">
        <v>5791.7214471312</v>
      </c>
      <c r="K141" s="238">
        <f t="shared" ref="K141:K148" si="24">IF(B140 =0,0,L141 / B140 )</f>
        <v>0</v>
      </c>
      <c r="L141" s="238">
        <v>14078.44</v>
      </c>
      <c r="M141" s="238">
        <v>19870.161447131199</v>
      </c>
    </row>
    <row r="142" spans="1:13">
      <c r="A142" s="220" t="s">
        <v>158</v>
      </c>
      <c r="B142" s="217">
        <v>12.75</v>
      </c>
      <c r="C142" s="217">
        <f t="shared" si="21"/>
        <v>650</v>
      </c>
      <c r="D142" s="217">
        <v>8287.5</v>
      </c>
      <c r="E142" s="217">
        <f t="shared" si="22"/>
        <v>0</v>
      </c>
      <c r="F142" s="217">
        <v>0</v>
      </c>
      <c r="G142" s="217">
        <f t="shared" si="23"/>
        <v>650</v>
      </c>
      <c r="H142" s="217">
        <v>8287.5</v>
      </c>
      <c r="I142" s="238">
        <v>2784.60215475</v>
      </c>
      <c r="J142" s="238">
        <v>11072.10215475</v>
      </c>
      <c r="K142" s="238">
        <f t="shared" si="24"/>
        <v>114.14437500000001</v>
      </c>
      <c r="L142" s="238">
        <v>456.57750000000004</v>
      </c>
      <c r="M142" s="238">
        <v>11528.67965475</v>
      </c>
    </row>
    <row r="143" spans="1:13">
      <c r="A143" s="220" t="s">
        <v>159</v>
      </c>
      <c r="B143" s="217">
        <v>1</v>
      </c>
      <c r="C143" s="217">
        <f t="shared" si="21"/>
        <v>977.94</v>
      </c>
      <c r="D143" s="217">
        <v>977.94</v>
      </c>
      <c r="E143" s="217">
        <f t="shared" si="22"/>
        <v>0</v>
      </c>
      <c r="F143" s="217">
        <v>0</v>
      </c>
      <c r="G143" s="217">
        <f t="shared" si="23"/>
        <v>977.94</v>
      </c>
      <c r="H143" s="217">
        <v>977.94</v>
      </c>
      <c r="I143" s="238">
        <v>328.58809426440001</v>
      </c>
      <c r="J143" s="238">
        <v>1306.5280942644001</v>
      </c>
      <c r="K143" s="238">
        <f t="shared" si="24"/>
        <v>2.8086274509803921</v>
      </c>
      <c r="L143" s="238">
        <v>35.81</v>
      </c>
      <c r="M143" s="238">
        <v>1342.3380942644001</v>
      </c>
    </row>
    <row r="144" spans="1:13">
      <c r="A144" s="220" t="s">
        <v>160</v>
      </c>
      <c r="B144" s="217">
        <v>13.5</v>
      </c>
      <c r="C144" s="217">
        <f t="shared" si="21"/>
        <v>822.56</v>
      </c>
      <c r="D144" s="217">
        <v>11104.56</v>
      </c>
      <c r="E144" s="217">
        <f t="shared" si="22"/>
        <v>0</v>
      </c>
      <c r="F144" s="217">
        <v>0</v>
      </c>
      <c r="G144" s="217">
        <f t="shared" si="23"/>
        <v>822.56</v>
      </c>
      <c r="H144" s="217">
        <v>11104.56</v>
      </c>
      <c r="I144" s="238">
        <v>3731.1350471856008</v>
      </c>
      <c r="J144" s="238">
        <v>14835.695047185602</v>
      </c>
      <c r="K144" s="238">
        <f t="shared" si="24"/>
        <v>483.435</v>
      </c>
      <c r="L144" s="238">
        <v>483.435</v>
      </c>
      <c r="M144" s="238">
        <v>15319.130047185601</v>
      </c>
    </row>
    <row r="145" spans="1:13">
      <c r="A145" s="220" t="s">
        <v>161</v>
      </c>
      <c r="B145" s="217">
        <v>7.666666666666667</v>
      </c>
      <c r="C145" s="217">
        <f t="shared" si="21"/>
        <v>822.55999999999983</v>
      </c>
      <c r="D145" s="217">
        <v>6306.2933333333322</v>
      </c>
      <c r="E145" s="217">
        <f t="shared" si="22"/>
        <v>0</v>
      </c>
      <c r="F145" s="217">
        <v>0</v>
      </c>
      <c r="G145" s="217">
        <f t="shared" si="23"/>
        <v>822.55999999999983</v>
      </c>
      <c r="H145" s="217">
        <v>6306.2933333333322</v>
      </c>
      <c r="I145" s="238">
        <v>2118.9161996362664</v>
      </c>
      <c r="J145" s="238">
        <v>8425.2095329696003</v>
      </c>
      <c r="K145" s="238">
        <f t="shared" si="24"/>
        <v>20.336543209876545</v>
      </c>
      <c r="L145" s="238">
        <v>274.54333333333335</v>
      </c>
      <c r="M145" s="238">
        <v>8699.7528663029316</v>
      </c>
    </row>
    <row r="146" spans="1:13">
      <c r="A146" s="220" t="s">
        <v>162</v>
      </c>
      <c r="B146" s="217">
        <v>10.666666666666666</v>
      </c>
      <c r="C146" s="217">
        <f t="shared" si="21"/>
        <v>822.56000000000006</v>
      </c>
      <c r="D146" s="217">
        <v>8773.9733333333334</v>
      </c>
      <c r="E146" s="217">
        <f t="shared" si="22"/>
        <v>0</v>
      </c>
      <c r="F146" s="217">
        <v>0</v>
      </c>
      <c r="G146" s="217">
        <f t="shared" si="23"/>
        <v>822.56000000000006</v>
      </c>
      <c r="H146" s="217">
        <v>8773.9733333333334</v>
      </c>
      <c r="I146" s="238">
        <v>2948.0573212330669</v>
      </c>
      <c r="J146" s="238">
        <v>11722.030654566399</v>
      </c>
      <c r="K146" s="238">
        <f t="shared" si="24"/>
        <v>49.822608695652178</v>
      </c>
      <c r="L146" s="238">
        <v>381.97333333333336</v>
      </c>
      <c r="M146" s="238">
        <v>12104.003987899732</v>
      </c>
    </row>
    <row r="147" spans="1:13">
      <c r="A147" s="220" t="s">
        <v>85</v>
      </c>
      <c r="B147" s="217">
        <v>2.1666666666666665</v>
      </c>
      <c r="C147" s="217">
        <f t="shared" si="21"/>
        <v>843.95</v>
      </c>
      <c r="D147" s="217">
        <v>1828.5583333333334</v>
      </c>
      <c r="E147" s="217">
        <f t="shared" si="22"/>
        <v>838.04000000000008</v>
      </c>
      <c r="F147" s="217">
        <v>1815.7533333333333</v>
      </c>
      <c r="G147" s="217">
        <f t="shared" si="23"/>
        <v>1681.9900000000002</v>
      </c>
      <c r="H147" s="217">
        <v>3644.311666666667</v>
      </c>
      <c r="I147" s="238">
        <v>1224.4896675210334</v>
      </c>
      <c r="J147" s="238">
        <v>4868.8013341876995</v>
      </c>
      <c r="K147" s="238">
        <f t="shared" si="24"/>
        <v>120.70093750000001</v>
      </c>
      <c r="L147" s="238">
        <v>1287.4766666666667</v>
      </c>
      <c r="M147" s="238">
        <v>6156.2780008543668</v>
      </c>
    </row>
    <row r="148" spans="1:13">
      <c r="A148" s="220" t="s">
        <v>86</v>
      </c>
      <c r="B148" s="217">
        <v>1.75</v>
      </c>
      <c r="C148" s="217">
        <f t="shared" si="21"/>
        <v>843.95</v>
      </c>
      <c r="D148" s="217">
        <v>1476.9125000000001</v>
      </c>
      <c r="E148" s="217">
        <f t="shared" si="22"/>
        <v>838.04</v>
      </c>
      <c r="F148" s="217">
        <v>1466.57</v>
      </c>
      <c r="G148" s="217">
        <f t="shared" si="23"/>
        <v>1681.99</v>
      </c>
      <c r="H148" s="217">
        <v>2943.4825000000001</v>
      </c>
      <c r="I148" s="238">
        <v>989.01088530545019</v>
      </c>
      <c r="J148" s="238">
        <v>3932.4933853054499</v>
      </c>
      <c r="K148" s="238">
        <f t="shared" si="24"/>
        <v>479.9469230769231</v>
      </c>
      <c r="L148" s="238">
        <v>1039.885</v>
      </c>
      <c r="M148" s="238">
        <v>4972.3783853054501</v>
      </c>
    </row>
    <row r="149" spans="1:13">
      <c r="A149" s="219" t="s">
        <v>164</v>
      </c>
      <c r="B149" s="217"/>
      <c r="C149" s="217"/>
      <c r="D149" s="217"/>
      <c r="E149" s="217"/>
      <c r="F149" s="217"/>
      <c r="G149" s="217"/>
      <c r="H149" s="217"/>
      <c r="I149" s="238"/>
      <c r="J149" s="238"/>
      <c r="K149" s="238"/>
      <c r="L149" s="238"/>
      <c r="M149" s="238"/>
    </row>
    <row r="150" spans="1:13">
      <c r="A150" s="220" t="s">
        <v>115</v>
      </c>
      <c r="B150" s="217">
        <v>1.25</v>
      </c>
      <c r="C150" s="217">
        <f t="shared" ref="C150:C184" si="25">IF(B150 =0,0,D150 / B150 )</f>
        <v>99</v>
      </c>
      <c r="D150" s="217">
        <v>123.75</v>
      </c>
      <c r="E150" s="217">
        <f t="shared" ref="E150:E184" si="26">IF(B150 =0,0,F150 / B150 )</f>
        <v>0</v>
      </c>
      <c r="F150" s="217">
        <v>0</v>
      </c>
      <c r="G150" s="217">
        <f t="shared" ref="G150:G184" si="27">IF(B150 =0,0,H150 / B150 )</f>
        <v>99</v>
      </c>
      <c r="H150" s="217">
        <v>123.75</v>
      </c>
      <c r="I150" s="238">
        <v>41.580032174999999</v>
      </c>
      <c r="J150" s="238">
        <v>165.33003217499999</v>
      </c>
      <c r="K150" s="238">
        <f t="shared" ref="K150:K184" si="28">IF(B149 =0,0,L150 / B149 )</f>
        <v>0</v>
      </c>
      <c r="L150" s="238">
        <v>44.76250000000001</v>
      </c>
      <c r="M150" s="238">
        <v>210.092532175</v>
      </c>
    </row>
    <row r="151" spans="1:13">
      <c r="A151" s="220" t="s">
        <v>116</v>
      </c>
      <c r="B151" s="217">
        <v>8.3333333333333329E-2</v>
      </c>
      <c r="C151" s="217">
        <f t="shared" si="25"/>
        <v>99.23</v>
      </c>
      <c r="D151" s="217">
        <v>8.269166666666667</v>
      </c>
      <c r="E151" s="217">
        <f t="shared" si="26"/>
        <v>0</v>
      </c>
      <c r="F151" s="217">
        <v>0</v>
      </c>
      <c r="G151" s="217">
        <f t="shared" si="27"/>
        <v>99.23</v>
      </c>
      <c r="H151" s="217">
        <v>8.269166666666667</v>
      </c>
      <c r="I151" s="238">
        <v>2.7784421499833329</v>
      </c>
      <c r="J151" s="238">
        <v>11.047608816649999</v>
      </c>
      <c r="K151" s="238">
        <f t="shared" si="28"/>
        <v>2.3873333333333333</v>
      </c>
      <c r="L151" s="238">
        <v>2.9841666666666669</v>
      </c>
      <c r="M151" s="238">
        <v>14.031775483316666</v>
      </c>
    </row>
    <row r="152" spans="1:13">
      <c r="A152" s="220" t="s">
        <v>119</v>
      </c>
      <c r="B152" s="217">
        <v>11.916666666666666</v>
      </c>
      <c r="C152" s="217">
        <f t="shared" si="25"/>
        <v>104.99000000000001</v>
      </c>
      <c r="D152" s="217">
        <v>1251.1308333333334</v>
      </c>
      <c r="E152" s="217">
        <f t="shared" si="26"/>
        <v>0</v>
      </c>
      <c r="F152" s="217">
        <v>0</v>
      </c>
      <c r="G152" s="217">
        <f t="shared" si="27"/>
        <v>104.99000000000001</v>
      </c>
      <c r="H152" s="217">
        <v>1251.1308333333334</v>
      </c>
      <c r="I152" s="238">
        <v>420.38028529401663</v>
      </c>
      <c r="J152" s="238">
        <v>1671.5111186273498</v>
      </c>
      <c r="K152" s="238">
        <f t="shared" si="28"/>
        <v>5120.8300000000008</v>
      </c>
      <c r="L152" s="238">
        <v>426.73583333333335</v>
      </c>
      <c r="M152" s="238">
        <v>2098.246951960683</v>
      </c>
    </row>
    <row r="153" spans="1:13">
      <c r="A153" s="220" t="s">
        <v>120</v>
      </c>
      <c r="B153" s="217">
        <v>8.3333333333333329E-2</v>
      </c>
      <c r="C153" s="217">
        <f t="shared" si="25"/>
        <v>99</v>
      </c>
      <c r="D153" s="217">
        <v>8.25</v>
      </c>
      <c r="E153" s="217">
        <f t="shared" si="26"/>
        <v>0</v>
      </c>
      <c r="F153" s="217">
        <v>0</v>
      </c>
      <c r="G153" s="217">
        <f t="shared" si="27"/>
        <v>99</v>
      </c>
      <c r="H153" s="217">
        <v>8.25</v>
      </c>
      <c r="I153" s="238">
        <v>2.7720021450000001</v>
      </c>
      <c r="J153" s="238">
        <v>11.022002145</v>
      </c>
      <c r="K153" s="238">
        <f t="shared" si="28"/>
        <v>0.25041958041958046</v>
      </c>
      <c r="L153" s="238">
        <v>2.9841666666666669</v>
      </c>
      <c r="M153" s="238">
        <v>14.006168811666667</v>
      </c>
    </row>
    <row r="154" spans="1:13">
      <c r="A154" s="220" t="s">
        <v>139</v>
      </c>
      <c r="B154" s="217">
        <v>191.83333333333334</v>
      </c>
      <c r="C154" s="217">
        <f t="shared" si="25"/>
        <v>99.999999999999986</v>
      </c>
      <c r="D154" s="217">
        <v>19183.333333333332</v>
      </c>
      <c r="E154" s="217">
        <f t="shared" si="26"/>
        <v>0</v>
      </c>
      <c r="F154" s="217">
        <v>0</v>
      </c>
      <c r="G154" s="217">
        <f t="shared" si="27"/>
        <v>99.999999999999986</v>
      </c>
      <c r="H154" s="217">
        <v>19183.333333333332</v>
      </c>
      <c r="I154" s="238">
        <v>6445.6049876666666</v>
      </c>
      <c r="J154" s="238">
        <v>25628.938321000005</v>
      </c>
      <c r="K154" s="238">
        <f t="shared" si="28"/>
        <v>82434.62000000001</v>
      </c>
      <c r="L154" s="238">
        <v>6869.5516666666672</v>
      </c>
      <c r="M154" s="238">
        <v>32498.489987666671</v>
      </c>
    </row>
    <row r="155" spans="1:13">
      <c r="A155" s="220" t="s">
        <v>140</v>
      </c>
      <c r="B155" s="217">
        <v>42.666666666666664</v>
      </c>
      <c r="C155" s="217">
        <f t="shared" si="25"/>
        <v>113.58</v>
      </c>
      <c r="D155" s="217">
        <v>4846.08</v>
      </c>
      <c r="E155" s="217">
        <f t="shared" si="26"/>
        <v>0</v>
      </c>
      <c r="F155" s="217">
        <v>0</v>
      </c>
      <c r="G155" s="217">
        <f t="shared" si="27"/>
        <v>113.58</v>
      </c>
      <c r="H155" s="217">
        <v>4846.08</v>
      </c>
      <c r="I155" s="238">
        <v>1628.2841399808001</v>
      </c>
      <c r="J155" s="238">
        <v>6474.3641399808002</v>
      </c>
      <c r="K155" s="238">
        <f t="shared" si="28"/>
        <v>7.9646915725456129</v>
      </c>
      <c r="L155" s="238">
        <v>1527.8933333333334</v>
      </c>
      <c r="M155" s="238">
        <v>8002.2574733141337</v>
      </c>
    </row>
    <row r="156" spans="1:13">
      <c r="A156" s="220" t="s">
        <v>141</v>
      </c>
      <c r="B156" s="217">
        <v>6.75</v>
      </c>
      <c r="C156" s="217">
        <f t="shared" si="25"/>
        <v>120.31000000000002</v>
      </c>
      <c r="D156" s="217">
        <v>812.09250000000009</v>
      </c>
      <c r="E156" s="217">
        <f t="shared" si="26"/>
        <v>0</v>
      </c>
      <c r="F156" s="217">
        <v>0</v>
      </c>
      <c r="G156" s="217">
        <f t="shared" si="27"/>
        <v>120.31000000000002</v>
      </c>
      <c r="H156" s="217">
        <v>812.09250000000009</v>
      </c>
      <c r="I156" s="238">
        <v>272.86329114405004</v>
      </c>
      <c r="J156" s="238">
        <v>1084.95579114405</v>
      </c>
      <c r="K156" s="238">
        <f t="shared" si="28"/>
        <v>5.6652539062500002</v>
      </c>
      <c r="L156" s="238">
        <v>241.7175</v>
      </c>
      <c r="M156" s="238">
        <v>1326.6732911440502</v>
      </c>
    </row>
    <row r="157" spans="1:13">
      <c r="A157" s="220" t="s">
        <v>142</v>
      </c>
      <c r="B157" s="217">
        <v>89.25</v>
      </c>
      <c r="C157" s="217">
        <f t="shared" si="25"/>
        <v>107</v>
      </c>
      <c r="D157" s="217">
        <v>9549.75</v>
      </c>
      <c r="E157" s="217">
        <f t="shared" si="26"/>
        <v>0</v>
      </c>
      <c r="F157" s="217">
        <v>0</v>
      </c>
      <c r="G157" s="217">
        <f t="shared" si="27"/>
        <v>107</v>
      </c>
      <c r="H157" s="217">
        <v>9549.75</v>
      </c>
      <c r="I157" s="238">
        <v>3208.7184829349994</v>
      </c>
      <c r="J157" s="238">
        <v>12758.468482935001</v>
      </c>
      <c r="K157" s="238">
        <f t="shared" si="28"/>
        <v>473.48777777777781</v>
      </c>
      <c r="L157" s="238">
        <v>3196.0425</v>
      </c>
      <c r="M157" s="238">
        <v>15954.510982935002</v>
      </c>
    </row>
    <row r="158" spans="1:13">
      <c r="A158" s="220" t="s">
        <v>143</v>
      </c>
      <c r="B158" s="217">
        <v>31.666666666666668</v>
      </c>
      <c r="C158" s="217">
        <f t="shared" si="25"/>
        <v>107</v>
      </c>
      <c r="D158" s="217">
        <v>3388.3333333333335</v>
      </c>
      <c r="E158" s="217">
        <f t="shared" si="26"/>
        <v>0</v>
      </c>
      <c r="F158" s="217">
        <v>0</v>
      </c>
      <c r="G158" s="217">
        <f t="shared" si="27"/>
        <v>107</v>
      </c>
      <c r="H158" s="217">
        <v>3388.3333333333335</v>
      </c>
      <c r="I158" s="238">
        <v>1138.4808809666667</v>
      </c>
      <c r="J158" s="238">
        <v>4526.8142143000005</v>
      </c>
      <c r="K158" s="238">
        <f t="shared" si="28"/>
        <v>12.705695611577966</v>
      </c>
      <c r="L158" s="238">
        <v>1133.9833333333333</v>
      </c>
      <c r="M158" s="238">
        <v>5660.797547633334</v>
      </c>
    </row>
    <row r="159" spans="1:13">
      <c r="A159" s="220" t="s">
        <v>144</v>
      </c>
      <c r="B159" s="217">
        <v>41.416666666666664</v>
      </c>
      <c r="C159" s="217">
        <f t="shared" si="25"/>
        <v>100.00000000000001</v>
      </c>
      <c r="D159" s="217">
        <v>4141.666666666667</v>
      </c>
      <c r="E159" s="217">
        <f t="shared" si="26"/>
        <v>0</v>
      </c>
      <c r="F159" s="217">
        <v>0</v>
      </c>
      <c r="G159" s="217">
        <f t="shared" si="27"/>
        <v>100.00000000000001</v>
      </c>
      <c r="H159" s="217">
        <v>4141.666666666667</v>
      </c>
      <c r="I159" s="238">
        <v>1391.6010768333333</v>
      </c>
      <c r="J159" s="238">
        <v>5533.2677435000005</v>
      </c>
      <c r="K159" s="238">
        <f t="shared" si="28"/>
        <v>46.835710526315786</v>
      </c>
      <c r="L159" s="238">
        <v>1483.1308333333334</v>
      </c>
      <c r="M159" s="238">
        <v>7016.3985768333341</v>
      </c>
    </row>
    <row r="160" spans="1:13">
      <c r="A160" s="220" t="s">
        <v>145</v>
      </c>
      <c r="B160" s="217">
        <v>5.666666666666667</v>
      </c>
      <c r="C160" s="217">
        <f t="shared" si="25"/>
        <v>104.32999999999998</v>
      </c>
      <c r="D160" s="217">
        <v>591.20333333333326</v>
      </c>
      <c r="E160" s="217">
        <f t="shared" si="26"/>
        <v>780.70999999999981</v>
      </c>
      <c r="F160" s="217">
        <v>4424.0233333333326</v>
      </c>
      <c r="G160" s="217">
        <f t="shared" si="27"/>
        <v>885.04</v>
      </c>
      <c r="H160" s="217">
        <v>5015.2266666666665</v>
      </c>
      <c r="I160" s="238">
        <v>1685.1174639589333</v>
      </c>
      <c r="J160" s="238">
        <v>6700.3441306255991</v>
      </c>
      <c r="K160" s="238">
        <f t="shared" si="28"/>
        <v>81.301730382293755</v>
      </c>
      <c r="L160" s="238">
        <v>3367.2466666666664</v>
      </c>
      <c r="M160" s="238">
        <v>10067.590797292267</v>
      </c>
    </row>
    <row r="161" spans="1:13">
      <c r="A161" s="220" t="s">
        <v>146</v>
      </c>
      <c r="B161" s="217">
        <v>5</v>
      </c>
      <c r="C161" s="217">
        <f t="shared" si="25"/>
        <v>100</v>
      </c>
      <c r="D161" s="217">
        <v>500</v>
      </c>
      <c r="E161" s="217">
        <f t="shared" si="26"/>
        <v>838.04</v>
      </c>
      <c r="F161" s="217">
        <v>4190.2</v>
      </c>
      <c r="G161" s="217">
        <f t="shared" si="27"/>
        <v>938.04</v>
      </c>
      <c r="H161" s="217">
        <v>4690.2</v>
      </c>
      <c r="I161" s="238">
        <v>1575.9084194520001</v>
      </c>
      <c r="J161" s="238">
        <v>6266.1084194520008</v>
      </c>
      <c r="K161" s="238">
        <f t="shared" si="28"/>
        <v>524.31176470588241</v>
      </c>
      <c r="L161" s="238">
        <v>2971.1000000000004</v>
      </c>
      <c r="M161" s="238">
        <v>9237.2084194520012</v>
      </c>
    </row>
    <row r="162" spans="1:13">
      <c r="A162" s="220" t="s">
        <v>147</v>
      </c>
      <c r="B162" s="217">
        <v>5.916666666666667</v>
      </c>
      <c r="C162" s="217">
        <f t="shared" si="25"/>
        <v>99.999999999999986</v>
      </c>
      <c r="D162" s="217">
        <v>591.66666666666663</v>
      </c>
      <c r="E162" s="217">
        <f t="shared" si="26"/>
        <v>838.03999999999985</v>
      </c>
      <c r="F162" s="217">
        <v>4958.4033333333327</v>
      </c>
      <c r="G162" s="217">
        <f t="shared" si="27"/>
        <v>938.03999999999985</v>
      </c>
      <c r="H162" s="217">
        <v>5550.07</v>
      </c>
      <c r="I162" s="238">
        <v>1864.8249630181999</v>
      </c>
      <c r="J162" s="238">
        <v>7414.8949630182005</v>
      </c>
      <c r="K162" s="238">
        <f t="shared" si="28"/>
        <v>703.16033333333337</v>
      </c>
      <c r="L162" s="238">
        <v>3515.8016666666667</v>
      </c>
      <c r="M162" s="238">
        <v>10930.696629684868</v>
      </c>
    </row>
    <row r="163" spans="1:13">
      <c r="A163" s="220" t="s">
        <v>148</v>
      </c>
      <c r="B163" s="217">
        <v>5.5</v>
      </c>
      <c r="C163" s="217">
        <f t="shared" si="25"/>
        <v>100</v>
      </c>
      <c r="D163" s="217">
        <v>550</v>
      </c>
      <c r="E163" s="217">
        <f t="shared" si="26"/>
        <v>838.04000000000008</v>
      </c>
      <c r="F163" s="217">
        <v>4609.22</v>
      </c>
      <c r="G163" s="217">
        <f t="shared" si="27"/>
        <v>938.04000000000008</v>
      </c>
      <c r="H163" s="217">
        <v>5159.22</v>
      </c>
      <c r="I163" s="238">
        <v>1733.4992613971999</v>
      </c>
      <c r="J163" s="238">
        <v>6892.7192613972002</v>
      </c>
      <c r="K163" s="238">
        <f t="shared" si="28"/>
        <v>552.37352112676058</v>
      </c>
      <c r="L163" s="238">
        <v>3268.2100000000005</v>
      </c>
      <c r="M163" s="238">
        <v>10160.929261397201</v>
      </c>
    </row>
    <row r="164" spans="1:13">
      <c r="A164" s="220" t="s">
        <v>165</v>
      </c>
      <c r="B164" s="217">
        <v>1</v>
      </c>
      <c r="C164" s="217">
        <f t="shared" si="25"/>
        <v>154.26</v>
      </c>
      <c r="D164" s="217">
        <v>154.26</v>
      </c>
      <c r="E164" s="217">
        <f t="shared" si="26"/>
        <v>666.05</v>
      </c>
      <c r="F164" s="217">
        <v>666.05</v>
      </c>
      <c r="G164" s="217">
        <f t="shared" si="27"/>
        <v>820.31</v>
      </c>
      <c r="H164" s="217">
        <v>820.31</v>
      </c>
      <c r="I164" s="238">
        <v>275.62437328060003</v>
      </c>
      <c r="J164" s="238">
        <v>1095.9343732806001</v>
      </c>
      <c r="K164" s="238">
        <f t="shared" si="28"/>
        <v>639.92909090909097</v>
      </c>
      <c r="L164" s="238">
        <v>3519.61</v>
      </c>
      <c r="M164" s="238">
        <v>4615.5443732805998</v>
      </c>
    </row>
    <row r="165" spans="1:13">
      <c r="A165" s="220" t="s">
        <v>149</v>
      </c>
      <c r="B165" s="217">
        <v>1</v>
      </c>
      <c r="C165" s="217">
        <f t="shared" si="25"/>
        <v>108.58</v>
      </c>
      <c r="D165" s="217">
        <v>108.58</v>
      </c>
      <c r="E165" s="217">
        <f t="shared" si="26"/>
        <v>666.05</v>
      </c>
      <c r="F165" s="217">
        <v>666.05</v>
      </c>
      <c r="G165" s="217">
        <f t="shared" si="27"/>
        <v>774.63</v>
      </c>
      <c r="H165" s="217">
        <v>774.63</v>
      </c>
      <c r="I165" s="238">
        <v>260.27588140379999</v>
      </c>
      <c r="J165" s="238">
        <v>1034.9058814037999</v>
      </c>
      <c r="K165" s="238">
        <f t="shared" si="28"/>
        <v>3519.61</v>
      </c>
      <c r="L165" s="238">
        <v>3519.61</v>
      </c>
      <c r="M165" s="238">
        <v>4554.5158814038004</v>
      </c>
    </row>
    <row r="166" spans="1:13">
      <c r="A166" s="220" t="s">
        <v>232</v>
      </c>
      <c r="B166" s="217">
        <v>1</v>
      </c>
      <c r="C166" s="217">
        <f t="shared" si="25"/>
        <v>92.56</v>
      </c>
      <c r="D166" s="217">
        <v>92.56</v>
      </c>
      <c r="E166" s="217">
        <f t="shared" si="26"/>
        <v>0</v>
      </c>
      <c r="F166" s="217">
        <v>0</v>
      </c>
      <c r="G166" s="217">
        <f t="shared" si="27"/>
        <v>92.56</v>
      </c>
      <c r="H166" s="217">
        <v>92.56</v>
      </c>
      <c r="I166" s="238">
        <v>31.100184065600004</v>
      </c>
      <c r="J166" s="238">
        <v>123.66018406560001</v>
      </c>
      <c r="K166" s="238">
        <f t="shared" si="28"/>
        <v>35.81</v>
      </c>
      <c r="L166" s="238">
        <v>35.81</v>
      </c>
      <c r="M166" s="238">
        <v>159.47018406559999</v>
      </c>
    </row>
    <row r="167" spans="1:13">
      <c r="A167" s="220" t="s">
        <v>233</v>
      </c>
      <c r="B167" s="217">
        <v>8.3333333333333329E-2</v>
      </c>
      <c r="C167" s="217">
        <f t="shared" si="25"/>
        <v>142.76000000000002</v>
      </c>
      <c r="D167" s="217">
        <v>11.896666666666667</v>
      </c>
      <c r="E167" s="217">
        <f t="shared" si="26"/>
        <v>0</v>
      </c>
      <c r="F167" s="217">
        <v>0</v>
      </c>
      <c r="G167" s="217">
        <f t="shared" si="27"/>
        <v>142.76000000000002</v>
      </c>
      <c r="H167" s="217">
        <v>11.896666666666667</v>
      </c>
      <c r="I167" s="238">
        <v>3.997283093133333</v>
      </c>
      <c r="J167" s="238">
        <v>15.8939497598</v>
      </c>
      <c r="K167" s="238">
        <f t="shared" si="28"/>
        <v>2.9841666666666669</v>
      </c>
      <c r="L167" s="238">
        <v>2.9841666666666669</v>
      </c>
      <c r="M167" s="238">
        <v>18.878116426466665</v>
      </c>
    </row>
    <row r="168" spans="1:13">
      <c r="A168" s="220" t="s">
        <v>237</v>
      </c>
      <c r="B168" s="217">
        <v>7.416666666666667</v>
      </c>
      <c r="C168" s="217">
        <f t="shared" si="25"/>
        <v>147</v>
      </c>
      <c r="D168" s="217">
        <v>1090.25</v>
      </c>
      <c r="E168" s="217">
        <f t="shared" si="26"/>
        <v>0</v>
      </c>
      <c r="F168" s="217">
        <v>0</v>
      </c>
      <c r="G168" s="217">
        <f t="shared" si="27"/>
        <v>147</v>
      </c>
      <c r="H168" s="217">
        <v>1090.25</v>
      </c>
      <c r="I168" s="238">
        <v>366.32428346500001</v>
      </c>
      <c r="J168" s="238">
        <v>1456.574283465</v>
      </c>
      <c r="K168" s="238">
        <f t="shared" si="28"/>
        <v>3187.0900000000006</v>
      </c>
      <c r="L168" s="238">
        <v>265.59083333333336</v>
      </c>
      <c r="M168" s="238">
        <v>1722.1651167983334</v>
      </c>
    </row>
    <row r="169" spans="1:13">
      <c r="A169" s="220" t="s">
        <v>244</v>
      </c>
      <c r="B169" s="217">
        <v>19.666666666666668</v>
      </c>
      <c r="C169" s="217">
        <f t="shared" si="25"/>
        <v>98.31</v>
      </c>
      <c r="D169" s="217">
        <v>1933.43</v>
      </c>
      <c r="E169" s="217">
        <f t="shared" si="26"/>
        <v>0</v>
      </c>
      <c r="F169" s="217">
        <v>0</v>
      </c>
      <c r="G169" s="217">
        <f t="shared" si="27"/>
        <v>98.31</v>
      </c>
      <c r="H169" s="217">
        <v>1933.43</v>
      </c>
      <c r="I169" s="238">
        <v>649.63298269179995</v>
      </c>
      <c r="J169" s="238">
        <v>2583.0629826917998</v>
      </c>
      <c r="K169" s="238">
        <f t="shared" si="28"/>
        <v>94.956853932584266</v>
      </c>
      <c r="L169" s="238">
        <v>704.26333333333332</v>
      </c>
      <c r="M169" s="238">
        <v>3287.3263160251336</v>
      </c>
    </row>
    <row r="170" spans="1:13">
      <c r="A170" s="220" t="s">
        <v>245</v>
      </c>
      <c r="B170" s="217">
        <v>10.666666666666666</v>
      </c>
      <c r="C170" s="217">
        <f t="shared" si="25"/>
        <v>148.56000000000003</v>
      </c>
      <c r="D170" s="217">
        <v>1584.64</v>
      </c>
      <c r="E170" s="217">
        <f t="shared" si="26"/>
        <v>0</v>
      </c>
      <c r="F170" s="217">
        <v>0</v>
      </c>
      <c r="G170" s="217">
        <f t="shared" si="27"/>
        <v>148.56000000000003</v>
      </c>
      <c r="H170" s="217">
        <v>1584.64</v>
      </c>
      <c r="I170" s="238">
        <v>532.43945200640007</v>
      </c>
      <c r="J170" s="238">
        <v>2117.0794520064001</v>
      </c>
      <c r="K170" s="238">
        <f t="shared" si="28"/>
        <v>19.422372881355933</v>
      </c>
      <c r="L170" s="238">
        <v>381.97333333333336</v>
      </c>
      <c r="M170" s="238">
        <v>2499.0527853397334</v>
      </c>
    </row>
    <row r="171" spans="1:13">
      <c r="A171" s="220" t="s">
        <v>246</v>
      </c>
      <c r="B171" s="217">
        <v>1.5</v>
      </c>
      <c r="C171" s="217">
        <f t="shared" si="25"/>
        <v>149.13000000000002</v>
      </c>
      <c r="D171" s="217">
        <v>223.69500000000002</v>
      </c>
      <c r="E171" s="217">
        <f t="shared" si="26"/>
        <v>0</v>
      </c>
      <c r="F171" s="217">
        <v>0</v>
      </c>
      <c r="G171" s="217">
        <f t="shared" si="27"/>
        <v>149.13000000000002</v>
      </c>
      <c r="H171" s="217">
        <v>223.69500000000002</v>
      </c>
      <c r="I171" s="238">
        <v>75.161578160700003</v>
      </c>
      <c r="J171" s="238">
        <v>298.8565781607</v>
      </c>
      <c r="K171" s="238">
        <f t="shared" si="28"/>
        <v>5.0357812500000003</v>
      </c>
      <c r="L171" s="238">
        <v>53.715000000000003</v>
      </c>
      <c r="M171" s="238">
        <v>352.57157816070003</v>
      </c>
    </row>
    <row r="172" spans="1:13">
      <c r="A172" s="220" t="s">
        <v>247</v>
      </c>
      <c r="B172" s="217">
        <v>9.6666666666666661</v>
      </c>
      <c r="C172" s="217">
        <f t="shared" si="25"/>
        <v>153.72000000000003</v>
      </c>
      <c r="D172" s="217">
        <v>1485.96</v>
      </c>
      <c r="E172" s="217">
        <f t="shared" si="26"/>
        <v>0</v>
      </c>
      <c r="F172" s="217">
        <v>0</v>
      </c>
      <c r="G172" s="217">
        <f t="shared" si="27"/>
        <v>153.72000000000003</v>
      </c>
      <c r="H172" s="217">
        <v>1485.96</v>
      </c>
      <c r="I172" s="238">
        <v>499.28294634959997</v>
      </c>
      <c r="J172" s="238">
        <v>1985.2429463496001</v>
      </c>
      <c r="K172" s="238">
        <f t="shared" si="28"/>
        <v>230.77555555555557</v>
      </c>
      <c r="L172" s="238">
        <v>346.16333333333336</v>
      </c>
      <c r="M172" s="238">
        <v>2331.4062796829335</v>
      </c>
    </row>
    <row r="173" spans="1:13">
      <c r="A173" s="220" t="s">
        <v>248</v>
      </c>
      <c r="B173" s="217">
        <v>2.1666666666666665</v>
      </c>
      <c r="C173" s="217">
        <f t="shared" si="25"/>
        <v>153.72</v>
      </c>
      <c r="D173" s="217">
        <v>333.06</v>
      </c>
      <c r="E173" s="217">
        <f t="shared" si="26"/>
        <v>0</v>
      </c>
      <c r="F173" s="217">
        <v>0</v>
      </c>
      <c r="G173" s="217">
        <f t="shared" si="27"/>
        <v>153.72</v>
      </c>
      <c r="H173" s="217">
        <v>333.06</v>
      </c>
      <c r="I173" s="238">
        <v>111.9082465956</v>
      </c>
      <c r="J173" s="238">
        <v>444.96824659560002</v>
      </c>
      <c r="K173" s="238">
        <f t="shared" si="28"/>
        <v>8.0263793103448293</v>
      </c>
      <c r="L173" s="238">
        <v>77.588333333333338</v>
      </c>
      <c r="M173" s="238">
        <v>522.55657992893327</v>
      </c>
    </row>
    <row r="174" spans="1:13">
      <c r="A174" s="220" t="s">
        <v>249</v>
      </c>
      <c r="B174" s="217">
        <v>4.5</v>
      </c>
      <c r="C174" s="217">
        <f t="shared" si="25"/>
        <v>153.71999999999997</v>
      </c>
      <c r="D174" s="217">
        <v>691.7399999999999</v>
      </c>
      <c r="E174" s="217">
        <f t="shared" si="26"/>
        <v>0</v>
      </c>
      <c r="F174" s="217">
        <v>0</v>
      </c>
      <c r="G174" s="217">
        <f t="shared" si="27"/>
        <v>153.71999999999997</v>
      </c>
      <c r="H174" s="217">
        <v>691.7399999999999</v>
      </c>
      <c r="I174" s="238">
        <v>232.42481985239999</v>
      </c>
      <c r="J174" s="238">
        <v>924.1648198524</v>
      </c>
      <c r="K174" s="238">
        <f t="shared" si="28"/>
        <v>74.374615384615396</v>
      </c>
      <c r="L174" s="238">
        <v>161.14500000000001</v>
      </c>
      <c r="M174" s="238">
        <v>1085.3098198524001</v>
      </c>
    </row>
    <row r="175" spans="1:13">
      <c r="A175" s="220" t="s">
        <v>251</v>
      </c>
      <c r="B175" s="217">
        <v>2.5</v>
      </c>
      <c r="C175" s="217">
        <f t="shared" si="25"/>
        <v>152.65</v>
      </c>
      <c r="D175" s="217">
        <v>381.625</v>
      </c>
      <c r="E175" s="217">
        <f t="shared" si="26"/>
        <v>0</v>
      </c>
      <c r="F175" s="217">
        <v>0</v>
      </c>
      <c r="G175" s="217">
        <f t="shared" si="27"/>
        <v>152.65</v>
      </c>
      <c r="H175" s="217">
        <v>381.625</v>
      </c>
      <c r="I175" s="238">
        <v>128.22609922250004</v>
      </c>
      <c r="J175" s="238">
        <v>509.85109922250007</v>
      </c>
      <c r="K175" s="238">
        <f t="shared" si="28"/>
        <v>330.12222222222226</v>
      </c>
      <c r="L175" s="238">
        <v>1485.5500000000002</v>
      </c>
      <c r="M175" s="238">
        <v>1995.4010992225001</v>
      </c>
    </row>
    <row r="176" spans="1:13">
      <c r="A176" s="220" t="s">
        <v>252</v>
      </c>
      <c r="B176" s="217">
        <v>1</v>
      </c>
      <c r="C176" s="217">
        <f t="shared" si="25"/>
        <v>152.65</v>
      </c>
      <c r="D176" s="217">
        <v>152.65</v>
      </c>
      <c r="E176" s="217">
        <f t="shared" si="26"/>
        <v>0</v>
      </c>
      <c r="F176" s="217">
        <v>0</v>
      </c>
      <c r="G176" s="217">
        <f t="shared" si="27"/>
        <v>152.65</v>
      </c>
      <c r="H176" s="217">
        <v>152.65</v>
      </c>
      <c r="I176" s="238">
        <v>51.29043968900001</v>
      </c>
      <c r="J176" s="238">
        <v>203.94043968900004</v>
      </c>
      <c r="K176" s="238">
        <f t="shared" si="28"/>
        <v>237.68800000000002</v>
      </c>
      <c r="L176" s="238">
        <v>594.22</v>
      </c>
      <c r="M176" s="238">
        <v>798.1604396890001</v>
      </c>
    </row>
    <row r="177" spans="1:13">
      <c r="A177" s="220" t="s">
        <v>253</v>
      </c>
      <c r="B177" s="217">
        <v>5</v>
      </c>
      <c r="C177" s="217">
        <f t="shared" si="25"/>
        <v>152.65</v>
      </c>
      <c r="D177" s="217">
        <v>763.25</v>
      </c>
      <c r="E177" s="217">
        <f t="shared" si="26"/>
        <v>0</v>
      </c>
      <c r="F177" s="217">
        <v>0</v>
      </c>
      <c r="G177" s="217">
        <f t="shared" si="27"/>
        <v>152.65</v>
      </c>
      <c r="H177" s="217">
        <v>763.25</v>
      </c>
      <c r="I177" s="238">
        <v>256.45219844500008</v>
      </c>
      <c r="J177" s="238">
        <v>1019.7021984450001</v>
      </c>
      <c r="K177" s="238">
        <f t="shared" si="28"/>
        <v>2971.1000000000004</v>
      </c>
      <c r="L177" s="238">
        <v>2971.1000000000004</v>
      </c>
      <c r="M177" s="238">
        <v>3990.8021984450002</v>
      </c>
    </row>
    <row r="178" spans="1:13">
      <c r="A178" s="220" t="s">
        <v>152</v>
      </c>
      <c r="B178" s="217">
        <v>8.3333333333333329E-2</v>
      </c>
      <c r="C178" s="217">
        <f t="shared" si="25"/>
        <v>0</v>
      </c>
      <c r="D178" s="217">
        <v>0</v>
      </c>
      <c r="E178" s="217">
        <f t="shared" si="26"/>
        <v>0</v>
      </c>
      <c r="F178" s="217">
        <v>0</v>
      </c>
      <c r="G178" s="217">
        <f t="shared" si="27"/>
        <v>0</v>
      </c>
      <c r="H178" s="217">
        <v>0</v>
      </c>
      <c r="I178" s="238">
        <v>0</v>
      </c>
      <c r="J178" s="238">
        <v>0</v>
      </c>
      <c r="K178" s="238">
        <f t="shared" si="28"/>
        <v>0.59683333333333333</v>
      </c>
      <c r="L178" s="238">
        <v>2.9841666666666669</v>
      </c>
      <c r="M178" s="238">
        <v>2.9841666666666669</v>
      </c>
    </row>
    <row r="179" spans="1:13">
      <c r="A179" s="220" t="s">
        <v>154</v>
      </c>
      <c r="B179" s="217">
        <v>1</v>
      </c>
      <c r="C179" s="217">
        <f t="shared" si="25"/>
        <v>193.79</v>
      </c>
      <c r="D179" s="217">
        <v>193.79</v>
      </c>
      <c r="E179" s="217">
        <f t="shared" si="26"/>
        <v>0</v>
      </c>
      <c r="F179" s="217">
        <v>0</v>
      </c>
      <c r="G179" s="217">
        <f t="shared" si="27"/>
        <v>193.79</v>
      </c>
      <c r="H179" s="217">
        <v>193.79</v>
      </c>
      <c r="I179" s="238">
        <v>65.113490385399999</v>
      </c>
      <c r="J179" s="238">
        <v>258.9034903854</v>
      </c>
      <c r="K179" s="238">
        <f t="shared" si="28"/>
        <v>429.72</v>
      </c>
      <c r="L179" s="238">
        <v>35.81</v>
      </c>
      <c r="M179" s="238">
        <v>294.71349038540001</v>
      </c>
    </row>
    <row r="180" spans="1:13">
      <c r="A180" s="220" t="s">
        <v>155</v>
      </c>
      <c r="B180" s="217">
        <v>0.41666666666666669</v>
      </c>
      <c r="C180" s="217">
        <f t="shared" si="25"/>
        <v>193.78999999999996</v>
      </c>
      <c r="D180" s="217">
        <v>80.745833333333323</v>
      </c>
      <c r="E180" s="217">
        <f t="shared" si="26"/>
        <v>0</v>
      </c>
      <c r="F180" s="217">
        <v>0</v>
      </c>
      <c r="G180" s="217">
        <f t="shared" si="27"/>
        <v>193.78999999999996</v>
      </c>
      <c r="H180" s="217">
        <v>80.745833333333323</v>
      </c>
      <c r="I180" s="238">
        <v>27.130620993916665</v>
      </c>
      <c r="J180" s="238">
        <v>107.87645432724999</v>
      </c>
      <c r="K180" s="238">
        <f t="shared" si="28"/>
        <v>14.920833333333334</v>
      </c>
      <c r="L180" s="238">
        <v>14.920833333333334</v>
      </c>
      <c r="M180" s="238">
        <v>122.79728766058334</v>
      </c>
    </row>
    <row r="181" spans="1:13">
      <c r="A181" s="220" t="s">
        <v>156</v>
      </c>
      <c r="B181" s="217">
        <v>1</v>
      </c>
      <c r="C181" s="217">
        <f t="shared" si="25"/>
        <v>193.79</v>
      </c>
      <c r="D181" s="217">
        <v>193.79</v>
      </c>
      <c r="E181" s="217">
        <f t="shared" si="26"/>
        <v>0</v>
      </c>
      <c r="F181" s="217">
        <v>0</v>
      </c>
      <c r="G181" s="217">
        <f t="shared" si="27"/>
        <v>193.79</v>
      </c>
      <c r="H181" s="217">
        <v>193.79</v>
      </c>
      <c r="I181" s="238">
        <v>65.113490385399999</v>
      </c>
      <c r="J181" s="238">
        <v>258.9034903854</v>
      </c>
      <c r="K181" s="238">
        <f t="shared" si="28"/>
        <v>85.944000000000003</v>
      </c>
      <c r="L181" s="238">
        <v>35.81</v>
      </c>
      <c r="M181" s="238">
        <v>294.71349038540001</v>
      </c>
    </row>
    <row r="182" spans="1:13">
      <c r="A182" s="220" t="s">
        <v>157</v>
      </c>
      <c r="B182" s="217">
        <v>1</v>
      </c>
      <c r="C182" s="217">
        <f t="shared" si="25"/>
        <v>213.27</v>
      </c>
      <c r="D182" s="217">
        <v>213.27</v>
      </c>
      <c r="E182" s="217">
        <f t="shared" si="26"/>
        <v>780.70999999999992</v>
      </c>
      <c r="F182" s="217">
        <v>780.70999999999992</v>
      </c>
      <c r="G182" s="217">
        <f t="shared" si="27"/>
        <v>993.9799999999999</v>
      </c>
      <c r="H182" s="217">
        <v>993.9799999999999</v>
      </c>
      <c r="I182" s="238">
        <v>333.97753843479995</v>
      </c>
      <c r="J182" s="238">
        <v>1327.9575384348</v>
      </c>
      <c r="K182" s="238">
        <f t="shared" si="28"/>
        <v>594.22</v>
      </c>
      <c r="L182" s="238">
        <v>594.22</v>
      </c>
      <c r="M182" s="238">
        <v>1922.1775384348</v>
      </c>
    </row>
    <row r="183" spans="1:13">
      <c r="A183" s="220" t="s">
        <v>82</v>
      </c>
      <c r="B183" s="217">
        <v>8.3333333333333329E-2</v>
      </c>
      <c r="C183" s="217">
        <f t="shared" si="25"/>
        <v>217.25000000000003</v>
      </c>
      <c r="D183" s="217">
        <v>18.104166666666668</v>
      </c>
      <c r="E183" s="217">
        <f t="shared" si="26"/>
        <v>838.04</v>
      </c>
      <c r="F183" s="217">
        <v>69.836666666666659</v>
      </c>
      <c r="G183" s="217">
        <f t="shared" si="27"/>
        <v>1055.29</v>
      </c>
      <c r="H183" s="217">
        <v>87.94083333333333</v>
      </c>
      <c r="I183" s="238">
        <v>29.548142864616665</v>
      </c>
      <c r="J183" s="238">
        <v>117.48897619794998</v>
      </c>
      <c r="K183" s="238">
        <f t="shared" si="28"/>
        <v>49.518333333333338</v>
      </c>
      <c r="L183" s="238">
        <v>49.518333333333338</v>
      </c>
      <c r="M183" s="238">
        <v>167.00730953128331</v>
      </c>
    </row>
    <row r="184" spans="1:13">
      <c r="A184" s="220" t="s">
        <v>83</v>
      </c>
      <c r="B184" s="217">
        <v>1</v>
      </c>
      <c r="C184" s="217">
        <f t="shared" si="25"/>
        <v>217.25</v>
      </c>
      <c r="D184" s="217">
        <v>217.25</v>
      </c>
      <c r="E184" s="217">
        <f t="shared" si="26"/>
        <v>838.04</v>
      </c>
      <c r="F184" s="217">
        <v>838.04</v>
      </c>
      <c r="G184" s="217">
        <f t="shared" si="27"/>
        <v>1055.29</v>
      </c>
      <c r="H184" s="217">
        <v>1055.29</v>
      </c>
      <c r="I184" s="238">
        <v>354.57771437540003</v>
      </c>
      <c r="J184" s="238">
        <v>1409.8677143754001</v>
      </c>
      <c r="K184" s="238">
        <f t="shared" si="28"/>
        <v>7130.64</v>
      </c>
      <c r="L184" s="238">
        <v>594.22</v>
      </c>
      <c r="M184" s="238">
        <v>2004.0877143753999</v>
      </c>
    </row>
    <row r="185" spans="1:13" ht="15" thickBot="1">
      <c r="A185" s="116"/>
      <c r="B185" s="116"/>
      <c r="C185" s="116"/>
      <c r="D185" s="116"/>
      <c r="E185" s="116"/>
      <c r="F185" s="116"/>
      <c r="G185" s="116"/>
      <c r="H185" s="116"/>
      <c r="I185" s="241"/>
      <c r="J185" s="241"/>
      <c r="K185" s="241"/>
      <c r="L185" s="241"/>
      <c r="M185" s="241"/>
    </row>
    <row r="186" spans="1:13" ht="15" thickBot="1">
      <c r="A186" s="220" t="s">
        <v>84</v>
      </c>
      <c r="B186" s="217">
        <v>2</v>
      </c>
      <c r="C186" s="217">
        <f>IF(B186 =0,0,D186 / B186 )</f>
        <v>417.73</v>
      </c>
      <c r="D186" s="217">
        <v>835.46</v>
      </c>
      <c r="E186" s="217">
        <f>IF(B186 =0,0,F186 / B186 )</f>
        <v>666.05</v>
      </c>
      <c r="F186" s="217">
        <v>1332.1</v>
      </c>
      <c r="G186" s="217">
        <f>IF(B186 =0,0,H186 / B186 )</f>
        <v>1083.78</v>
      </c>
      <c r="H186" s="217">
        <v>2167.56</v>
      </c>
      <c r="I186" s="238">
        <v>728.30072356560004</v>
      </c>
      <c r="J186" s="238">
        <v>2895.8607235656</v>
      </c>
      <c r="K186" s="238">
        <f>IF(B185 =0,0,L186 / B185 )</f>
        <v>0</v>
      </c>
      <c r="L186" s="238">
        <v>7039.22</v>
      </c>
      <c r="M186" s="238">
        <v>9935.0807235655993</v>
      </c>
    </row>
    <row r="187" spans="1:13">
      <c r="A187" s="76" t="s">
        <v>166</v>
      </c>
      <c r="B187" s="221">
        <v>412332.25000000017</v>
      </c>
      <c r="C187" s="221">
        <f>IF(B187 =0,0,D187 / B187 )</f>
        <v>89.238129720227633</v>
      </c>
      <c r="D187" s="221">
        <v>36795758.813333347</v>
      </c>
      <c r="E187" s="221">
        <f>IF(B187 =0,0,F187 / B187 )</f>
        <v>5.052849148552732</v>
      </c>
      <c r="F187" s="221">
        <v>2083452.6583333332</v>
      </c>
      <c r="G187" s="221">
        <f>IF(B187 =0,0,H187 / B187 )</f>
        <v>94.290978868780371</v>
      </c>
      <c r="H187" s="221">
        <v>38879211.471666679</v>
      </c>
      <c r="I187" s="239">
        <v>13063425.16307498</v>
      </c>
      <c r="J187" s="239">
        <v>51942636.634741634</v>
      </c>
      <c r="K187" s="239">
        <f>IF(B186 =0,0,L187 / B186 )</f>
        <v>8538384.1237500068</v>
      </c>
      <c r="L187" s="239">
        <v>17076768.247500014</v>
      </c>
      <c r="M187" s="239">
        <v>69019404.882241651</v>
      </c>
    </row>
    <row r="189" spans="1:13">
      <c r="A189" s="216" t="s">
        <v>167</v>
      </c>
      <c r="B189" s="217"/>
      <c r="C189" s="217"/>
      <c r="D189" s="217"/>
      <c r="E189" s="217"/>
      <c r="F189" s="217"/>
      <c r="G189" s="217"/>
      <c r="H189" s="217"/>
      <c r="I189" s="238"/>
      <c r="J189" s="238"/>
      <c r="K189" s="238"/>
      <c r="L189" s="238"/>
      <c r="M189" s="238"/>
    </row>
    <row r="190" spans="1:13">
      <c r="A190" s="219" t="s">
        <v>168</v>
      </c>
      <c r="B190" s="217"/>
      <c r="C190" s="217"/>
      <c r="D190" s="217"/>
      <c r="E190" s="217"/>
      <c r="F190" s="217"/>
      <c r="G190" s="217"/>
      <c r="H190" s="217"/>
      <c r="I190" s="238"/>
      <c r="J190" s="238"/>
      <c r="K190" s="238"/>
      <c r="L190" s="238"/>
      <c r="M190" s="238"/>
    </row>
    <row r="191" spans="1:13">
      <c r="A191" s="220" t="s">
        <v>107</v>
      </c>
      <c r="B191" s="217">
        <v>4.5</v>
      </c>
      <c r="C191" s="217">
        <f t="shared" ref="C191:C207" si="29">IF(B191 =0,0,D191 / B191 )</f>
        <v>21.339999999999996</v>
      </c>
      <c r="D191" s="217">
        <v>96.029999999999987</v>
      </c>
      <c r="E191" s="217">
        <f t="shared" ref="E191:E207" si="30">IF(B191 =0,0,F191 / B191 )</f>
        <v>0</v>
      </c>
      <c r="F191" s="217">
        <v>0</v>
      </c>
      <c r="G191" s="217">
        <f t="shared" ref="G191:G207" si="31">IF(B191 =0,0,H191 / B191 )</f>
        <v>21.339999999999996</v>
      </c>
      <c r="H191" s="217">
        <v>96.029999999999987</v>
      </c>
      <c r="I191" s="238">
        <v>32.266104967800004</v>
      </c>
      <c r="J191" s="238">
        <v>128.29610496780001</v>
      </c>
      <c r="K191" s="238">
        <f t="shared" ref="K191:K207" si="32">IF(B190 =0,0,L191 / B190 )</f>
        <v>0</v>
      </c>
      <c r="L191" s="238">
        <v>161.14500000000001</v>
      </c>
      <c r="M191" s="238">
        <v>289.44110496780007</v>
      </c>
    </row>
    <row r="192" spans="1:13">
      <c r="A192" s="220" t="s">
        <v>109</v>
      </c>
      <c r="B192" s="217">
        <v>3.5833333333333335</v>
      </c>
      <c r="C192" s="217">
        <f t="shared" si="29"/>
        <v>117.64</v>
      </c>
      <c r="D192" s="217">
        <v>421.54333333333335</v>
      </c>
      <c r="E192" s="217">
        <f t="shared" si="30"/>
        <v>0</v>
      </c>
      <c r="F192" s="217">
        <v>0</v>
      </c>
      <c r="G192" s="217">
        <f t="shared" si="31"/>
        <v>117.64</v>
      </c>
      <c r="H192" s="217">
        <v>421.54333333333335</v>
      </c>
      <c r="I192" s="238">
        <v>141.63866960126668</v>
      </c>
      <c r="J192" s="238">
        <v>563.18200293460006</v>
      </c>
      <c r="K192" s="238">
        <f t="shared" si="32"/>
        <v>28.515370370370377</v>
      </c>
      <c r="L192" s="238">
        <v>128.31916666666669</v>
      </c>
      <c r="M192" s="238">
        <v>691.50116960126661</v>
      </c>
    </row>
    <row r="193" spans="1:13">
      <c r="A193" s="220" t="s">
        <v>110</v>
      </c>
      <c r="B193" s="217">
        <v>0.33333333333333331</v>
      </c>
      <c r="C193" s="217">
        <f t="shared" si="29"/>
        <v>113.50000000000001</v>
      </c>
      <c r="D193" s="217">
        <v>37.833333333333336</v>
      </c>
      <c r="E193" s="217">
        <f t="shared" si="30"/>
        <v>0</v>
      </c>
      <c r="F193" s="217">
        <v>0</v>
      </c>
      <c r="G193" s="217">
        <f t="shared" si="31"/>
        <v>113.50000000000001</v>
      </c>
      <c r="H193" s="217">
        <v>37.833333333333336</v>
      </c>
      <c r="I193" s="238">
        <v>12.712009836666667</v>
      </c>
      <c r="J193" s="238">
        <v>50.545343170000002</v>
      </c>
      <c r="K193" s="238">
        <f t="shared" si="32"/>
        <v>3.3311627906976744</v>
      </c>
      <c r="L193" s="238">
        <v>11.936666666666667</v>
      </c>
      <c r="M193" s="238">
        <v>62.48200983666667</v>
      </c>
    </row>
    <row r="194" spans="1:13">
      <c r="A194" s="220" t="s">
        <v>114</v>
      </c>
      <c r="B194" s="217">
        <v>1.25</v>
      </c>
      <c r="C194" s="217">
        <f t="shared" si="29"/>
        <v>100.9</v>
      </c>
      <c r="D194" s="217">
        <v>126.125</v>
      </c>
      <c r="E194" s="217">
        <f t="shared" si="30"/>
        <v>0</v>
      </c>
      <c r="F194" s="217">
        <v>0</v>
      </c>
      <c r="G194" s="217">
        <f t="shared" si="31"/>
        <v>100.9</v>
      </c>
      <c r="H194" s="217">
        <v>126.125</v>
      </c>
      <c r="I194" s="238">
        <v>42.378032792500001</v>
      </c>
      <c r="J194" s="238">
        <v>168.50303279249999</v>
      </c>
      <c r="K194" s="238">
        <f t="shared" si="32"/>
        <v>134.28750000000005</v>
      </c>
      <c r="L194" s="238">
        <v>44.76250000000001</v>
      </c>
      <c r="M194" s="238">
        <v>213.26553279250001</v>
      </c>
    </row>
    <row r="195" spans="1:13">
      <c r="A195" s="220" t="s">
        <v>115</v>
      </c>
      <c r="B195" s="217">
        <v>0.83333333333333337</v>
      </c>
      <c r="C195" s="217">
        <f t="shared" si="29"/>
        <v>99</v>
      </c>
      <c r="D195" s="217">
        <v>82.5</v>
      </c>
      <c r="E195" s="217">
        <f t="shared" si="30"/>
        <v>0</v>
      </c>
      <c r="F195" s="217">
        <v>0</v>
      </c>
      <c r="G195" s="217">
        <f t="shared" si="31"/>
        <v>99</v>
      </c>
      <c r="H195" s="217">
        <v>82.5</v>
      </c>
      <c r="I195" s="238">
        <v>27.720021450000001</v>
      </c>
      <c r="J195" s="238">
        <v>110.22002144999999</v>
      </c>
      <c r="K195" s="238">
        <f t="shared" si="32"/>
        <v>23.873333333333335</v>
      </c>
      <c r="L195" s="238">
        <v>29.841666666666669</v>
      </c>
      <c r="M195" s="238">
        <v>140.06168811666666</v>
      </c>
    </row>
    <row r="196" spans="1:13">
      <c r="A196" s="220" t="s">
        <v>116</v>
      </c>
      <c r="B196" s="217">
        <v>0.5</v>
      </c>
      <c r="C196" s="217">
        <f t="shared" si="29"/>
        <v>99.23</v>
      </c>
      <c r="D196" s="217">
        <v>49.615000000000002</v>
      </c>
      <c r="E196" s="217">
        <f t="shared" si="30"/>
        <v>0</v>
      </c>
      <c r="F196" s="217">
        <v>0</v>
      </c>
      <c r="G196" s="217">
        <f t="shared" si="31"/>
        <v>99.23</v>
      </c>
      <c r="H196" s="217">
        <v>49.615000000000002</v>
      </c>
      <c r="I196" s="238">
        <v>16.670652899899999</v>
      </c>
      <c r="J196" s="238">
        <v>66.285652899900001</v>
      </c>
      <c r="K196" s="238">
        <f t="shared" si="32"/>
        <v>21.486000000000001</v>
      </c>
      <c r="L196" s="238">
        <v>17.905000000000001</v>
      </c>
      <c r="M196" s="238">
        <v>84.190652899900002</v>
      </c>
    </row>
    <row r="197" spans="1:13">
      <c r="A197" s="220" t="s">
        <v>120</v>
      </c>
      <c r="B197" s="217">
        <v>1</v>
      </c>
      <c r="C197" s="217">
        <f t="shared" si="29"/>
        <v>99</v>
      </c>
      <c r="D197" s="217">
        <v>99</v>
      </c>
      <c r="E197" s="217">
        <f t="shared" si="30"/>
        <v>0</v>
      </c>
      <c r="F197" s="217">
        <v>0</v>
      </c>
      <c r="G197" s="217">
        <f t="shared" si="31"/>
        <v>99</v>
      </c>
      <c r="H197" s="217">
        <v>99</v>
      </c>
      <c r="I197" s="238">
        <v>33.264025740000001</v>
      </c>
      <c r="J197" s="238">
        <v>132.26402573999999</v>
      </c>
      <c r="K197" s="238">
        <f t="shared" si="32"/>
        <v>71.62</v>
      </c>
      <c r="L197" s="238">
        <v>35.81</v>
      </c>
      <c r="M197" s="238">
        <v>168.07402574</v>
      </c>
    </row>
    <row r="198" spans="1:13">
      <c r="A198" s="220" t="s">
        <v>131</v>
      </c>
      <c r="B198" s="217">
        <v>0.33333333333333331</v>
      </c>
      <c r="C198" s="217">
        <f t="shared" si="29"/>
        <v>0</v>
      </c>
      <c r="D198" s="217">
        <v>0</v>
      </c>
      <c r="E198" s="217">
        <f t="shared" si="30"/>
        <v>0</v>
      </c>
      <c r="F198" s="217">
        <v>0</v>
      </c>
      <c r="G198" s="217">
        <f t="shared" si="31"/>
        <v>0</v>
      </c>
      <c r="H198" s="217">
        <v>0</v>
      </c>
      <c r="I198" s="238">
        <v>0</v>
      </c>
      <c r="J198" s="238">
        <v>0</v>
      </c>
      <c r="K198" s="238">
        <f t="shared" si="32"/>
        <v>11.936666666666667</v>
      </c>
      <c r="L198" s="238">
        <v>11.936666666666667</v>
      </c>
      <c r="M198" s="238">
        <v>11.936666666666667</v>
      </c>
    </row>
    <row r="199" spans="1:13">
      <c r="A199" s="220" t="s">
        <v>134</v>
      </c>
      <c r="B199" s="217">
        <v>2472.5833333333335</v>
      </c>
      <c r="C199" s="217">
        <f t="shared" si="29"/>
        <v>81.739999999999995</v>
      </c>
      <c r="D199" s="217">
        <v>202108.96166666667</v>
      </c>
      <c r="E199" s="217">
        <f t="shared" si="30"/>
        <v>0</v>
      </c>
      <c r="F199" s="217">
        <v>0</v>
      </c>
      <c r="G199" s="217">
        <f t="shared" si="31"/>
        <v>81.739999999999995</v>
      </c>
      <c r="H199" s="217">
        <v>202108.96166666667</v>
      </c>
      <c r="I199" s="238">
        <v>67908.663668330031</v>
      </c>
      <c r="J199" s="238">
        <v>270017.62533499667</v>
      </c>
      <c r="K199" s="238">
        <f t="shared" si="32"/>
        <v>265629.6275</v>
      </c>
      <c r="L199" s="238">
        <v>88543.209166666667</v>
      </c>
      <c r="M199" s="238">
        <v>358560.8345016634</v>
      </c>
    </row>
    <row r="200" spans="1:13">
      <c r="A200" s="220" t="s">
        <v>135</v>
      </c>
      <c r="B200" s="217">
        <v>1784.25</v>
      </c>
      <c r="C200" s="217">
        <f t="shared" si="29"/>
        <v>67.91</v>
      </c>
      <c r="D200" s="217">
        <v>121168.4175</v>
      </c>
      <c r="E200" s="217">
        <f t="shared" si="30"/>
        <v>0</v>
      </c>
      <c r="F200" s="217">
        <v>0</v>
      </c>
      <c r="G200" s="217">
        <f t="shared" si="31"/>
        <v>67.91</v>
      </c>
      <c r="H200" s="217">
        <v>121168.4175</v>
      </c>
      <c r="I200" s="238">
        <v>40712.619783788548</v>
      </c>
      <c r="J200" s="238">
        <v>161881.03728378855</v>
      </c>
      <c r="K200" s="238">
        <f t="shared" si="32"/>
        <v>25.840986485120151</v>
      </c>
      <c r="L200" s="238">
        <v>63893.9925</v>
      </c>
      <c r="M200" s="238">
        <v>225775.02978378857</v>
      </c>
    </row>
    <row r="201" spans="1:13">
      <c r="A201" s="220" t="s">
        <v>136</v>
      </c>
      <c r="B201" s="217">
        <v>39.583333333333336</v>
      </c>
      <c r="C201" s="217">
        <f t="shared" si="29"/>
        <v>93.809999999999988</v>
      </c>
      <c r="D201" s="217">
        <v>3713.3125</v>
      </c>
      <c r="E201" s="217">
        <f t="shared" si="30"/>
        <v>0</v>
      </c>
      <c r="F201" s="217">
        <v>0</v>
      </c>
      <c r="G201" s="217">
        <f t="shared" si="31"/>
        <v>93.809999999999988</v>
      </c>
      <c r="H201" s="217">
        <v>3713.3125</v>
      </c>
      <c r="I201" s="238">
        <v>1247.67396546125</v>
      </c>
      <c r="J201" s="238">
        <v>4960.9864654612502</v>
      </c>
      <c r="K201" s="238">
        <f t="shared" si="32"/>
        <v>0.79443977394797072</v>
      </c>
      <c r="L201" s="238">
        <v>1417.4791666666667</v>
      </c>
      <c r="M201" s="238">
        <v>6378.4656321279172</v>
      </c>
    </row>
    <row r="202" spans="1:13">
      <c r="A202" s="220" t="s">
        <v>233</v>
      </c>
      <c r="B202" s="217">
        <v>0.5</v>
      </c>
      <c r="C202" s="217">
        <f t="shared" si="29"/>
        <v>142.76</v>
      </c>
      <c r="D202" s="217">
        <v>71.38</v>
      </c>
      <c r="E202" s="217">
        <f t="shared" si="30"/>
        <v>0</v>
      </c>
      <c r="F202" s="217">
        <v>0</v>
      </c>
      <c r="G202" s="217">
        <f t="shared" si="31"/>
        <v>142.76</v>
      </c>
      <c r="H202" s="217">
        <v>71.38</v>
      </c>
      <c r="I202" s="238">
        <v>23.983698558799997</v>
      </c>
      <c r="J202" s="238">
        <v>95.363698558799982</v>
      </c>
      <c r="K202" s="238">
        <f t="shared" si="32"/>
        <v>0.45233684210526315</v>
      </c>
      <c r="L202" s="238">
        <v>17.905000000000001</v>
      </c>
      <c r="M202" s="238">
        <v>113.2686985588</v>
      </c>
    </row>
    <row r="203" spans="1:13">
      <c r="A203" s="220" t="s">
        <v>234</v>
      </c>
      <c r="B203" s="217">
        <v>2.9166666666666665</v>
      </c>
      <c r="C203" s="217">
        <f t="shared" si="29"/>
        <v>142.80000000000001</v>
      </c>
      <c r="D203" s="217">
        <v>416.5</v>
      </c>
      <c r="E203" s="217">
        <f t="shared" si="30"/>
        <v>0</v>
      </c>
      <c r="F203" s="217">
        <v>0</v>
      </c>
      <c r="G203" s="217">
        <f t="shared" si="31"/>
        <v>142.80000000000001</v>
      </c>
      <c r="H203" s="217">
        <v>416.5</v>
      </c>
      <c r="I203" s="238">
        <v>139.94410829</v>
      </c>
      <c r="J203" s="238">
        <v>556.44410829000014</v>
      </c>
      <c r="K203" s="238">
        <f t="shared" si="32"/>
        <v>208.89166666666668</v>
      </c>
      <c r="L203" s="238">
        <v>104.44583333333334</v>
      </c>
      <c r="M203" s="238">
        <v>660.88994162333336</v>
      </c>
    </row>
    <row r="204" spans="1:13">
      <c r="A204" s="220" t="s">
        <v>150</v>
      </c>
      <c r="B204" s="217">
        <v>11.416666666666666</v>
      </c>
      <c r="C204" s="217">
        <f t="shared" si="29"/>
        <v>169.92</v>
      </c>
      <c r="D204" s="217">
        <v>1939.9199999999998</v>
      </c>
      <c r="E204" s="217">
        <f t="shared" si="30"/>
        <v>0</v>
      </c>
      <c r="F204" s="217">
        <v>0</v>
      </c>
      <c r="G204" s="217">
        <f t="shared" si="31"/>
        <v>169.92</v>
      </c>
      <c r="H204" s="217">
        <v>1939.9199999999998</v>
      </c>
      <c r="I204" s="238">
        <v>651.81362437919995</v>
      </c>
      <c r="J204" s="238">
        <v>2591.7336243791997</v>
      </c>
      <c r="K204" s="238">
        <f t="shared" si="32"/>
        <v>140.17057142857146</v>
      </c>
      <c r="L204" s="238">
        <v>408.83083333333337</v>
      </c>
      <c r="M204" s="238">
        <v>3000.5644577125331</v>
      </c>
    </row>
    <row r="205" spans="1:13">
      <c r="A205" s="220" t="s">
        <v>151</v>
      </c>
      <c r="B205" s="217">
        <v>26.416666666666668</v>
      </c>
      <c r="C205" s="217">
        <f t="shared" si="29"/>
        <v>114.99999999999999</v>
      </c>
      <c r="D205" s="217">
        <v>3037.9166666666665</v>
      </c>
      <c r="E205" s="217">
        <f t="shared" si="30"/>
        <v>0</v>
      </c>
      <c r="F205" s="217">
        <v>0</v>
      </c>
      <c r="G205" s="217">
        <f t="shared" si="31"/>
        <v>114.99999999999999</v>
      </c>
      <c r="H205" s="217">
        <v>3037.9166666666665</v>
      </c>
      <c r="I205" s="238">
        <v>1020.7407898583334</v>
      </c>
      <c r="J205" s="238">
        <v>4058.6574565249998</v>
      </c>
      <c r="K205" s="238">
        <f t="shared" si="32"/>
        <v>82.859635036496357</v>
      </c>
      <c r="L205" s="238">
        <v>945.98083333333341</v>
      </c>
      <c r="M205" s="238">
        <v>5004.6382898583333</v>
      </c>
    </row>
    <row r="206" spans="1:13" ht="15" thickBot="1">
      <c r="A206" s="220" t="s">
        <v>152</v>
      </c>
      <c r="B206" s="217">
        <v>0.58333333333333337</v>
      </c>
      <c r="C206" s="217">
        <f t="shared" si="29"/>
        <v>0</v>
      </c>
      <c r="D206" s="217">
        <v>0</v>
      </c>
      <c r="E206" s="217">
        <f t="shared" si="30"/>
        <v>0</v>
      </c>
      <c r="F206" s="217">
        <v>0</v>
      </c>
      <c r="G206" s="217">
        <f t="shared" si="31"/>
        <v>0</v>
      </c>
      <c r="H206" s="217">
        <v>0</v>
      </c>
      <c r="I206" s="238">
        <v>0</v>
      </c>
      <c r="J206" s="238">
        <v>0</v>
      </c>
      <c r="K206" s="238">
        <f t="shared" si="32"/>
        <v>0.79075709779179815</v>
      </c>
      <c r="L206" s="238">
        <v>20.889166666666668</v>
      </c>
      <c r="M206" s="238">
        <v>20.889166666666668</v>
      </c>
    </row>
    <row r="207" spans="1:13">
      <c r="A207" s="76" t="s">
        <v>169</v>
      </c>
      <c r="B207" s="221">
        <v>4350.5833333333339</v>
      </c>
      <c r="C207" s="221">
        <f t="shared" si="29"/>
        <v>76.626288811845143</v>
      </c>
      <c r="D207" s="221">
        <v>333369.05499999999</v>
      </c>
      <c r="E207" s="221">
        <f t="shared" si="30"/>
        <v>0</v>
      </c>
      <c r="F207" s="221">
        <v>0</v>
      </c>
      <c r="G207" s="221">
        <f t="shared" si="31"/>
        <v>76.626288811845143</v>
      </c>
      <c r="H207" s="221">
        <v>333369.05499999999</v>
      </c>
      <c r="I207" s="239">
        <v>112012.08915595429</v>
      </c>
      <c r="J207" s="239">
        <v>445381.14415595436</v>
      </c>
      <c r="K207" s="239">
        <f t="shared" si="32"/>
        <v>267076.09571428568</v>
      </c>
      <c r="L207" s="239">
        <v>155794.38916666666</v>
      </c>
      <c r="M207" s="239">
        <v>601175.53332262114</v>
      </c>
    </row>
    <row r="209" spans="1:13">
      <c r="A209" s="216" t="s">
        <v>170</v>
      </c>
      <c r="B209" s="217"/>
      <c r="C209" s="217"/>
      <c r="D209" s="217"/>
      <c r="E209" s="217"/>
      <c r="F209" s="217"/>
      <c r="G209" s="217"/>
      <c r="H209" s="217"/>
      <c r="I209" s="238"/>
      <c r="J209" s="238"/>
      <c r="K209" s="238"/>
      <c r="L209" s="238"/>
      <c r="M209" s="238"/>
    </row>
    <row r="210" spans="1:13">
      <c r="A210" s="219" t="s">
        <v>171</v>
      </c>
      <c r="B210" s="217"/>
      <c r="C210" s="217"/>
      <c r="D210" s="217"/>
      <c r="E210" s="217"/>
      <c r="F210" s="217"/>
      <c r="G210" s="217"/>
      <c r="H210" s="217"/>
      <c r="I210" s="238"/>
      <c r="J210" s="238"/>
      <c r="K210" s="238"/>
      <c r="L210" s="238"/>
      <c r="M210" s="238"/>
    </row>
    <row r="211" spans="1:13">
      <c r="A211" s="220" t="s">
        <v>116</v>
      </c>
      <c r="B211" s="217">
        <v>0.83333333333333337</v>
      </c>
      <c r="C211" s="217">
        <f t="shared" ref="C211:C229" si="33">IF(B211 =0,0,D211 / B211 )</f>
        <v>99.23</v>
      </c>
      <c r="D211" s="217">
        <v>82.691666666666677</v>
      </c>
      <c r="E211" s="217">
        <f t="shared" ref="E211:E229" si="34">IF(B211 =0,0,F211 / B211 )</f>
        <v>0</v>
      </c>
      <c r="F211" s="217">
        <v>0</v>
      </c>
      <c r="G211" s="217">
        <f t="shared" ref="G211:G229" si="35">IF(B211 =0,0,H211 / B211 )</f>
        <v>99.23</v>
      </c>
      <c r="H211" s="217">
        <v>82.691666666666677</v>
      </c>
      <c r="I211" s="238">
        <v>27.784421499833332</v>
      </c>
      <c r="J211" s="238">
        <v>110.47608816650001</v>
      </c>
      <c r="K211" s="238">
        <f t="shared" ref="K211:K229" si="36">IF(B210 =0,0,L211 / B210 )</f>
        <v>0</v>
      </c>
      <c r="L211" s="238">
        <v>29.841666666666669</v>
      </c>
      <c r="M211" s="238">
        <v>140.31775483316667</v>
      </c>
    </row>
    <row r="212" spans="1:13">
      <c r="A212" s="220" t="s">
        <v>118</v>
      </c>
      <c r="B212" s="217">
        <v>0.66666666666666663</v>
      </c>
      <c r="C212" s="217">
        <f t="shared" si="33"/>
        <v>105.07000000000001</v>
      </c>
      <c r="D212" s="217">
        <v>70.046666666666667</v>
      </c>
      <c r="E212" s="217">
        <f t="shared" si="34"/>
        <v>0</v>
      </c>
      <c r="F212" s="217">
        <v>0</v>
      </c>
      <c r="G212" s="217">
        <f t="shared" si="35"/>
        <v>105.07000000000001</v>
      </c>
      <c r="H212" s="217">
        <v>70.046666666666667</v>
      </c>
      <c r="I212" s="238">
        <v>23.535698212133337</v>
      </c>
      <c r="J212" s="238">
        <v>93.582364878799993</v>
      </c>
      <c r="K212" s="238">
        <f t="shared" si="36"/>
        <v>28.648</v>
      </c>
      <c r="L212" s="238">
        <v>23.873333333333335</v>
      </c>
      <c r="M212" s="238">
        <v>117.45569821213333</v>
      </c>
    </row>
    <row r="213" spans="1:13">
      <c r="A213" s="220" t="s">
        <v>119</v>
      </c>
      <c r="B213" s="217">
        <v>0.75</v>
      </c>
      <c r="C213" s="217">
        <f t="shared" si="33"/>
        <v>104.99</v>
      </c>
      <c r="D213" s="217">
        <v>78.742499999999993</v>
      </c>
      <c r="E213" s="217">
        <f t="shared" si="34"/>
        <v>0</v>
      </c>
      <c r="F213" s="217">
        <v>0</v>
      </c>
      <c r="G213" s="217">
        <f t="shared" si="35"/>
        <v>104.99</v>
      </c>
      <c r="H213" s="217">
        <v>78.742499999999993</v>
      </c>
      <c r="I213" s="238">
        <v>26.457500473049993</v>
      </c>
      <c r="J213" s="238">
        <v>105.20000047305</v>
      </c>
      <c r="K213" s="238">
        <f t="shared" si="36"/>
        <v>40.286250000000003</v>
      </c>
      <c r="L213" s="238">
        <v>26.857500000000002</v>
      </c>
      <c r="M213" s="238">
        <v>132.05750047305</v>
      </c>
    </row>
    <row r="214" spans="1:13">
      <c r="A214" s="220" t="s">
        <v>120</v>
      </c>
      <c r="B214" s="217">
        <v>0.41666666666666669</v>
      </c>
      <c r="C214" s="217">
        <f t="shared" si="33"/>
        <v>99</v>
      </c>
      <c r="D214" s="217">
        <v>41.25</v>
      </c>
      <c r="E214" s="217">
        <f t="shared" si="34"/>
        <v>0</v>
      </c>
      <c r="F214" s="217">
        <v>0</v>
      </c>
      <c r="G214" s="217">
        <f t="shared" si="35"/>
        <v>99</v>
      </c>
      <c r="H214" s="217">
        <v>41.25</v>
      </c>
      <c r="I214" s="238">
        <v>13.860010725</v>
      </c>
      <c r="J214" s="238">
        <v>55.110010724999995</v>
      </c>
      <c r="K214" s="238">
        <f t="shared" si="36"/>
        <v>19.894444444444446</v>
      </c>
      <c r="L214" s="238">
        <v>14.920833333333334</v>
      </c>
      <c r="M214" s="238">
        <v>70.030844058333329</v>
      </c>
    </row>
    <row r="215" spans="1:13">
      <c r="A215" s="220" t="s">
        <v>124</v>
      </c>
      <c r="B215" s="217">
        <v>1</v>
      </c>
      <c r="C215" s="217">
        <f t="shared" si="33"/>
        <v>99</v>
      </c>
      <c r="D215" s="217">
        <v>99</v>
      </c>
      <c r="E215" s="217">
        <f t="shared" si="34"/>
        <v>838.04</v>
      </c>
      <c r="F215" s="217">
        <v>838.04</v>
      </c>
      <c r="G215" s="217">
        <f t="shared" si="35"/>
        <v>937.04</v>
      </c>
      <c r="H215" s="217">
        <v>937.04</v>
      </c>
      <c r="I215" s="238">
        <v>314.8456836304</v>
      </c>
      <c r="J215" s="238">
        <v>1251.8856836303999</v>
      </c>
      <c r="K215" s="238">
        <f t="shared" si="36"/>
        <v>1426.1279999999999</v>
      </c>
      <c r="L215" s="238">
        <v>594.22</v>
      </c>
      <c r="M215" s="238">
        <v>1846.1056836303999</v>
      </c>
    </row>
    <row r="216" spans="1:13">
      <c r="A216" s="220" t="s">
        <v>125</v>
      </c>
      <c r="B216" s="217">
        <v>8.3333333333333329E-2</v>
      </c>
      <c r="C216" s="217">
        <f t="shared" si="33"/>
        <v>99</v>
      </c>
      <c r="D216" s="217">
        <v>8.25</v>
      </c>
      <c r="E216" s="217">
        <f t="shared" si="34"/>
        <v>838.04</v>
      </c>
      <c r="F216" s="217">
        <v>69.836666666666659</v>
      </c>
      <c r="G216" s="217">
        <f t="shared" si="35"/>
        <v>937.04</v>
      </c>
      <c r="H216" s="217">
        <v>78.086666666666659</v>
      </c>
      <c r="I216" s="238">
        <v>26.237140302533334</v>
      </c>
      <c r="J216" s="238">
        <v>104.32380696919999</v>
      </c>
      <c r="K216" s="238">
        <f t="shared" si="36"/>
        <v>49.518333333333338</v>
      </c>
      <c r="L216" s="238">
        <v>49.518333333333338</v>
      </c>
      <c r="M216" s="238">
        <v>153.84214030253332</v>
      </c>
    </row>
    <row r="217" spans="1:13">
      <c r="A217" s="220" t="s">
        <v>128</v>
      </c>
      <c r="B217" s="217">
        <v>0.83333333333333337</v>
      </c>
      <c r="C217" s="217">
        <f t="shared" si="33"/>
        <v>109.88</v>
      </c>
      <c r="D217" s="217">
        <v>91.566666666666663</v>
      </c>
      <c r="E217" s="217">
        <f t="shared" si="34"/>
        <v>666.05</v>
      </c>
      <c r="F217" s="217">
        <v>555.04166666666663</v>
      </c>
      <c r="G217" s="217">
        <f t="shared" si="35"/>
        <v>775.93</v>
      </c>
      <c r="H217" s="217">
        <v>646.60833333333335</v>
      </c>
      <c r="I217" s="238">
        <v>217.26056811816667</v>
      </c>
      <c r="J217" s="238">
        <v>863.86890145149994</v>
      </c>
      <c r="K217" s="238">
        <f t="shared" si="36"/>
        <v>35196.1</v>
      </c>
      <c r="L217" s="238">
        <v>2933.0083333333332</v>
      </c>
      <c r="M217" s="238">
        <v>3796.8772347848335</v>
      </c>
    </row>
    <row r="218" spans="1:13">
      <c r="A218" s="220" t="s">
        <v>78</v>
      </c>
      <c r="B218" s="217">
        <v>1.1666666666666667</v>
      </c>
      <c r="C218" s="217">
        <f t="shared" si="33"/>
        <v>134.55000000000001</v>
      </c>
      <c r="D218" s="217">
        <v>156.97500000000002</v>
      </c>
      <c r="E218" s="217">
        <f t="shared" si="34"/>
        <v>2168.9299999999998</v>
      </c>
      <c r="F218" s="217">
        <v>2530.4183333333335</v>
      </c>
      <c r="G218" s="217">
        <f t="shared" si="35"/>
        <v>2303.4800000000005</v>
      </c>
      <c r="H218" s="217">
        <v>2687.3933333333339</v>
      </c>
      <c r="I218" s="238">
        <v>902.96485872226685</v>
      </c>
      <c r="J218" s="238">
        <v>3590.3581920556007</v>
      </c>
      <c r="K218" s="238">
        <f t="shared" si="36"/>
        <v>831.9079999999999</v>
      </c>
      <c r="L218" s="238">
        <v>693.25666666666666</v>
      </c>
      <c r="M218" s="238">
        <v>4283.6148587222669</v>
      </c>
    </row>
    <row r="219" spans="1:13">
      <c r="A219" s="220" t="s">
        <v>79</v>
      </c>
      <c r="B219" s="217">
        <v>7.916666666666667</v>
      </c>
      <c r="C219" s="217">
        <f t="shared" si="33"/>
        <v>0</v>
      </c>
      <c r="D219" s="217">
        <v>0</v>
      </c>
      <c r="E219" s="217">
        <f t="shared" si="34"/>
        <v>2168.9300000000003</v>
      </c>
      <c r="F219" s="217">
        <v>17170.695833333335</v>
      </c>
      <c r="G219" s="217">
        <f t="shared" si="35"/>
        <v>2168.9300000000003</v>
      </c>
      <c r="H219" s="217">
        <v>17170.695833333335</v>
      </c>
      <c r="I219" s="238">
        <v>5769.3582643809177</v>
      </c>
      <c r="J219" s="238">
        <v>22940.054097714252</v>
      </c>
      <c r="K219" s="238">
        <f t="shared" si="36"/>
        <v>4032.2071428571426</v>
      </c>
      <c r="L219" s="238">
        <v>4704.2416666666668</v>
      </c>
      <c r="M219" s="238">
        <v>27644.29576438092</v>
      </c>
    </row>
    <row r="220" spans="1:13">
      <c r="A220" s="220" t="s">
        <v>80</v>
      </c>
      <c r="B220" s="217">
        <v>2</v>
      </c>
      <c r="C220" s="217">
        <f t="shared" si="33"/>
        <v>180.79</v>
      </c>
      <c r="D220" s="217">
        <v>361.58</v>
      </c>
      <c r="E220" s="217">
        <f t="shared" si="34"/>
        <v>1996.9399999999998</v>
      </c>
      <c r="F220" s="217">
        <v>3993.8799999999997</v>
      </c>
      <c r="G220" s="217">
        <f t="shared" si="35"/>
        <v>2177.73</v>
      </c>
      <c r="H220" s="217">
        <v>4355.46</v>
      </c>
      <c r="I220" s="238">
        <v>1463.4356924195999</v>
      </c>
      <c r="J220" s="238">
        <v>5818.8956924196</v>
      </c>
      <c r="K220" s="238">
        <f t="shared" si="36"/>
        <v>889.16463157894736</v>
      </c>
      <c r="L220" s="238">
        <v>7039.22</v>
      </c>
      <c r="M220" s="238">
        <v>12858.115692419602</v>
      </c>
    </row>
    <row r="221" spans="1:13">
      <c r="A221" s="220" t="s">
        <v>139</v>
      </c>
      <c r="B221" s="217">
        <v>234.41666666666666</v>
      </c>
      <c r="C221" s="217">
        <f t="shared" si="33"/>
        <v>100.00000000000001</v>
      </c>
      <c r="D221" s="217">
        <v>23441.666666666668</v>
      </c>
      <c r="E221" s="217">
        <f t="shared" si="34"/>
        <v>0</v>
      </c>
      <c r="F221" s="217">
        <v>0</v>
      </c>
      <c r="G221" s="217">
        <f t="shared" si="35"/>
        <v>100.00000000000001</v>
      </c>
      <c r="H221" s="217">
        <v>23441.666666666668</v>
      </c>
      <c r="I221" s="238">
        <v>7876.4060948333326</v>
      </c>
      <c r="J221" s="238">
        <v>31318.072761500003</v>
      </c>
      <c r="K221" s="238">
        <f t="shared" si="36"/>
        <v>4197.2304166666672</v>
      </c>
      <c r="L221" s="238">
        <v>8394.4608333333344</v>
      </c>
      <c r="M221" s="238">
        <v>39712.533594833338</v>
      </c>
    </row>
    <row r="222" spans="1:13">
      <c r="A222" s="220" t="s">
        <v>140</v>
      </c>
      <c r="B222" s="217">
        <v>111.58333333333333</v>
      </c>
      <c r="C222" s="217">
        <f t="shared" si="33"/>
        <v>113.58000000000001</v>
      </c>
      <c r="D222" s="217">
        <v>12673.635</v>
      </c>
      <c r="E222" s="217">
        <f t="shared" si="34"/>
        <v>0</v>
      </c>
      <c r="F222" s="217">
        <v>0</v>
      </c>
      <c r="G222" s="217">
        <f t="shared" si="35"/>
        <v>113.58000000000001</v>
      </c>
      <c r="H222" s="217">
        <v>12673.635</v>
      </c>
      <c r="I222" s="238">
        <v>4258.3446551450998</v>
      </c>
      <c r="J222" s="238">
        <v>16931.9796551451</v>
      </c>
      <c r="K222" s="238">
        <f t="shared" si="36"/>
        <v>17.045712762175615</v>
      </c>
      <c r="L222" s="238">
        <v>3995.7991666666671</v>
      </c>
      <c r="M222" s="238">
        <v>20927.778821811768</v>
      </c>
    </row>
    <row r="223" spans="1:13">
      <c r="A223" s="220" t="s">
        <v>141</v>
      </c>
      <c r="B223" s="217">
        <v>21.083333333333332</v>
      </c>
      <c r="C223" s="217">
        <f t="shared" si="33"/>
        <v>120.31</v>
      </c>
      <c r="D223" s="217">
        <v>2536.5358333333334</v>
      </c>
      <c r="E223" s="217">
        <f t="shared" si="34"/>
        <v>0</v>
      </c>
      <c r="F223" s="217">
        <v>0</v>
      </c>
      <c r="G223" s="217">
        <f t="shared" si="35"/>
        <v>120.31</v>
      </c>
      <c r="H223" s="217">
        <v>2536.5358333333334</v>
      </c>
      <c r="I223" s="238">
        <v>852.27669949931681</v>
      </c>
      <c r="J223" s="238">
        <v>3388.81253283265</v>
      </c>
      <c r="K223" s="238">
        <f t="shared" si="36"/>
        <v>6.766191187453324</v>
      </c>
      <c r="L223" s="238">
        <v>754.99416666666673</v>
      </c>
      <c r="M223" s="238">
        <v>4143.8066994993169</v>
      </c>
    </row>
    <row r="224" spans="1:13">
      <c r="A224" s="220" t="s">
        <v>142</v>
      </c>
      <c r="B224" s="217">
        <v>353.75</v>
      </c>
      <c r="C224" s="217">
        <f t="shared" si="33"/>
        <v>107</v>
      </c>
      <c r="D224" s="217">
        <v>37851.25</v>
      </c>
      <c r="E224" s="217">
        <f t="shared" si="34"/>
        <v>0</v>
      </c>
      <c r="F224" s="217">
        <v>0</v>
      </c>
      <c r="G224" s="217">
        <f t="shared" si="35"/>
        <v>107</v>
      </c>
      <c r="H224" s="217">
        <v>37851.25</v>
      </c>
      <c r="I224" s="238">
        <v>12718.029841324998</v>
      </c>
      <c r="J224" s="238">
        <v>50569.279841325006</v>
      </c>
      <c r="K224" s="238">
        <f t="shared" si="36"/>
        <v>600.8436758893281</v>
      </c>
      <c r="L224" s="238">
        <v>12667.7875</v>
      </c>
      <c r="M224" s="238">
        <v>63237.067341325012</v>
      </c>
    </row>
    <row r="225" spans="1:13">
      <c r="A225" s="220" t="s">
        <v>143</v>
      </c>
      <c r="B225" s="217">
        <v>262</v>
      </c>
      <c r="C225" s="217">
        <f t="shared" si="33"/>
        <v>107</v>
      </c>
      <c r="D225" s="217">
        <v>28034</v>
      </c>
      <c r="E225" s="217">
        <f t="shared" si="34"/>
        <v>0</v>
      </c>
      <c r="F225" s="217">
        <v>0</v>
      </c>
      <c r="G225" s="217">
        <f t="shared" si="35"/>
        <v>107</v>
      </c>
      <c r="H225" s="217">
        <v>28034</v>
      </c>
      <c r="I225" s="238">
        <v>9419.43128884</v>
      </c>
      <c r="J225" s="238">
        <v>37453.431288840002</v>
      </c>
      <c r="K225" s="238">
        <f t="shared" si="36"/>
        <v>26.522176678445234</v>
      </c>
      <c r="L225" s="238">
        <v>9382.2200000000012</v>
      </c>
      <c r="M225" s="238">
        <v>46835.65128884001</v>
      </c>
    </row>
    <row r="226" spans="1:13">
      <c r="A226" s="220" t="s">
        <v>144</v>
      </c>
      <c r="B226" s="217">
        <v>440.25</v>
      </c>
      <c r="C226" s="217">
        <f t="shared" si="33"/>
        <v>100</v>
      </c>
      <c r="D226" s="217">
        <v>44025</v>
      </c>
      <c r="E226" s="217">
        <f t="shared" si="34"/>
        <v>0</v>
      </c>
      <c r="F226" s="217">
        <v>0</v>
      </c>
      <c r="G226" s="217">
        <f t="shared" si="35"/>
        <v>100</v>
      </c>
      <c r="H226" s="217">
        <v>44025</v>
      </c>
      <c r="I226" s="238">
        <v>14792.4114465</v>
      </c>
      <c r="J226" s="238">
        <v>58817.411446500009</v>
      </c>
      <c r="K226" s="238">
        <f t="shared" si="36"/>
        <v>60.173101145038174</v>
      </c>
      <c r="L226" s="238">
        <v>15765.352500000001</v>
      </c>
      <c r="M226" s="238">
        <v>74582.76394650001</v>
      </c>
    </row>
    <row r="227" spans="1:13">
      <c r="A227" s="220" t="s">
        <v>145</v>
      </c>
      <c r="B227" s="217">
        <v>66.916666666666671</v>
      </c>
      <c r="C227" s="217">
        <f t="shared" si="33"/>
        <v>104.33</v>
      </c>
      <c r="D227" s="217">
        <v>6981.4158333333335</v>
      </c>
      <c r="E227" s="217">
        <f t="shared" si="34"/>
        <v>780.70999999999981</v>
      </c>
      <c r="F227" s="217">
        <v>52242.510833333326</v>
      </c>
      <c r="G227" s="217">
        <f t="shared" si="35"/>
        <v>885.03999999999985</v>
      </c>
      <c r="H227" s="217">
        <v>59223.926666666659</v>
      </c>
      <c r="I227" s="238">
        <v>19899.254758220934</v>
      </c>
      <c r="J227" s="238">
        <v>79123.181424887589</v>
      </c>
      <c r="K227" s="238">
        <f t="shared" si="36"/>
        <v>90.319640355858425</v>
      </c>
      <c r="L227" s="238">
        <v>39763.221666666672</v>
      </c>
      <c r="M227" s="238">
        <v>118886.40309155425</v>
      </c>
    </row>
    <row r="228" spans="1:13">
      <c r="A228" s="220" t="s">
        <v>172</v>
      </c>
      <c r="B228" s="217">
        <v>1</v>
      </c>
      <c r="C228" s="217">
        <f t="shared" si="33"/>
        <v>104.33</v>
      </c>
      <c r="D228" s="217">
        <v>104.33</v>
      </c>
      <c r="E228" s="217">
        <f t="shared" si="34"/>
        <v>780.70999999999992</v>
      </c>
      <c r="F228" s="217">
        <v>780.70999999999992</v>
      </c>
      <c r="G228" s="217">
        <f t="shared" si="35"/>
        <v>885.04</v>
      </c>
      <c r="H228" s="217">
        <v>885.04</v>
      </c>
      <c r="I228" s="238">
        <v>297.37367011039998</v>
      </c>
      <c r="J228" s="238">
        <v>1182.4136701103998</v>
      </c>
      <c r="K228" s="238">
        <f t="shared" si="36"/>
        <v>8.879999999999999</v>
      </c>
      <c r="L228" s="238">
        <v>594.22</v>
      </c>
      <c r="M228" s="238">
        <v>1776.6336701103999</v>
      </c>
    </row>
    <row r="229" spans="1:13">
      <c r="A229" s="220" t="s">
        <v>146</v>
      </c>
      <c r="B229" s="217">
        <v>164.5</v>
      </c>
      <c r="C229" s="217">
        <f t="shared" si="33"/>
        <v>100</v>
      </c>
      <c r="D229" s="217">
        <v>16450</v>
      </c>
      <c r="E229" s="217">
        <f t="shared" si="34"/>
        <v>838.04</v>
      </c>
      <c r="F229" s="217">
        <v>137857.57999999999</v>
      </c>
      <c r="G229" s="217">
        <f t="shared" si="35"/>
        <v>938.04</v>
      </c>
      <c r="H229" s="217">
        <v>154307.57999999999</v>
      </c>
      <c r="I229" s="238">
        <v>51847.386999970797</v>
      </c>
      <c r="J229" s="238">
        <v>206154.96699997081</v>
      </c>
      <c r="K229" s="238">
        <f t="shared" si="36"/>
        <v>97749.19</v>
      </c>
      <c r="L229" s="238">
        <v>97749.19</v>
      </c>
      <c r="M229" s="238">
        <v>303904.15699997084</v>
      </c>
    </row>
    <row r="230" spans="1:13" ht="15" thickBot="1">
      <c r="A230" s="116"/>
      <c r="B230" s="116"/>
      <c r="C230" s="116"/>
      <c r="D230" s="116"/>
      <c r="E230" s="116"/>
      <c r="F230" s="116"/>
      <c r="G230" s="116"/>
      <c r="H230" s="116"/>
      <c r="I230" s="241"/>
      <c r="J230" s="241"/>
      <c r="K230" s="241"/>
      <c r="L230" s="241"/>
      <c r="M230" s="241"/>
    </row>
    <row r="231" spans="1:13">
      <c r="A231" s="220" t="s">
        <v>147</v>
      </c>
      <c r="B231" s="217">
        <v>651.5</v>
      </c>
      <c r="C231" s="217">
        <f t="shared" ref="C231:C263" si="37">IF(B231 =0,0,D231 / B231 )</f>
        <v>100</v>
      </c>
      <c r="D231" s="217">
        <v>65150</v>
      </c>
      <c r="E231" s="217">
        <f t="shared" ref="E231:E263" si="38">IF(B231 =0,0,F231 / B231 )</f>
        <v>838.04</v>
      </c>
      <c r="F231" s="217">
        <v>545983.05999999994</v>
      </c>
      <c r="G231" s="217">
        <f t="shared" ref="G231:G263" si="39">IF(B231 =0,0,H231 / B231 )</f>
        <v>938.04</v>
      </c>
      <c r="H231" s="217">
        <v>611133.05999999994</v>
      </c>
      <c r="I231" s="238">
        <v>205340.86705459561</v>
      </c>
      <c r="J231" s="238">
        <v>816473.92705459567</v>
      </c>
      <c r="K231" s="238">
        <f t="shared" ref="K231:K263" si="40">IF(B230 =0,0,L231 / B230 )</f>
        <v>0</v>
      </c>
      <c r="L231" s="238">
        <v>387134.33</v>
      </c>
      <c r="M231" s="238">
        <v>1203608.2570545957</v>
      </c>
    </row>
    <row r="232" spans="1:13">
      <c r="A232" s="220" t="s">
        <v>148</v>
      </c>
      <c r="B232" s="217">
        <v>325.25</v>
      </c>
      <c r="C232" s="217">
        <f t="shared" si="37"/>
        <v>100</v>
      </c>
      <c r="D232" s="217">
        <v>32525</v>
      </c>
      <c r="E232" s="217">
        <f t="shared" si="38"/>
        <v>838.03999999999985</v>
      </c>
      <c r="F232" s="217">
        <v>272572.50999999995</v>
      </c>
      <c r="G232" s="217">
        <f t="shared" si="39"/>
        <v>938.03999999999985</v>
      </c>
      <c r="H232" s="217">
        <v>305097.50999999995</v>
      </c>
      <c r="I232" s="238">
        <v>102512.8426853526</v>
      </c>
      <c r="J232" s="238">
        <v>407610.35268535261</v>
      </c>
      <c r="K232" s="238">
        <f t="shared" si="40"/>
        <v>296.65396009209519</v>
      </c>
      <c r="L232" s="238">
        <v>193270.05500000002</v>
      </c>
      <c r="M232" s="238">
        <v>600880.40768535261</v>
      </c>
    </row>
    <row r="233" spans="1:13">
      <c r="A233" s="220" t="s">
        <v>165</v>
      </c>
      <c r="B233" s="217">
        <v>1</v>
      </c>
      <c r="C233" s="217">
        <f t="shared" si="37"/>
        <v>154.26</v>
      </c>
      <c r="D233" s="217">
        <v>154.26</v>
      </c>
      <c r="E233" s="217">
        <f t="shared" si="38"/>
        <v>666.05</v>
      </c>
      <c r="F233" s="217">
        <v>666.05</v>
      </c>
      <c r="G233" s="217">
        <f t="shared" si="39"/>
        <v>820.31</v>
      </c>
      <c r="H233" s="217">
        <v>820.31</v>
      </c>
      <c r="I233" s="238">
        <v>275.62437328060003</v>
      </c>
      <c r="J233" s="238">
        <v>1095.9343732806001</v>
      </c>
      <c r="K233" s="238">
        <f t="shared" si="40"/>
        <v>10.821245196003074</v>
      </c>
      <c r="L233" s="238">
        <v>3519.61</v>
      </c>
      <c r="M233" s="238">
        <v>4615.5443732805998</v>
      </c>
    </row>
    <row r="234" spans="1:13">
      <c r="A234" s="220" t="s">
        <v>149</v>
      </c>
      <c r="B234" s="217">
        <v>0.91666666666666663</v>
      </c>
      <c r="C234" s="217">
        <f t="shared" si="37"/>
        <v>108.57999999999998</v>
      </c>
      <c r="D234" s="217">
        <v>99.531666666666652</v>
      </c>
      <c r="E234" s="217">
        <f t="shared" si="38"/>
        <v>666.05</v>
      </c>
      <c r="F234" s="217">
        <v>610.54583333333323</v>
      </c>
      <c r="G234" s="217">
        <f t="shared" si="39"/>
        <v>774.62999999999988</v>
      </c>
      <c r="H234" s="217">
        <v>710.07749999999987</v>
      </c>
      <c r="I234" s="238">
        <v>238.58622462015001</v>
      </c>
      <c r="J234" s="238">
        <v>948.66372462014988</v>
      </c>
      <c r="K234" s="238">
        <f t="shared" si="40"/>
        <v>3226.3091666666664</v>
      </c>
      <c r="L234" s="238">
        <v>3226.3091666666664</v>
      </c>
      <c r="M234" s="238">
        <v>4174.9728912868168</v>
      </c>
    </row>
    <row r="235" spans="1:13">
      <c r="A235" s="220" t="s">
        <v>233</v>
      </c>
      <c r="B235" s="217">
        <v>8.3333333333333329E-2</v>
      </c>
      <c r="C235" s="217">
        <f t="shared" si="37"/>
        <v>142.76000000000002</v>
      </c>
      <c r="D235" s="217">
        <v>11.896666666666667</v>
      </c>
      <c r="E235" s="217">
        <f t="shared" si="38"/>
        <v>0</v>
      </c>
      <c r="F235" s="217">
        <v>0</v>
      </c>
      <c r="G235" s="217">
        <f t="shared" si="39"/>
        <v>142.76000000000002</v>
      </c>
      <c r="H235" s="217">
        <v>11.896666666666667</v>
      </c>
      <c r="I235" s="238">
        <v>3.997283093133333</v>
      </c>
      <c r="J235" s="238">
        <v>15.8939497598</v>
      </c>
      <c r="K235" s="238">
        <f t="shared" si="40"/>
        <v>3.2554545454545458</v>
      </c>
      <c r="L235" s="238">
        <v>2.9841666666666669</v>
      </c>
      <c r="M235" s="238">
        <v>18.878116426466665</v>
      </c>
    </row>
    <row r="236" spans="1:13">
      <c r="A236" s="220" t="s">
        <v>236</v>
      </c>
      <c r="B236" s="217">
        <v>8.3333333333333329E-2</v>
      </c>
      <c r="C236" s="217">
        <f t="shared" si="37"/>
        <v>147</v>
      </c>
      <c r="D236" s="217">
        <v>12.25</v>
      </c>
      <c r="E236" s="217">
        <f t="shared" si="38"/>
        <v>0</v>
      </c>
      <c r="F236" s="217">
        <v>0</v>
      </c>
      <c r="G236" s="217">
        <f t="shared" si="39"/>
        <v>147</v>
      </c>
      <c r="H236" s="217">
        <v>12.25</v>
      </c>
      <c r="I236" s="238">
        <v>4.1160031850000003</v>
      </c>
      <c r="J236" s="238">
        <v>16.366003185</v>
      </c>
      <c r="K236" s="238">
        <f t="shared" si="40"/>
        <v>35.81</v>
      </c>
      <c r="L236" s="238">
        <v>2.9841666666666669</v>
      </c>
      <c r="M236" s="238">
        <v>19.350169851666667</v>
      </c>
    </row>
    <row r="237" spans="1:13">
      <c r="A237" s="220" t="s">
        <v>237</v>
      </c>
      <c r="B237" s="217">
        <v>0.41666666666666669</v>
      </c>
      <c r="C237" s="217">
        <f t="shared" si="37"/>
        <v>147</v>
      </c>
      <c r="D237" s="217">
        <v>61.25</v>
      </c>
      <c r="E237" s="217">
        <f t="shared" si="38"/>
        <v>0</v>
      </c>
      <c r="F237" s="217">
        <v>0</v>
      </c>
      <c r="G237" s="217">
        <f t="shared" si="39"/>
        <v>147</v>
      </c>
      <c r="H237" s="217">
        <v>61.25</v>
      </c>
      <c r="I237" s="238">
        <v>20.580015925000001</v>
      </c>
      <c r="J237" s="238">
        <v>81.830015925000012</v>
      </c>
      <c r="K237" s="238">
        <f t="shared" si="40"/>
        <v>179.05</v>
      </c>
      <c r="L237" s="238">
        <v>14.920833333333334</v>
      </c>
      <c r="M237" s="238">
        <v>96.750849258333346</v>
      </c>
    </row>
    <row r="238" spans="1:13">
      <c r="A238" s="220" t="s">
        <v>238</v>
      </c>
      <c r="B238" s="217">
        <v>0.91666666666666663</v>
      </c>
      <c r="C238" s="217">
        <f t="shared" si="37"/>
        <v>147.06</v>
      </c>
      <c r="D238" s="217">
        <v>134.80500000000001</v>
      </c>
      <c r="E238" s="217">
        <f t="shared" si="38"/>
        <v>0</v>
      </c>
      <c r="F238" s="217">
        <v>0</v>
      </c>
      <c r="G238" s="217">
        <f t="shared" si="39"/>
        <v>147.06</v>
      </c>
      <c r="H238" s="217">
        <v>134.80500000000001</v>
      </c>
      <c r="I238" s="238">
        <v>45.294515049300003</v>
      </c>
      <c r="J238" s="238">
        <v>180.09951504929998</v>
      </c>
      <c r="K238" s="238">
        <f t="shared" si="40"/>
        <v>78.781999999999996</v>
      </c>
      <c r="L238" s="238">
        <v>32.825833333333335</v>
      </c>
      <c r="M238" s="238">
        <v>212.9253483826333</v>
      </c>
    </row>
    <row r="239" spans="1:13">
      <c r="A239" s="220" t="s">
        <v>243</v>
      </c>
      <c r="B239" s="217">
        <v>0.83333333333333337</v>
      </c>
      <c r="C239" s="217">
        <f t="shared" si="37"/>
        <v>147.01999999999998</v>
      </c>
      <c r="D239" s="217">
        <v>122.51666666666667</v>
      </c>
      <c r="E239" s="217">
        <f t="shared" si="38"/>
        <v>0</v>
      </c>
      <c r="F239" s="217">
        <v>0</v>
      </c>
      <c r="G239" s="217">
        <f t="shared" si="39"/>
        <v>147.01999999999998</v>
      </c>
      <c r="H239" s="217">
        <v>122.51666666666667</v>
      </c>
      <c r="I239" s="238">
        <v>41.165631854333334</v>
      </c>
      <c r="J239" s="238">
        <v>163.68229852100001</v>
      </c>
      <c r="K239" s="238">
        <f t="shared" si="40"/>
        <v>540.20000000000005</v>
      </c>
      <c r="L239" s="238">
        <v>495.18333333333339</v>
      </c>
      <c r="M239" s="238">
        <v>658.8656318543334</v>
      </c>
    </row>
    <row r="240" spans="1:13">
      <c r="A240" s="220" t="s">
        <v>244</v>
      </c>
      <c r="B240" s="217">
        <v>20.666666666666668</v>
      </c>
      <c r="C240" s="217">
        <f t="shared" si="37"/>
        <v>98.309999999999988</v>
      </c>
      <c r="D240" s="217">
        <v>2031.74</v>
      </c>
      <c r="E240" s="217">
        <f t="shared" si="38"/>
        <v>0</v>
      </c>
      <c r="F240" s="217">
        <v>0</v>
      </c>
      <c r="G240" s="217">
        <f t="shared" si="39"/>
        <v>98.309999999999988</v>
      </c>
      <c r="H240" s="217">
        <v>2031.74</v>
      </c>
      <c r="I240" s="238">
        <v>682.66516825239989</v>
      </c>
      <c r="J240" s="238">
        <v>2714.4051682524</v>
      </c>
      <c r="K240" s="238">
        <f t="shared" si="40"/>
        <v>888.08799999999997</v>
      </c>
      <c r="L240" s="238">
        <v>740.07333333333338</v>
      </c>
      <c r="M240" s="238">
        <v>3454.4785015857337</v>
      </c>
    </row>
    <row r="241" spans="1:13">
      <c r="A241" s="220" t="s">
        <v>245</v>
      </c>
      <c r="B241" s="217">
        <v>9.8333333333333339</v>
      </c>
      <c r="C241" s="217">
        <f t="shared" si="37"/>
        <v>148.56</v>
      </c>
      <c r="D241" s="217">
        <v>1460.8400000000001</v>
      </c>
      <c r="E241" s="217">
        <f t="shared" si="38"/>
        <v>0</v>
      </c>
      <c r="F241" s="217">
        <v>0</v>
      </c>
      <c r="G241" s="217">
        <f t="shared" si="39"/>
        <v>148.56</v>
      </c>
      <c r="H241" s="217">
        <v>1460.8400000000001</v>
      </c>
      <c r="I241" s="238">
        <v>490.84261981840001</v>
      </c>
      <c r="J241" s="238">
        <v>1951.6826198184001</v>
      </c>
      <c r="K241" s="238">
        <f t="shared" si="40"/>
        <v>17.038629032258065</v>
      </c>
      <c r="L241" s="238">
        <v>352.13166666666666</v>
      </c>
      <c r="M241" s="238">
        <v>2303.8142864850665</v>
      </c>
    </row>
    <row r="242" spans="1:13">
      <c r="A242" s="220" t="s">
        <v>246</v>
      </c>
      <c r="B242" s="217">
        <v>3.1666666666666665</v>
      </c>
      <c r="C242" s="217">
        <f t="shared" si="37"/>
        <v>149.13</v>
      </c>
      <c r="D242" s="217">
        <v>472.24499999999995</v>
      </c>
      <c r="E242" s="217">
        <f t="shared" si="38"/>
        <v>0</v>
      </c>
      <c r="F242" s="217">
        <v>0</v>
      </c>
      <c r="G242" s="217">
        <f t="shared" si="39"/>
        <v>149.13</v>
      </c>
      <c r="H242" s="217">
        <v>472.24499999999995</v>
      </c>
      <c r="I242" s="238">
        <v>158.67444278370002</v>
      </c>
      <c r="J242" s="238">
        <v>630.91944278369999</v>
      </c>
      <c r="K242" s="238">
        <f t="shared" si="40"/>
        <v>11.532033898305086</v>
      </c>
      <c r="L242" s="238">
        <v>113.39833333333335</v>
      </c>
      <c r="M242" s="238">
        <v>744.3177761170333</v>
      </c>
    </row>
    <row r="243" spans="1:13">
      <c r="A243" s="220" t="s">
        <v>247</v>
      </c>
      <c r="B243" s="217">
        <v>34.083333333333336</v>
      </c>
      <c r="C243" s="217">
        <f t="shared" si="37"/>
        <v>153.72</v>
      </c>
      <c r="D243" s="217">
        <v>5239.29</v>
      </c>
      <c r="E243" s="217">
        <f t="shared" si="38"/>
        <v>0</v>
      </c>
      <c r="F243" s="217">
        <v>0</v>
      </c>
      <c r="G243" s="217">
        <f t="shared" si="39"/>
        <v>153.72</v>
      </c>
      <c r="H243" s="217">
        <v>5239.29</v>
      </c>
      <c r="I243" s="238">
        <v>1760.4028022153998</v>
      </c>
      <c r="J243" s="238">
        <v>6999.6928022153998</v>
      </c>
      <c r="K243" s="238">
        <f t="shared" si="40"/>
        <v>385.4286842105264</v>
      </c>
      <c r="L243" s="238">
        <v>1220.5241666666668</v>
      </c>
      <c r="M243" s="238">
        <v>8220.2169688820668</v>
      </c>
    </row>
    <row r="244" spans="1:13">
      <c r="A244" s="220" t="s">
        <v>248</v>
      </c>
      <c r="B244" s="217">
        <v>62.75</v>
      </c>
      <c r="C244" s="217">
        <f t="shared" si="37"/>
        <v>153.72</v>
      </c>
      <c r="D244" s="217">
        <v>9645.93</v>
      </c>
      <c r="E244" s="217">
        <f t="shared" si="38"/>
        <v>0</v>
      </c>
      <c r="F244" s="217">
        <v>0</v>
      </c>
      <c r="G244" s="217">
        <f t="shared" si="39"/>
        <v>153.72</v>
      </c>
      <c r="H244" s="217">
        <v>9645.93</v>
      </c>
      <c r="I244" s="238">
        <v>3241.0349879417995</v>
      </c>
      <c r="J244" s="238">
        <v>12886.964987941799</v>
      </c>
      <c r="K244" s="238">
        <f t="shared" si="40"/>
        <v>65.928924205378962</v>
      </c>
      <c r="L244" s="238">
        <v>2247.0774999999999</v>
      </c>
      <c r="M244" s="238">
        <v>15134.042487941801</v>
      </c>
    </row>
    <row r="245" spans="1:13">
      <c r="A245" s="220" t="s">
        <v>249</v>
      </c>
      <c r="B245" s="217">
        <v>29.416666666666668</v>
      </c>
      <c r="C245" s="217">
        <f t="shared" si="37"/>
        <v>153.71999999999997</v>
      </c>
      <c r="D245" s="217">
        <v>4521.9299999999994</v>
      </c>
      <c r="E245" s="217">
        <f t="shared" si="38"/>
        <v>0</v>
      </c>
      <c r="F245" s="217">
        <v>0</v>
      </c>
      <c r="G245" s="217">
        <f t="shared" si="39"/>
        <v>153.71999999999997</v>
      </c>
      <c r="H245" s="217">
        <v>4521.9299999999994</v>
      </c>
      <c r="I245" s="238">
        <v>1519.3696557018</v>
      </c>
      <c r="J245" s="238">
        <v>6041.2996557018005</v>
      </c>
      <c r="K245" s="238">
        <f t="shared" si="40"/>
        <v>16.787423638778222</v>
      </c>
      <c r="L245" s="238">
        <v>1053.4108333333334</v>
      </c>
      <c r="M245" s="238">
        <v>7094.7104890351329</v>
      </c>
    </row>
    <row r="246" spans="1:13">
      <c r="A246" s="220" t="s">
        <v>250</v>
      </c>
      <c r="B246" s="217">
        <v>6.166666666666667</v>
      </c>
      <c r="C246" s="217">
        <f t="shared" si="37"/>
        <v>109.41</v>
      </c>
      <c r="D246" s="217">
        <v>674.69500000000005</v>
      </c>
      <c r="E246" s="217">
        <f t="shared" si="38"/>
        <v>0</v>
      </c>
      <c r="F246" s="217">
        <v>0</v>
      </c>
      <c r="G246" s="217">
        <f t="shared" si="39"/>
        <v>109.41</v>
      </c>
      <c r="H246" s="217">
        <v>674.69500000000005</v>
      </c>
      <c r="I246" s="238">
        <v>226.6976954207</v>
      </c>
      <c r="J246" s="238">
        <v>901.39269542069997</v>
      </c>
      <c r="K246" s="238">
        <f t="shared" si="40"/>
        <v>124.56736543909348</v>
      </c>
      <c r="L246" s="238">
        <v>3664.3566666666666</v>
      </c>
      <c r="M246" s="238">
        <v>4565.7493620873665</v>
      </c>
    </row>
    <row r="247" spans="1:13">
      <c r="A247" s="220" t="s">
        <v>251</v>
      </c>
      <c r="B247" s="217">
        <v>35.166666666666664</v>
      </c>
      <c r="C247" s="217">
        <f t="shared" si="37"/>
        <v>152.65</v>
      </c>
      <c r="D247" s="217">
        <v>5368.1916666666666</v>
      </c>
      <c r="E247" s="217">
        <f t="shared" si="38"/>
        <v>0</v>
      </c>
      <c r="F247" s="217">
        <v>0</v>
      </c>
      <c r="G247" s="217">
        <f t="shared" si="39"/>
        <v>152.65</v>
      </c>
      <c r="H247" s="217">
        <v>5368.1916666666666</v>
      </c>
      <c r="I247" s="238">
        <v>1803.7137957298337</v>
      </c>
      <c r="J247" s="238">
        <v>7171.9054623965012</v>
      </c>
      <c r="K247" s="238">
        <f t="shared" si="40"/>
        <v>3388.66</v>
      </c>
      <c r="L247" s="238">
        <v>20896.736666666668</v>
      </c>
      <c r="M247" s="238">
        <v>28068.642129063166</v>
      </c>
    </row>
    <row r="248" spans="1:13">
      <c r="A248" s="220" t="s">
        <v>252</v>
      </c>
      <c r="B248" s="217">
        <v>175</v>
      </c>
      <c r="C248" s="217">
        <f t="shared" si="37"/>
        <v>152.65</v>
      </c>
      <c r="D248" s="217">
        <v>26713.75</v>
      </c>
      <c r="E248" s="217">
        <f t="shared" si="38"/>
        <v>0</v>
      </c>
      <c r="F248" s="217">
        <v>0</v>
      </c>
      <c r="G248" s="217">
        <f t="shared" si="39"/>
        <v>152.65</v>
      </c>
      <c r="H248" s="217">
        <v>26713.75</v>
      </c>
      <c r="I248" s="238">
        <v>8975.8269455750014</v>
      </c>
      <c r="J248" s="238">
        <v>35689.576945575005</v>
      </c>
      <c r="K248" s="238">
        <f t="shared" si="40"/>
        <v>2957.0189573459716</v>
      </c>
      <c r="L248" s="238">
        <v>103988.5</v>
      </c>
      <c r="M248" s="238">
        <v>139678.07694557498</v>
      </c>
    </row>
    <row r="249" spans="1:13">
      <c r="A249" s="220" t="s">
        <v>253</v>
      </c>
      <c r="B249" s="217">
        <v>87.166666666666671</v>
      </c>
      <c r="C249" s="217">
        <f t="shared" si="37"/>
        <v>152.65</v>
      </c>
      <c r="D249" s="217">
        <v>13305.991666666667</v>
      </c>
      <c r="E249" s="217">
        <f t="shared" si="38"/>
        <v>0</v>
      </c>
      <c r="F249" s="217">
        <v>0</v>
      </c>
      <c r="G249" s="217">
        <f t="shared" si="39"/>
        <v>152.65</v>
      </c>
      <c r="H249" s="217">
        <v>13305.991666666667</v>
      </c>
      <c r="I249" s="238">
        <v>4470.8166595578341</v>
      </c>
      <c r="J249" s="238">
        <v>17776.808326224502</v>
      </c>
      <c r="K249" s="238">
        <f t="shared" si="40"/>
        <v>295.97815238095239</v>
      </c>
      <c r="L249" s="238">
        <v>51796.176666666666</v>
      </c>
      <c r="M249" s="238">
        <v>69572.984992891157</v>
      </c>
    </row>
    <row r="250" spans="1:13">
      <c r="A250" s="220" t="s">
        <v>152</v>
      </c>
      <c r="B250" s="217">
        <v>1.9166666666666667</v>
      </c>
      <c r="C250" s="217">
        <f t="shared" si="37"/>
        <v>0</v>
      </c>
      <c r="D250" s="217">
        <v>0</v>
      </c>
      <c r="E250" s="217">
        <f t="shared" si="38"/>
        <v>0</v>
      </c>
      <c r="F250" s="217">
        <v>0</v>
      </c>
      <c r="G250" s="217">
        <f t="shared" si="39"/>
        <v>0</v>
      </c>
      <c r="H250" s="217">
        <v>0</v>
      </c>
      <c r="I250" s="238">
        <v>0</v>
      </c>
      <c r="J250" s="238">
        <v>0</v>
      </c>
      <c r="K250" s="238">
        <f t="shared" si="40"/>
        <v>0.78740917782026765</v>
      </c>
      <c r="L250" s="238">
        <v>68.635833333333338</v>
      </c>
      <c r="M250" s="238">
        <v>68.635833333333338</v>
      </c>
    </row>
    <row r="251" spans="1:13">
      <c r="A251" s="220" t="s">
        <v>154</v>
      </c>
      <c r="B251" s="217">
        <v>2</v>
      </c>
      <c r="C251" s="217">
        <f t="shared" si="37"/>
        <v>193.79</v>
      </c>
      <c r="D251" s="217">
        <v>387.58</v>
      </c>
      <c r="E251" s="217">
        <f t="shared" si="38"/>
        <v>0</v>
      </c>
      <c r="F251" s="217">
        <v>0</v>
      </c>
      <c r="G251" s="217">
        <f t="shared" si="39"/>
        <v>193.79</v>
      </c>
      <c r="H251" s="217">
        <v>387.58</v>
      </c>
      <c r="I251" s="238">
        <v>130.2269807708</v>
      </c>
      <c r="J251" s="238">
        <v>517.80698077080001</v>
      </c>
      <c r="K251" s="238">
        <f t="shared" si="40"/>
        <v>37.366956521739134</v>
      </c>
      <c r="L251" s="238">
        <v>71.62</v>
      </c>
      <c r="M251" s="238">
        <v>589.42698077080001</v>
      </c>
    </row>
    <row r="252" spans="1:13">
      <c r="A252" s="220" t="s">
        <v>155</v>
      </c>
      <c r="B252" s="217">
        <v>1</v>
      </c>
      <c r="C252" s="217">
        <f t="shared" si="37"/>
        <v>193.79</v>
      </c>
      <c r="D252" s="217">
        <v>193.79</v>
      </c>
      <c r="E252" s="217">
        <f t="shared" si="38"/>
        <v>0</v>
      </c>
      <c r="F252" s="217">
        <v>0</v>
      </c>
      <c r="G252" s="217">
        <f t="shared" si="39"/>
        <v>193.79</v>
      </c>
      <c r="H252" s="217">
        <v>193.79</v>
      </c>
      <c r="I252" s="238">
        <v>65.113490385399999</v>
      </c>
      <c r="J252" s="238">
        <v>258.9034903854</v>
      </c>
      <c r="K252" s="238">
        <f t="shared" si="40"/>
        <v>17.905000000000001</v>
      </c>
      <c r="L252" s="238">
        <v>35.81</v>
      </c>
      <c r="M252" s="238">
        <v>294.71349038540001</v>
      </c>
    </row>
    <row r="253" spans="1:13">
      <c r="A253" s="220" t="s">
        <v>156</v>
      </c>
      <c r="B253" s="217">
        <v>4.333333333333333</v>
      </c>
      <c r="C253" s="217">
        <f t="shared" si="37"/>
        <v>193.79000000000002</v>
      </c>
      <c r="D253" s="217">
        <v>839.75666666666666</v>
      </c>
      <c r="E253" s="217">
        <f t="shared" si="38"/>
        <v>0</v>
      </c>
      <c r="F253" s="217">
        <v>0</v>
      </c>
      <c r="G253" s="217">
        <f t="shared" si="39"/>
        <v>193.79000000000002</v>
      </c>
      <c r="H253" s="217">
        <v>839.75666666666666</v>
      </c>
      <c r="I253" s="238">
        <v>282.1584583367333</v>
      </c>
      <c r="J253" s="238">
        <v>1121.9151250033999</v>
      </c>
      <c r="K253" s="238">
        <f t="shared" si="40"/>
        <v>155.17666666666668</v>
      </c>
      <c r="L253" s="238">
        <v>155.17666666666668</v>
      </c>
      <c r="M253" s="238">
        <v>1277.0917916700666</v>
      </c>
    </row>
    <row r="254" spans="1:13">
      <c r="A254" s="220" t="s">
        <v>157</v>
      </c>
      <c r="B254" s="217">
        <v>1</v>
      </c>
      <c r="C254" s="217">
        <f t="shared" si="37"/>
        <v>213.27</v>
      </c>
      <c r="D254" s="217">
        <v>213.27</v>
      </c>
      <c r="E254" s="217">
        <f t="shared" si="38"/>
        <v>780.70999999999992</v>
      </c>
      <c r="F254" s="217">
        <v>780.70999999999992</v>
      </c>
      <c r="G254" s="217">
        <f t="shared" si="39"/>
        <v>993.9799999999999</v>
      </c>
      <c r="H254" s="217">
        <v>993.9799999999999</v>
      </c>
      <c r="I254" s="238">
        <v>333.97753843479995</v>
      </c>
      <c r="J254" s="238">
        <v>1327.9575384348</v>
      </c>
      <c r="K254" s="238">
        <f t="shared" si="40"/>
        <v>137.12769230769231</v>
      </c>
      <c r="L254" s="238">
        <v>594.22</v>
      </c>
      <c r="M254" s="238">
        <v>1922.1775384348</v>
      </c>
    </row>
    <row r="255" spans="1:13">
      <c r="A255" s="220" t="s">
        <v>90</v>
      </c>
      <c r="B255" s="217">
        <v>2</v>
      </c>
      <c r="C255" s="217">
        <f t="shared" si="37"/>
        <v>217.25</v>
      </c>
      <c r="D255" s="217">
        <v>434.5</v>
      </c>
      <c r="E255" s="217">
        <f t="shared" si="38"/>
        <v>838.04</v>
      </c>
      <c r="F255" s="217">
        <v>1676.08</v>
      </c>
      <c r="G255" s="217">
        <f t="shared" si="39"/>
        <v>1055.29</v>
      </c>
      <c r="H255" s="217">
        <v>2110.58</v>
      </c>
      <c r="I255" s="238">
        <v>709.15542875080007</v>
      </c>
      <c r="J255" s="238">
        <v>2819.7354287508001</v>
      </c>
      <c r="K255" s="238">
        <f t="shared" si="40"/>
        <v>1188.44</v>
      </c>
      <c r="L255" s="238">
        <v>1188.44</v>
      </c>
      <c r="M255" s="238">
        <v>4008.1754287507997</v>
      </c>
    </row>
    <row r="256" spans="1:13">
      <c r="A256" s="220" t="s">
        <v>82</v>
      </c>
      <c r="B256" s="217">
        <v>170</v>
      </c>
      <c r="C256" s="217">
        <f t="shared" si="37"/>
        <v>217.25</v>
      </c>
      <c r="D256" s="217">
        <v>36932.5</v>
      </c>
      <c r="E256" s="217">
        <f t="shared" si="38"/>
        <v>838.04</v>
      </c>
      <c r="F256" s="217">
        <v>142466.79999999999</v>
      </c>
      <c r="G256" s="217">
        <f t="shared" si="39"/>
        <v>1055.2899999999997</v>
      </c>
      <c r="H256" s="217">
        <v>179399.29999999996</v>
      </c>
      <c r="I256" s="238">
        <v>60278.211443817992</v>
      </c>
      <c r="J256" s="238">
        <v>239677.51144381799</v>
      </c>
      <c r="K256" s="238">
        <f t="shared" si="40"/>
        <v>50508.700000000004</v>
      </c>
      <c r="L256" s="238">
        <v>101017.40000000001</v>
      </c>
      <c r="M256" s="238">
        <v>340694.91144381795</v>
      </c>
    </row>
    <row r="257" spans="1:13">
      <c r="A257" s="220" t="s">
        <v>83</v>
      </c>
      <c r="B257" s="217">
        <v>112.5</v>
      </c>
      <c r="C257" s="217">
        <f t="shared" si="37"/>
        <v>217.25</v>
      </c>
      <c r="D257" s="217">
        <v>24440.625</v>
      </c>
      <c r="E257" s="217">
        <f t="shared" si="38"/>
        <v>838.04</v>
      </c>
      <c r="F257" s="217">
        <v>94279.5</v>
      </c>
      <c r="G257" s="217">
        <f t="shared" si="39"/>
        <v>1055.29</v>
      </c>
      <c r="H257" s="217">
        <v>118720.125</v>
      </c>
      <c r="I257" s="238">
        <v>39889.992867232497</v>
      </c>
      <c r="J257" s="238">
        <v>158610.11786723247</v>
      </c>
      <c r="K257" s="238">
        <f t="shared" si="40"/>
        <v>393.23382352941178</v>
      </c>
      <c r="L257" s="238">
        <v>66849.75</v>
      </c>
      <c r="M257" s="238">
        <v>225459.8678672325</v>
      </c>
    </row>
    <row r="258" spans="1:13">
      <c r="A258" s="220" t="s">
        <v>84</v>
      </c>
      <c r="B258" s="217">
        <v>4.916666666666667</v>
      </c>
      <c r="C258" s="217">
        <f t="shared" si="37"/>
        <v>417.72999999999996</v>
      </c>
      <c r="D258" s="217">
        <v>2053.8391666666666</v>
      </c>
      <c r="E258" s="217">
        <f t="shared" si="38"/>
        <v>666.04999999999984</v>
      </c>
      <c r="F258" s="217">
        <v>3274.7458333333329</v>
      </c>
      <c r="G258" s="217">
        <f t="shared" si="39"/>
        <v>1083.78</v>
      </c>
      <c r="H258" s="217">
        <v>5328.585</v>
      </c>
      <c r="I258" s="238">
        <v>1790.4059454321002</v>
      </c>
      <c r="J258" s="238">
        <v>7118.9909454320996</v>
      </c>
      <c r="K258" s="238">
        <f t="shared" si="40"/>
        <v>153.8199925925926</v>
      </c>
      <c r="L258" s="238">
        <v>17304.749166666668</v>
      </c>
      <c r="M258" s="238">
        <v>24423.740112098763</v>
      </c>
    </row>
    <row r="259" spans="1:13">
      <c r="A259" s="220" t="s">
        <v>158</v>
      </c>
      <c r="B259" s="217">
        <v>0.83333333333333337</v>
      </c>
      <c r="C259" s="217">
        <f t="shared" si="37"/>
        <v>649.99999999999989</v>
      </c>
      <c r="D259" s="217">
        <v>541.66666666666663</v>
      </c>
      <c r="E259" s="217">
        <f t="shared" si="38"/>
        <v>0</v>
      </c>
      <c r="F259" s="217">
        <v>0</v>
      </c>
      <c r="G259" s="217">
        <f t="shared" si="39"/>
        <v>649.99999999999989</v>
      </c>
      <c r="H259" s="217">
        <v>541.66666666666663</v>
      </c>
      <c r="I259" s="238">
        <v>182.00014083333335</v>
      </c>
      <c r="J259" s="238">
        <v>723.66680750000012</v>
      </c>
      <c r="K259" s="238">
        <f t="shared" si="40"/>
        <v>6.0694915254237287</v>
      </c>
      <c r="L259" s="238">
        <v>29.841666666666669</v>
      </c>
      <c r="M259" s="238">
        <v>753.50847416666659</v>
      </c>
    </row>
    <row r="260" spans="1:13">
      <c r="A260" s="220" t="s">
        <v>161</v>
      </c>
      <c r="B260" s="217">
        <v>1.6666666666666667</v>
      </c>
      <c r="C260" s="217">
        <f t="shared" si="37"/>
        <v>822.55999999999983</v>
      </c>
      <c r="D260" s="217">
        <v>1370.9333333333332</v>
      </c>
      <c r="E260" s="217">
        <f t="shared" si="38"/>
        <v>0</v>
      </c>
      <c r="F260" s="217">
        <v>0</v>
      </c>
      <c r="G260" s="217">
        <f t="shared" si="39"/>
        <v>822.55999999999983</v>
      </c>
      <c r="H260" s="217">
        <v>1370.9333333333332</v>
      </c>
      <c r="I260" s="238">
        <v>460.6339564426666</v>
      </c>
      <c r="J260" s="238">
        <v>1831.5672897759998</v>
      </c>
      <c r="K260" s="238">
        <f t="shared" si="40"/>
        <v>71.62</v>
      </c>
      <c r="L260" s="238">
        <v>59.683333333333337</v>
      </c>
      <c r="M260" s="238">
        <v>1891.250623109333</v>
      </c>
    </row>
    <row r="261" spans="1:13">
      <c r="A261" s="220" t="s">
        <v>162</v>
      </c>
      <c r="B261" s="217">
        <v>2</v>
      </c>
      <c r="C261" s="217">
        <f t="shared" si="37"/>
        <v>822.56</v>
      </c>
      <c r="D261" s="217">
        <v>1645.12</v>
      </c>
      <c r="E261" s="217">
        <f t="shared" si="38"/>
        <v>0</v>
      </c>
      <c r="F261" s="217">
        <v>0</v>
      </c>
      <c r="G261" s="217">
        <f t="shared" si="39"/>
        <v>822.56</v>
      </c>
      <c r="H261" s="217">
        <v>1645.12</v>
      </c>
      <c r="I261" s="238">
        <v>552.76074773120001</v>
      </c>
      <c r="J261" s="238">
        <v>2197.8807477311998</v>
      </c>
      <c r="K261" s="238">
        <f t="shared" si="40"/>
        <v>42.972000000000001</v>
      </c>
      <c r="L261" s="238">
        <v>71.62</v>
      </c>
      <c r="M261" s="238">
        <v>2269.5007477311997</v>
      </c>
    </row>
    <row r="262" spans="1:13">
      <c r="A262" s="220" t="s">
        <v>85</v>
      </c>
      <c r="B262" s="217">
        <v>15.333333333333334</v>
      </c>
      <c r="C262" s="217">
        <f t="shared" si="37"/>
        <v>843.95</v>
      </c>
      <c r="D262" s="217">
        <v>12940.566666666668</v>
      </c>
      <c r="E262" s="217">
        <f t="shared" si="38"/>
        <v>838.03999999999985</v>
      </c>
      <c r="F262" s="217">
        <v>12849.946666666665</v>
      </c>
      <c r="G262" s="217">
        <f t="shared" si="39"/>
        <v>1681.99</v>
      </c>
      <c r="H262" s="217">
        <v>25790.513333333336</v>
      </c>
      <c r="I262" s="238">
        <v>8665.6191855334673</v>
      </c>
      <c r="J262" s="238">
        <v>34456.132518866798</v>
      </c>
      <c r="K262" s="238">
        <f t="shared" si="40"/>
        <v>4555.6866666666674</v>
      </c>
      <c r="L262" s="238">
        <v>9111.3733333333348</v>
      </c>
      <c r="M262" s="238">
        <v>43567.505852200135</v>
      </c>
    </row>
    <row r="263" spans="1:13">
      <c r="A263" s="220" t="s">
        <v>86</v>
      </c>
      <c r="B263" s="217">
        <v>39.833333333333336</v>
      </c>
      <c r="C263" s="217">
        <f t="shared" si="37"/>
        <v>843.94999999999993</v>
      </c>
      <c r="D263" s="217">
        <v>33617.341666666667</v>
      </c>
      <c r="E263" s="217">
        <f t="shared" si="38"/>
        <v>838.04</v>
      </c>
      <c r="F263" s="217">
        <v>33381.926666666666</v>
      </c>
      <c r="G263" s="217">
        <f t="shared" si="39"/>
        <v>1681.9899999999998</v>
      </c>
      <c r="H263" s="217">
        <v>66999.268333333326</v>
      </c>
      <c r="I263" s="238">
        <v>22511.771579809767</v>
      </c>
      <c r="J263" s="238">
        <v>89511.03991314309</v>
      </c>
      <c r="K263" s="238">
        <f t="shared" si="40"/>
        <v>1543.6802173913045</v>
      </c>
      <c r="L263" s="238">
        <v>23669.763333333336</v>
      </c>
      <c r="M263" s="238">
        <v>113180.80324647644</v>
      </c>
    </row>
    <row r="264" spans="1:13">
      <c r="A264" s="219" t="s">
        <v>173</v>
      </c>
      <c r="B264" s="217"/>
      <c r="C264" s="217"/>
      <c r="D264" s="217"/>
      <c r="E264" s="217"/>
      <c r="F264" s="217"/>
      <c r="G264" s="217"/>
      <c r="H264" s="217"/>
      <c r="I264" s="238"/>
      <c r="J264" s="238"/>
      <c r="K264" s="238"/>
      <c r="L264" s="238"/>
      <c r="M264" s="238"/>
    </row>
    <row r="265" spans="1:13">
      <c r="A265" s="220" t="s">
        <v>106</v>
      </c>
      <c r="B265" s="217">
        <v>1.8333333333333333</v>
      </c>
      <c r="C265" s="217">
        <f t="shared" ref="C265:C274" si="41">IF(B265 =0,0,D265 / B265 )</f>
        <v>0</v>
      </c>
      <c r="D265" s="217">
        <v>0</v>
      </c>
      <c r="E265" s="217">
        <f t="shared" ref="E265:E274" si="42">IF(B265 =0,0,F265 / B265 )</f>
        <v>0</v>
      </c>
      <c r="F265" s="217">
        <v>0</v>
      </c>
      <c r="G265" s="217">
        <f t="shared" ref="G265:G274" si="43">IF(B265 =0,0,H265 / B265 )</f>
        <v>0</v>
      </c>
      <c r="H265" s="217">
        <v>0</v>
      </c>
      <c r="I265" s="238">
        <v>0</v>
      </c>
      <c r="J265" s="238">
        <v>0</v>
      </c>
      <c r="K265" s="238">
        <f t="shared" ref="K265:K274" si="44">IF(B264 =0,0,L265 / B264 )</f>
        <v>0</v>
      </c>
      <c r="L265" s="238">
        <v>65.651666666666671</v>
      </c>
      <c r="M265" s="238">
        <v>65.651666666666671</v>
      </c>
    </row>
    <row r="266" spans="1:13">
      <c r="A266" s="220" t="s">
        <v>107</v>
      </c>
      <c r="B266" s="217">
        <v>2.5833333333333335</v>
      </c>
      <c r="C266" s="217">
        <f t="shared" si="41"/>
        <v>21.339999999999996</v>
      </c>
      <c r="D266" s="217">
        <v>55.12833333333333</v>
      </c>
      <c r="E266" s="217">
        <f t="shared" si="42"/>
        <v>0</v>
      </c>
      <c r="F266" s="217">
        <v>0</v>
      </c>
      <c r="G266" s="217">
        <f t="shared" si="43"/>
        <v>21.339999999999996</v>
      </c>
      <c r="H266" s="217">
        <v>55.12833333333333</v>
      </c>
      <c r="I266" s="238">
        <v>18.523134333366666</v>
      </c>
      <c r="J266" s="238">
        <v>73.6514676667</v>
      </c>
      <c r="K266" s="238">
        <f t="shared" si="44"/>
        <v>50.459545454545463</v>
      </c>
      <c r="L266" s="238">
        <v>92.509166666666673</v>
      </c>
      <c r="M266" s="238">
        <v>166.16063433336669</v>
      </c>
    </row>
    <row r="267" spans="1:13">
      <c r="A267" s="220" t="s">
        <v>110</v>
      </c>
      <c r="B267" s="217">
        <v>3.3333333333333335</v>
      </c>
      <c r="C267" s="217">
        <f t="shared" si="41"/>
        <v>113.49999999999999</v>
      </c>
      <c r="D267" s="217">
        <v>378.33333333333331</v>
      </c>
      <c r="E267" s="217">
        <f t="shared" si="42"/>
        <v>0</v>
      </c>
      <c r="F267" s="217">
        <v>0</v>
      </c>
      <c r="G267" s="217">
        <f t="shared" si="43"/>
        <v>113.49999999999999</v>
      </c>
      <c r="H267" s="217">
        <v>378.33333333333331</v>
      </c>
      <c r="I267" s="238">
        <v>127.12009836666668</v>
      </c>
      <c r="J267" s="238">
        <v>505.45343170000007</v>
      </c>
      <c r="K267" s="238">
        <f t="shared" si="44"/>
        <v>46.206451612903223</v>
      </c>
      <c r="L267" s="238">
        <v>119.36666666666667</v>
      </c>
      <c r="M267" s="238">
        <v>624.82009836666668</v>
      </c>
    </row>
    <row r="268" spans="1:13">
      <c r="A268" s="220" t="s">
        <v>111</v>
      </c>
      <c r="B268" s="217">
        <v>3.6666666666666665</v>
      </c>
      <c r="C268" s="217">
        <f t="shared" si="41"/>
        <v>113.54</v>
      </c>
      <c r="D268" s="217">
        <v>416.31333333333333</v>
      </c>
      <c r="E268" s="217">
        <f t="shared" si="42"/>
        <v>0</v>
      </c>
      <c r="F268" s="217">
        <v>0</v>
      </c>
      <c r="G268" s="217">
        <f t="shared" si="43"/>
        <v>113.54</v>
      </c>
      <c r="H268" s="217">
        <v>416.31333333333333</v>
      </c>
      <c r="I268" s="238">
        <v>139.88138824146668</v>
      </c>
      <c r="J268" s="238">
        <v>556.19472157479993</v>
      </c>
      <c r="K268" s="238">
        <f t="shared" si="44"/>
        <v>39.390999999999998</v>
      </c>
      <c r="L268" s="238">
        <v>131.30333333333334</v>
      </c>
      <c r="M268" s="238">
        <v>687.49805490813333</v>
      </c>
    </row>
    <row r="269" spans="1:13">
      <c r="A269" s="220" t="s">
        <v>113</v>
      </c>
      <c r="B269" s="217">
        <v>1</v>
      </c>
      <c r="C269" s="217">
        <f t="shared" si="41"/>
        <v>106.18</v>
      </c>
      <c r="D269" s="217">
        <v>106.18</v>
      </c>
      <c r="E269" s="217">
        <f t="shared" si="42"/>
        <v>0</v>
      </c>
      <c r="F269" s="217">
        <v>0</v>
      </c>
      <c r="G269" s="217">
        <f t="shared" si="43"/>
        <v>106.18</v>
      </c>
      <c r="H269" s="217">
        <v>106.18</v>
      </c>
      <c r="I269" s="238">
        <v>35.676507606800001</v>
      </c>
      <c r="J269" s="238">
        <v>141.85650760679999</v>
      </c>
      <c r="K269" s="238">
        <f t="shared" si="44"/>
        <v>9.7663636363636375</v>
      </c>
      <c r="L269" s="238">
        <v>35.81</v>
      </c>
      <c r="M269" s="238">
        <v>177.6665076068</v>
      </c>
    </row>
    <row r="270" spans="1:13">
      <c r="A270" s="220" t="s">
        <v>114</v>
      </c>
      <c r="B270" s="217">
        <v>8091.416666666667</v>
      </c>
      <c r="C270" s="217">
        <f t="shared" si="41"/>
        <v>100.9</v>
      </c>
      <c r="D270" s="217">
        <v>816423.94166666677</v>
      </c>
      <c r="E270" s="217">
        <f t="shared" si="42"/>
        <v>0</v>
      </c>
      <c r="F270" s="217">
        <v>0</v>
      </c>
      <c r="G270" s="217">
        <f t="shared" si="43"/>
        <v>100.9</v>
      </c>
      <c r="H270" s="217">
        <v>816423.94166666677</v>
      </c>
      <c r="I270" s="238">
        <v>274318.65667022485</v>
      </c>
      <c r="J270" s="238">
        <v>1090742.5983368915</v>
      </c>
      <c r="K270" s="238">
        <f t="shared" si="44"/>
        <v>289753.63083333336</v>
      </c>
      <c r="L270" s="238">
        <v>289753.63083333336</v>
      </c>
      <c r="M270" s="238">
        <v>1380496.2291702249</v>
      </c>
    </row>
    <row r="271" spans="1:13">
      <c r="A271" s="220" t="s">
        <v>115</v>
      </c>
      <c r="B271" s="217">
        <v>4166.583333333333</v>
      </c>
      <c r="C271" s="217">
        <f t="shared" si="41"/>
        <v>99.000000000000014</v>
      </c>
      <c r="D271" s="217">
        <v>412491.75</v>
      </c>
      <c r="E271" s="217">
        <f t="shared" si="42"/>
        <v>0</v>
      </c>
      <c r="F271" s="217">
        <v>0</v>
      </c>
      <c r="G271" s="217">
        <f t="shared" si="43"/>
        <v>99.000000000000014</v>
      </c>
      <c r="H271" s="217">
        <v>412491.75</v>
      </c>
      <c r="I271" s="238">
        <v>138597.33524785502</v>
      </c>
      <c r="J271" s="238">
        <v>551089.08524785505</v>
      </c>
      <c r="K271" s="238">
        <f t="shared" si="44"/>
        <v>18.439953757582625</v>
      </c>
      <c r="L271" s="238">
        <v>149205.34916666668</v>
      </c>
      <c r="M271" s="238">
        <v>700294.43441452167</v>
      </c>
    </row>
    <row r="272" spans="1:13">
      <c r="A272" s="220" t="s">
        <v>116</v>
      </c>
      <c r="B272" s="217">
        <v>100.66666666666667</v>
      </c>
      <c r="C272" s="217">
        <f t="shared" si="41"/>
        <v>99.23</v>
      </c>
      <c r="D272" s="217">
        <v>9989.1533333333336</v>
      </c>
      <c r="E272" s="217">
        <f t="shared" si="42"/>
        <v>0</v>
      </c>
      <c r="F272" s="217">
        <v>0</v>
      </c>
      <c r="G272" s="217">
        <f t="shared" si="43"/>
        <v>99.23</v>
      </c>
      <c r="H272" s="217">
        <v>9989.1533333333336</v>
      </c>
      <c r="I272" s="238">
        <v>3356.3581171798664</v>
      </c>
      <c r="J272" s="238">
        <v>13345.511450513201</v>
      </c>
      <c r="K272" s="238">
        <f t="shared" si="44"/>
        <v>0.86518690373807483</v>
      </c>
      <c r="L272" s="238">
        <v>3604.8733333333334</v>
      </c>
      <c r="M272" s="238">
        <v>16950.384783846534</v>
      </c>
    </row>
    <row r="273" spans="1:13">
      <c r="A273" s="220" t="s">
        <v>117</v>
      </c>
      <c r="B273" s="217">
        <v>2</v>
      </c>
      <c r="C273" s="217">
        <f t="shared" si="41"/>
        <v>106.18</v>
      </c>
      <c r="D273" s="217">
        <v>212.36</v>
      </c>
      <c r="E273" s="217">
        <f t="shared" si="42"/>
        <v>0</v>
      </c>
      <c r="F273" s="217">
        <v>0</v>
      </c>
      <c r="G273" s="217">
        <f t="shared" si="43"/>
        <v>106.18</v>
      </c>
      <c r="H273" s="217">
        <v>212.36</v>
      </c>
      <c r="I273" s="238">
        <v>71.353015213600003</v>
      </c>
      <c r="J273" s="238">
        <v>283.71301521359999</v>
      </c>
      <c r="K273" s="238">
        <f t="shared" si="44"/>
        <v>0.71145695364238415</v>
      </c>
      <c r="L273" s="238">
        <v>71.62</v>
      </c>
      <c r="M273" s="238">
        <v>355.33301521359999</v>
      </c>
    </row>
    <row r="274" spans="1:13">
      <c r="A274" s="220" t="s">
        <v>118</v>
      </c>
      <c r="B274" s="217">
        <v>8714.1666666666661</v>
      </c>
      <c r="C274" s="217">
        <f t="shared" si="41"/>
        <v>105.07</v>
      </c>
      <c r="D274" s="217">
        <v>915597.49166666658</v>
      </c>
      <c r="E274" s="217">
        <f t="shared" si="42"/>
        <v>0</v>
      </c>
      <c r="F274" s="217">
        <v>0</v>
      </c>
      <c r="G274" s="217">
        <f t="shared" si="43"/>
        <v>105.07</v>
      </c>
      <c r="H274" s="217">
        <v>915597.49166666658</v>
      </c>
      <c r="I274" s="238">
        <v>307640.99525534781</v>
      </c>
      <c r="J274" s="238">
        <v>1223238.4869220145</v>
      </c>
      <c r="K274" s="238">
        <f t="shared" si="44"/>
        <v>156027.15416666667</v>
      </c>
      <c r="L274" s="238">
        <v>312054.30833333335</v>
      </c>
      <c r="M274" s="238">
        <v>1535292.7952553479</v>
      </c>
    </row>
    <row r="275" spans="1:13" ht="15" thickBot="1">
      <c r="A275" s="116"/>
      <c r="B275" s="116"/>
      <c r="C275" s="116"/>
      <c r="D275" s="116"/>
      <c r="E275" s="116"/>
      <c r="F275" s="116"/>
      <c r="G275" s="116"/>
      <c r="H275" s="116"/>
      <c r="I275" s="241"/>
      <c r="J275" s="241"/>
      <c r="K275" s="241"/>
      <c r="L275" s="241"/>
      <c r="M275" s="241"/>
    </row>
    <row r="276" spans="1:13">
      <c r="A276" s="220" t="s">
        <v>119</v>
      </c>
      <c r="B276" s="217">
        <v>18197.166666666668</v>
      </c>
      <c r="C276" s="217">
        <f t="shared" ref="C276:C319" si="45">IF(B276 =0,0,D276 / B276 )</f>
        <v>104.99</v>
      </c>
      <c r="D276" s="217">
        <v>1910520.5283333333</v>
      </c>
      <c r="E276" s="217">
        <f t="shared" ref="E276:E319" si="46">IF(B276 =0,0,F276 / B276 )</f>
        <v>0</v>
      </c>
      <c r="F276" s="217">
        <v>0</v>
      </c>
      <c r="G276" s="217">
        <f t="shared" ref="G276:G319" si="47">IF(B276 =0,0,H276 / B276 )</f>
        <v>104.99</v>
      </c>
      <c r="H276" s="217">
        <v>1910520.5283333333</v>
      </c>
      <c r="I276" s="238">
        <v>641935.39425533731</v>
      </c>
      <c r="J276" s="238">
        <v>2552455.9225886702</v>
      </c>
      <c r="K276" s="238">
        <f t="shared" ref="K276:K319" si="48">IF(B275 =0,0,L276 / B275 )</f>
        <v>0</v>
      </c>
      <c r="L276" s="238">
        <v>651640.53833333345</v>
      </c>
      <c r="M276" s="238">
        <v>3204096.4609220033</v>
      </c>
    </row>
    <row r="277" spans="1:13">
      <c r="A277" s="220" t="s">
        <v>120</v>
      </c>
      <c r="B277" s="217">
        <v>7212.666666666667</v>
      </c>
      <c r="C277" s="217">
        <f t="shared" si="45"/>
        <v>99</v>
      </c>
      <c r="D277" s="217">
        <v>714054</v>
      </c>
      <c r="E277" s="217">
        <f t="shared" si="46"/>
        <v>0</v>
      </c>
      <c r="F277" s="217">
        <v>0</v>
      </c>
      <c r="G277" s="217">
        <f t="shared" si="47"/>
        <v>99</v>
      </c>
      <c r="H277" s="217">
        <v>714054</v>
      </c>
      <c r="I277" s="238">
        <v>239922.32965404002</v>
      </c>
      <c r="J277" s="238">
        <v>953976.32965403993</v>
      </c>
      <c r="K277" s="238">
        <f t="shared" si="48"/>
        <v>14.193725763168258</v>
      </c>
      <c r="L277" s="238">
        <v>258285.59333333335</v>
      </c>
      <c r="M277" s="238">
        <v>1212261.9229873733</v>
      </c>
    </row>
    <row r="278" spans="1:13">
      <c r="A278" s="220" t="s">
        <v>121</v>
      </c>
      <c r="B278" s="217">
        <v>1674.8333333333333</v>
      </c>
      <c r="C278" s="217">
        <f t="shared" si="45"/>
        <v>107</v>
      </c>
      <c r="D278" s="217">
        <v>179207.16666666666</v>
      </c>
      <c r="E278" s="217">
        <f t="shared" si="46"/>
        <v>780.71</v>
      </c>
      <c r="F278" s="217">
        <v>1307559.1316666666</v>
      </c>
      <c r="G278" s="217">
        <f t="shared" si="47"/>
        <v>887.70999999999992</v>
      </c>
      <c r="H278" s="217">
        <v>1486766.2983333331</v>
      </c>
      <c r="I278" s="238">
        <v>499553.86279923754</v>
      </c>
      <c r="J278" s="238">
        <v>1986320.1611325711</v>
      </c>
      <c r="K278" s="238">
        <f t="shared" si="48"/>
        <v>137.98217903687956</v>
      </c>
      <c r="L278" s="238">
        <v>995219.46333333338</v>
      </c>
      <c r="M278" s="238">
        <v>2981539.6244659047</v>
      </c>
    </row>
    <row r="279" spans="1:13">
      <c r="A279" s="220" t="s">
        <v>122</v>
      </c>
      <c r="B279" s="217">
        <v>5.333333333333333</v>
      </c>
      <c r="C279" s="217">
        <f t="shared" si="45"/>
        <v>110.99</v>
      </c>
      <c r="D279" s="217">
        <v>591.9466666666666</v>
      </c>
      <c r="E279" s="217">
        <f t="shared" si="46"/>
        <v>780.70999999999992</v>
      </c>
      <c r="F279" s="217">
        <v>4163.786666666666</v>
      </c>
      <c r="G279" s="217">
        <f t="shared" si="47"/>
        <v>891.69999999999993</v>
      </c>
      <c r="H279" s="217">
        <v>4755.7333333333327</v>
      </c>
      <c r="I279" s="238">
        <v>1597.9276364906666</v>
      </c>
      <c r="J279" s="238">
        <v>6353.660969823999</v>
      </c>
      <c r="K279" s="238">
        <f t="shared" si="48"/>
        <v>1.8922320628918303</v>
      </c>
      <c r="L279" s="238">
        <v>3169.1733333333336</v>
      </c>
      <c r="M279" s="238">
        <v>9522.8343031573331</v>
      </c>
    </row>
    <row r="280" spans="1:13">
      <c r="A280" s="220" t="s">
        <v>123</v>
      </c>
      <c r="B280" s="217">
        <v>2985.5833333333335</v>
      </c>
      <c r="C280" s="217">
        <f t="shared" si="45"/>
        <v>99</v>
      </c>
      <c r="D280" s="217">
        <v>295572.75</v>
      </c>
      <c r="E280" s="217">
        <f t="shared" si="46"/>
        <v>838.03999999999985</v>
      </c>
      <c r="F280" s="217">
        <v>2502038.2566666664</v>
      </c>
      <c r="G280" s="217">
        <f t="shared" si="47"/>
        <v>937.03999999999985</v>
      </c>
      <c r="H280" s="217">
        <v>2797611.0066666664</v>
      </c>
      <c r="I280" s="238">
        <v>939998.02561886178</v>
      </c>
      <c r="J280" s="238">
        <v>3737609.0322855283</v>
      </c>
      <c r="K280" s="238">
        <f t="shared" si="48"/>
        <v>332642.49906250002</v>
      </c>
      <c r="L280" s="238">
        <v>1774093.3283333334</v>
      </c>
      <c r="M280" s="238">
        <v>5511702.3606188614</v>
      </c>
    </row>
    <row r="281" spans="1:13">
      <c r="A281" s="220" t="s">
        <v>124</v>
      </c>
      <c r="B281" s="217">
        <v>12343.916666666666</v>
      </c>
      <c r="C281" s="217">
        <f t="shared" si="45"/>
        <v>99</v>
      </c>
      <c r="D281" s="217">
        <v>1222047.75</v>
      </c>
      <c r="E281" s="217">
        <f t="shared" si="46"/>
        <v>838.04000000000008</v>
      </c>
      <c r="F281" s="217">
        <v>10344695.923333334</v>
      </c>
      <c r="G281" s="217">
        <f t="shared" si="47"/>
        <v>937.04</v>
      </c>
      <c r="H281" s="217">
        <v>11566743.673333332</v>
      </c>
      <c r="I281" s="238">
        <v>3886428.8815933554</v>
      </c>
      <c r="J281" s="238">
        <v>15453172.554926686</v>
      </c>
      <c r="K281" s="238">
        <f t="shared" si="48"/>
        <v>2456.8070432913723</v>
      </c>
      <c r="L281" s="238">
        <v>7335002.1616666662</v>
      </c>
      <c r="M281" s="238">
        <v>22788174.716593355</v>
      </c>
    </row>
    <row r="282" spans="1:13">
      <c r="A282" s="220" t="s">
        <v>125</v>
      </c>
      <c r="B282" s="217">
        <v>4497.5</v>
      </c>
      <c r="C282" s="217">
        <f t="shared" si="45"/>
        <v>99</v>
      </c>
      <c r="D282" s="217">
        <v>445252.5</v>
      </c>
      <c r="E282" s="217">
        <f t="shared" si="46"/>
        <v>838.04</v>
      </c>
      <c r="F282" s="217">
        <v>3769084.9</v>
      </c>
      <c r="G282" s="217">
        <f t="shared" si="47"/>
        <v>937.03999999999985</v>
      </c>
      <c r="H282" s="217">
        <v>4214337.3999999994</v>
      </c>
      <c r="I282" s="238">
        <v>1416018.462127724</v>
      </c>
      <c r="J282" s="238">
        <v>5630355.8621277241</v>
      </c>
      <c r="K282" s="238">
        <f t="shared" si="48"/>
        <v>216.50376636264829</v>
      </c>
      <c r="L282" s="238">
        <v>2672504.4500000002</v>
      </c>
      <c r="M282" s="238">
        <v>8302860.3121277234</v>
      </c>
    </row>
    <row r="283" spans="1:13">
      <c r="A283" s="220" t="s">
        <v>126</v>
      </c>
      <c r="B283" s="217">
        <v>11</v>
      </c>
      <c r="C283" s="217">
        <f t="shared" si="45"/>
        <v>108.34</v>
      </c>
      <c r="D283" s="217">
        <v>1191.74</v>
      </c>
      <c r="E283" s="217">
        <f t="shared" si="46"/>
        <v>666.05</v>
      </c>
      <c r="F283" s="217">
        <v>7326.5499999999993</v>
      </c>
      <c r="G283" s="217">
        <f t="shared" si="47"/>
        <v>774.38999999999987</v>
      </c>
      <c r="H283" s="217">
        <v>8518.2899999999991</v>
      </c>
      <c r="I283" s="238">
        <v>2862.1476547553998</v>
      </c>
      <c r="J283" s="238">
        <v>11380.4376547554</v>
      </c>
      <c r="K283" s="238">
        <f t="shared" si="48"/>
        <v>8.6082734852695939</v>
      </c>
      <c r="L283" s="238">
        <v>38715.71</v>
      </c>
      <c r="M283" s="238">
        <v>50096.147654755398</v>
      </c>
    </row>
    <row r="284" spans="1:13">
      <c r="A284" s="220" t="s">
        <v>128</v>
      </c>
      <c r="B284" s="217">
        <v>24</v>
      </c>
      <c r="C284" s="217">
        <f t="shared" si="45"/>
        <v>109.88</v>
      </c>
      <c r="D284" s="217">
        <v>2637.12</v>
      </c>
      <c r="E284" s="217">
        <f t="shared" si="46"/>
        <v>666.05</v>
      </c>
      <c r="F284" s="217">
        <v>15985.199999999999</v>
      </c>
      <c r="G284" s="217">
        <f t="shared" si="47"/>
        <v>775.93</v>
      </c>
      <c r="H284" s="217">
        <v>18622.32</v>
      </c>
      <c r="I284" s="238">
        <v>6257.1043618032008</v>
      </c>
      <c r="J284" s="238">
        <v>24879.424361803201</v>
      </c>
      <c r="K284" s="238">
        <f t="shared" si="48"/>
        <v>7679.1490909090908</v>
      </c>
      <c r="L284" s="238">
        <v>84470.64</v>
      </c>
      <c r="M284" s="238">
        <v>109350.06436180319</v>
      </c>
    </row>
    <row r="285" spans="1:13">
      <c r="A285" s="220" t="s">
        <v>129</v>
      </c>
      <c r="B285" s="217">
        <v>2</v>
      </c>
      <c r="C285" s="217">
        <f t="shared" si="45"/>
        <v>140.58000000000001</v>
      </c>
      <c r="D285" s="217">
        <v>281.16000000000003</v>
      </c>
      <c r="E285" s="217">
        <f t="shared" si="46"/>
        <v>666.05</v>
      </c>
      <c r="F285" s="217">
        <v>1332.1</v>
      </c>
      <c r="G285" s="217">
        <f t="shared" si="47"/>
        <v>806.63</v>
      </c>
      <c r="H285" s="217">
        <v>1613.26</v>
      </c>
      <c r="I285" s="238">
        <v>542.0557794476</v>
      </c>
      <c r="J285" s="238">
        <v>2155.3157794476001</v>
      </c>
      <c r="K285" s="238">
        <f t="shared" si="48"/>
        <v>293.30083333333334</v>
      </c>
      <c r="L285" s="238">
        <v>7039.22</v>
      </c>
      <c r="M285" s="238">
        <v>9194.5357794476004</v>
      </c>
    </row>
    <row r="286" spans="1:13">
      <c r="A286" s="220" t="s">
        <v>131</v>
      </c>
      <c r="B286" s="217">
        <v>2</v>
      </c>
      <c r="C286" s="217">
        <f t="shared" si="45"/>
        <v>0</v>
      </c>
      <c r="D286" s="217">
        <v>0</v>
      </c>
      <c r="E286" s="217">
        <f t="shared" si="46"/>
        <v>0</v>
      </c>
      <c r="F286" s="217">
        <v>0</v>
      </c>
      <c r="G286" s="217">
        <f t="shared" si="47"/>
        <v>0</v>
      </c>
      <c r="H286" s="217">
        <v>0</v>
      </c>
      <c r="I286" s="238">
        <v>0</v>
      </c>
      <c r="J286" s="238">
        <v>0</v>
      </c>
      <c r="K286" s="238">
        <f t="shared" si="48"/>
        <v>35.81</v>
      </c>
      <c r="L286" s="238">
        <v>71.62</v>
      </c>
      <c r="M286" s="238">
        <v>71.62</v>
      </c>
    </row>
    <row r="287" spans="1:13">
      <c r="A287" s="220" t="s">
        <v>418</v>
      </c>
      <c r="B287" s="217">
        <v>3.0833333333333335</v>
      </c>
      <c r="C287" s="217">
        <f t="shared" si="45"/>
        <v>0</v>
      </c>
      <c r="D287" s="217">
        <v>0</v>
      </c>
      <c r="E287" s="217">
        <f t="shared" si="46"/>
        <v>0</v>
      </c>
      <c r="F287" s="217">
        <v>0</v>
      </c>
      <c r="G287" s="217">
        <f t="shared" si="47"/>
        <v>0</v>
      </c>
      <c r="H287" s="217">
        <v>0</v>
      </c>
      <c r="I287" s="238">
        <v>0</v>
      </c>
      <c r="J287" s="238">
        <v>0</v>
      </c>
      <c r="K287" s="238">
        <f t="shared" si="48"/>
        <v>55.207083333333337</v>
      </c>
      <c r="L287" s="238">
        <v>110.41416666666667</v>
      </c>
      <c r="M287" s="238">
        <v>110.41416666666667</v>
      </c>
    </row>
    <row r="288" spans="1:13">
      <c r="A288" s="220" t="s">
        <v>423</v>
      </c>
      <c r="B288" s="217">
        <v>0.75</v>
      </c>
      <c r="C288" s="217">
        <f t="shared" si="45"/>
        <v>0</v>
      </c>
      <c r="D288" s="217">
        <v>0</v>
      </c>
      <c r="E288" s="217">
        <f t="shared" si="46"/>
        <v>0</v>
      </c>
      <c r="F288" s="217">
        <v>0</v>
      </c>
      <c r="G288" s="217">
        <f t="shared" si="47"/>
        <v>0</v>
      </c>
      <c r="H288" s="217">
        <v>0</v>
      </c>
      <c r="I288" s="238">
        <v>0</v>
      </c>
      <c r="J288" s="238">
        <v>0</v>
      </c>
      <c r="K288" s="238">
        <f t="shared" si="48"/>
        <v>8.7105405405405403</v>
      </c>
      <c r="L288" s="238">
        <v>26.857500000000002</v>
      </c>
      <c r="M288" s="238">
        <v>26.857500000000002</v>
      </c>
    </row>
    <row r="289" spans="1:13">
      <c r="A289" s="220" t="s">
        <v>419</v>
      </c>
      <c r="B289" s="217">
        <v>2.8333333333333335</v>
      </c>
      <c r="C289" s="217">
        <f t="shared" si="45"/>
        <v>0</v>
      </c>
      <c r="D289" s="217">
        <v>0</v>
      </c>
      <c r="E289" s="217">
        <f t="shared" si="46"/>
        <v>0</v>
      </c>
      <c r="F289" s="217">
        <v>0</v>
      </c>
      <c r="G289" s="217">
        <f t="shared" si="47"/>
        <v>0</v>
      </c>
      <c r="H289" s="217">
        <v>0</v>
      </c>
      <c r="I289" s="238">
        <v>0</v>
      </c>
      <c r="J289" s="238">
        <v>0</v>
      </c>
      <c r="K289" s="238">
        <f t="shared" si="48"/>
        <v>135.2822222222222</v>
      </c>
      <c r="L289" s="238">
        <v>101.46166666666666</v>
      </c>
      <c r="M289" s="238">
        <v>101.46166666666666</v>
      </c>
    </row>
    <row r="290" spans="1:13">
      <c r="A290" s="220" t="s">
        <v>420</v>
      </c>
      <c r="B290" s="217">
        <v>1.9166666666666667</v>
      </c>
      <c r="C290" s="217">
        <f t="shared" si="45"/>
        <v>0</v>
      </c>
      <c r="D290" s="217">
        <v>0</v>
      </c>
      <c r="E290" s="217">
        <f t="shared" si="46"/>
        <v>0</v>
      </c>
      <c r="F290" s="217">
        <v>0</v>
      </c>
      <c r="G290" s="217">
        <f t="shared" si="47"/>
        <v>0</v>
      </c>
      <c r="H290" s="217">
        <v>0</v>
      </c>
      <c r="I290" s="238">
        <v>0</v>
      </c>
      <c r="J290" s="238">
        <v>0</v>
      </c>
      <c r="K290" s="238">
        <f t="shared" si="48"/>
        <v>24.224411764705884</v>
      </c>
      <c r="L290" s="238">
        <v>68.635833333333338</v>
      </c>
      <c r="M290" s="238">
        <v>68.635833333333338</v>
      </c>
    </row>
    <row r="291" spans="1:13">
      <c r="A291" s="220" t="s">
        <v>421</v>
      </c>
      <c r="B291" s="217">
        <v>1</v>
      </c>
      <c r="C291" s="217">
        <f t="shared" si="45"/>
        <v>0</v>
      </c>
      <c r="D291" s="217">
        <v>0</v>
      </c>
      <c r="E291" s="217">
        <f t="shared" si="46"/>
        <v>0</v>
      </c>
      <c r="F291" s="217">
        <v>0</v>
      </c>
      <c r="G291" s="217">
        <f t="shared" si="47"/>
        <v>0</v>
      </c>
      <c r="H291" s="217">
        <v>0</v>
      </c>
      <c r="I291" s="238">
        <v>0</v>
      </c>
      <c r="J291" s="238">
        <v>0</v>
      </c>
      <c r="K291" s="238">
        <f t="shared" si="48"/>
        <v>18.683478260869567</v>
      </c>
      <c r="L291" s="238">
        <v>35.81</v>
      </c>
      <c r="M291" s="238">
        <v>35.81</v>
      </c>
    </row>
    <row r="292" spans="1:13">
      <c r="A292" s="220" t="s">
        <v>422</v>
      </c>
      <c r="B292" s="217">
        <v>0.5</v>
      </c>
      <c r="C292" s="217">
        <f t="shared" si="45"/>
        <v>0</v>
      </c>
      <c r="D292" s="217">
        <v>0</v>
      </c>
      <c r="E292" s="217">
        <f t="shared" si="46"/>
        <v>838.04</v>
      </c>
      <c r="F292" s="217">
        <v>419.02</v>
      </c>
      <c r="G292" s="217">
        <f t="shared" si="47"/>
        <v>838.04</v>
      </c>
      <c r="H292" s="217">
        <v>419.02</v>
      </c>
      <c r="I292" s="238">
        <v>140.79082894519999</v>
      </c>
      <c r="J292" s="238">
        <v>559.8108289452</v>
      </c>
      <c r="K292" s="238">
        <f t="shared" si="48"/>
        <v>297.11</v>
      </c>
      <c r="L292" s="238">
        <v>297.11</v>
      </c>
      <c r="M292" s="238">
        <v>856.92082894520001</v>
      </c>
    </row>
    <row r="293" spans="1:13">
      <c r="A293" s="220" t="s">
        <v>424</v>
      </c>
      <c r="B293" s="217">
        <v>1</v>
      </c>
      <c r="C293" s="217">
        <f t="shared" si="45"/>
        <v>0</v>
      </c>
      <c r="D293" s="217">
        <v>0</v>
      </c>
      <c r="E293" s="217">
        <f t="shared" si="46"/>
        <v>838.04</v>
      </c>
      <c r="F293" s="217">
        <v>838.04</v>
      </c>
      <c r="G293" s="217">
        <f t="shared" si="47"/>
        <v>838.04</v>
      </c>
      <c r="H293" s="217">
        <v>838.04</v>
      </c>
      <c r="I293" s="238">
        <v>281.58165789039998</v>
      </c>
      <c r="J293" s="238">
        <v>1119.6216578904</v>
      </c>
      <c r="K293" s="238">
        <f t="shared" si="48"/>
        <v>1188.44</v>
      </c>
      <c r="L293" s="238">
        <v>594.22</v>
      </c>
      <c r="M293" s="238">
        <v>1713.8416578904</v>
      </c>
    </row>
    <row r="294" spans="1:13">
      <c r="A294" s="220" t="s">
        <v>133</v>
      </c>
      <c r="B294" s="217">
        <v>5.083333333333333</v>
      </c>
      <c r="C294" s="217">
        <f t="shared" si="45"/>
        <v>0</v>
      </c>
      <c r="D294" s="217">
        <v>0</v>
      </c>
      <c r="E294" s="217">
        <f t="shared" si="46"/>
        <v>2168.9300000000003</v>
      </c>
      <c r="F294" s="217">
        <v>11025.394166666667</v>
      </c>
      <c r="G294" s="217">
        <f t="shared" si="47"/>
        <v>2168.9300000000003</v>
      </c>
      <c r="H294" s="217">
        <v>11025.394166666667</v>
      </c>
      <c r="I294" s="238">
        <v>3704.5353066024841</v>
      </c>
      <c r="J294" s="238">
        <v>14729.929473269151</v>
      </c>
      <c r="K294" s="238">
        <f t="shared" si="48"/>
        <v>3020.6183333333333</v>
      </c>
      <c r="L294" s="238">
        <v>3020.6183333333333</v>
      </c>
      <c r="M294" s="238">
        <v>17750.547806602484</v>
      </c>
    </row>
    <row r="295" spans="1:13">
      <c r="A295" s="220" t="s">
        <v>78</v>
      </c>
      <c r="B295" s="217">
        <v>10.166666666666666</v>
      </c>
      <c r="C295" s="217">
        <f t="shared" si="45"/>
        <v>134.55000000000004</v>
      </c>
      <c r="D295" s="217">
        <v>1367.9250000000002</v>
      </c>
      <c r="E295" s="217">
        <f t="shared" si="46"/>
        <v>2168.9300000000003</v>
      </c>
      <c r="F295" s="217">
        <v>22050.788333333334</v>
      </c>
      <c r="G295" s="217">
        <f t="shared" si="47"/>
        <v>2303.48</v>
      </c>
      <c r="H295" s="217">
        <v>23418.713333333333</v>
      </c>
      <c r="I295" s="238">
        <v>7868.6937688654662</v>
      </c>
      <c r="J295" s="238">
        <v>31287.407102198802</v>
      </c>
      <c r="K295" s="238">
        <f t="shared" si="48"/>
        <v>1188.44</v>
      </c>
      <c r="L295" s="238">
        <v>6041.2366666666667</v>
      </c>
      <c r="M295" s="238">
        <v>37328.64376886547</v>
      </c>
    </row>
    <row r="296" spans="1:13">
      <c r="A296" s="220" t="s">
        <v>79</v>
      </c>
      <c r="B296" s="217">
        <v>8.6666666666666661</v>
      </c>
      <c r="C296" s="217">
        <f t="shared" si="45"/>
        <v>0</v>
      </c>
      <c r="D296" s="217">
        <v>0</v>
      </c>
      <c r="E296" s="217">
        <f t="shared" si="46"/>
        <v>2168.9300000000007</v>
      </c>
      <c r="F296" s="217">
        <v>18797.393333333337</v>
      </c>
      <c r="G296" s="217">
        <f t="shared" si="47"/>
        <v>2168.9300000000007</v>
      </c>
      <c r="H296" s="217">
        <v>18797.393333333337</v>
      </c>
      <c r="I296" s="238">
        <v>6315.9290473222682</v>
      </c>
      <c r="J296" s="238">
        <v>25113.322380655605</v>
      </c>
      <c r="K296" s="238">
        <f t="shared" si="48"/>
        <v>506.54819672131151</v>
      </c>
      <c r="L296" s="238">
        <v>5149.9066666666668</v>
      </c>
      <c r="M296" s="238">
        <v>30263.229047322267</v>
      </c>
    </row>
    <row r="297" spans="1:13">
      <c r="A297" s="220" t="s">
        <v>135</v>
      </c>
      <c r="B297" s="217">
        <v>6.5</v>
      </c>
      <c r="C297" s="217">
        <f t="shared" si="45"/>
        <v>67.91</v>
      </c>
      <c r="D297" s="217">
        <v>441.41499999999996</v>
      </c>
      <c r="E297" s="217">
        <f t="shared" si="46"/>
        <v>0</v>
      </c>
      <c r="F297" s="217">
        <v>0</v>
      </c>
      <c r="G297" s="217">
        <f t="shared" si="47"/>
        <v>67.91</v>
      </c>
      <c r="H297" s="217">
        <v>441.41499999999996</v>
      </c>
      <c r="I297" s="238">
        <v>148.31555476790001</v>
      </c>
      <c r="J297" s="238">
        <v>589.7305547679</v>
      </c>
      <c r="K297" s="238">
        <f t="shared" si="48"/>
        <v>26.857500000000005</v>
      </c>
      <c r="L297" s="238">
        <v>232.76500000000001</v>
      </c>
      <c r="M297" s="238">
        <v>822.49555476789999</v>
      </c>
    </row>
    <row r="298" spans="1:13">
      <c r="A298" s="220" t="s">
        <v>139</v>
      </c>
      <c r="B298" s="217">
        <v>108.25</v>
      </c>
      <c r="C298" s="217">
        <f t="shared" si="45"/>
        <v>100</v>
      </c>
      <c r="D298" s="217">
        <v>10825</v>
      </c>
      <c r="E298" s="217">
        <f t="shared" si="46"/>
        <v>0</v>
      </c>
      <c r="F298" s="217">
        <v>0</v>
      </c>
      <c r="G298" s="217">
        <f t="shared" si="47"/>
        <v>100</v>
      </c>
      <c r="H298" s="217">
        <v>10825</v>
      </c>
      <c r="I298" s="238">
        <v>3637.2028144999999</v>
      </c>
      <c r="J298" s="238">
        <v>14462.2028145</v>
      </c>
      <c r="K298" s="238">
        <f t="shared" si="48"/>
        <v>596.37423076923085</v>
      </c>
      <c r="L298" s="238">
        <v>3876.4325000000003</v>
      </c>
      <c r="M298" s="238">
        <v>18338.635314499999</v>
      </c>
    </row>
    <row r="299" spans="1:13">
      <c r="A299" s="220" t="s">
        <v>140</v>
      </c>
      <c r="B299" s="217">
        <v>44.583333333333336</v>
      </c>
      <c r="C299" s="217">
        <f t="shared" si="45"/>
        <v>113.57999999999998</v>
      </c>
      <c r="D299" s="217">
        <v>5063.7749999999996</v>
      </c>
      <c r="E299" s="217">
        <f t="shared" si="46"/>
        <v>0</v>
      </c>
      <c r="F299" s="217">
        <v>0</v>
      </c>
      <c r="G299" s="217">
        <f t="shared" si="47"/>
        <v>113.57999999999998</v>
      </c>
      <c r="H299" s="217">
        <v>5063.7749999999996</v>
      </c>
      <c r="I299" s="238">
        <v>1701.4297165814999</v>
      </c>
      <c r="J299" s="238">
        <v>6765.2047165815011</v>
      </c>
      <c r="K299" s="238">
        <f t="shared" si="48"/>
        <v>14.748537336412628</v>
      </c>
      <c r="L299" s="238">
        <v>1596.5291666666669</v>
      </c>
      <c r="M299" s="238">
        <v>8361.7338832481673</v>
      </c>
    </row>
    <row r="300" spans="1:13">
      <c r="A300" s="220" t="s">
        <v>141</v>
      </c>
      <c r="B300" s="217">
        <v>4.333333333333333</v>
      </c>
      <c r="C300" s="217">
        <f t="shared" si="45"/>
        <v>120.31000000000002</v>
      </c>
      <c r="D300" s="217">
        <v>521.34333333333336</v>
      </c>
      <c r="E300" s="217">
        <f t="shared" si="46"/>
        <v>0</v>
      </c>
      <c r="F300" s="217">
        <v>0</v>
      </c>
      <c r="G300" s="217">
        <f t="shared" si="47"/>
        <v>120.31000000000002</v>
      </c>
      <c r="H300" s="217">
        <v>521.34333333333336</v>
      </c>
      <c r="I300" s="238">
        <v>175.17149554926667</v>
      </c>
      <c r="J300" s="238">
        <v>696.5148288826</v>
      </c>
      <c r="K300" s="238">
        <f t="shared" si="48"/>
        <v>3.4805981308411216</v>
      </c>
      <c r="L300" s="238">
        <v>155.17666666666668</v>
      </c>
      <c r="M300" s="238">
        <v>851.69149554926673</v>
      </c>
    </row>
    <row r="301" spans="1:13">
      <c r="A301" s="220" t="s">
        <v>142</v>
      </c>
      <c r="B301" s="217">
        <v>53.833333333333336</v>
      </c>
      <c r="C301" s="217">
        <f t="shared" si="45"/>
        <v>107</v>
      </c>
      <c r="D301" s="217">
        <v>5760.166666666667</v>
      </c>
      <c r="E301" s="217">
        <f t="shared" si="46"/>
        <v>0</v>
      </c>
      <c r="F301" s="217">
        <v>0</v>
      </c>
      <c r="G301" s="217">
        <f t="shared" si="47"/>
        <v>107</v>
      </c>
      <c r="H301" s="217">
        <v>5760.166666666667</v>
      </c>
      <c r="I301" s="238">
        <v>1935.4174976433333</v>
      </c>
      <c r="J301" s="238">
        <v>7695.5841643100002</v>
      </c>
      <c r="K301" s="238">
        <f t="shared" si="48"/>
        <v>444.87038461538469</v>
      </c>
      <c r="L301" s="238">
        <v>1927.7716666666668</v>
      </c>
      <c r="M301" s="238">
        <v>9623.3558309766686</v>
      </c>
    </row>
    <row r="302" spans="1:13">
      <c r="A302" s="220" t="s">
        <v>143</v>
      </c>
      <c r="B302" s="217">
        <v>93.833333333333329</v>
      </c>
      <c r="C302" s="217">
        <f t="shared" si="45"/>
        <v>107</v>
      </c>
      <c r="D302" s="217">
        <v>10040.166666666666</v>
      </c>
      <c r="E302" s="217">
        <f t="shared" si="46"/>
        <v>0</v>
      </c>
      <c r="F302" s="217">
        <v>0</v>
      </c>
      <c r="G302" s="217">
        <f t="shared" si="47"/>
        <v>107</v>
      </c>
      <c r="H302" s="217">
        <v>10040.166666666666</v>
      </c>
      <c r="I302" s="238">
        <v>3373.4986104433333</v>
      </c>
      <c r="J302" s="238">
        <v>13413.66527711</v>
      </c>
      <c r="K302" s="238">
        <f t="shared" si="48"/>
        <v>62.418049535603721</v>
      </c>
      <c r="L302" s="238">
        <v>3360.1716666666671</v>
      </c>
      <c r="M302" s="238">
        <v>16773.836943776667</v>
      </c>
    </row>
    <row r="303" spans="1:13">
      <c r="A303" s="220" t="s">
        <v>144</v>
      </c>
      <c r="B303" s="217">
        <v>110.25</v>
      </c>
      <c r="C303" s="217">
        <f t="shared" si="45"/>
        <v>100</v>
      </c>
      <c r="D303" s="217">
        <v>11025</v>
      </c>
      <c r="E303" s="217">
        <f t="shared" si="46"/>
        <v>0</v>
      </c>
      <c r="F303" s="217">
        <v>0</v>
      </c>
      <c r="G303" s="217">
        <f t="shared" si="47"/>
        <v>100</v>
      </c>
      <c r="H303" s="217">
        <v>11025</v>
      </c>
      <c r="I303" s="238">
        <v>3704.4028665000001</v>
      </c>
      <c r="J303" s="238">
        <v>14729.402866500001</v>
      </c>
      <c r="K303" s="238">
        <f t="shared" si="48"/>
        <v>42.07515985790409</v>
      </c>
      <c r="L303" s="238">
        <v>3948.0525000000002</v>
      </c>
      <c r="M303" s="238">
        <v>18677.455366500002</v>
      </c>
    </row>
    <row r="304" spans="1:13">
      <c r="A304" s="220" t="s">
        <v>145</v>
      </c>
      <c r="B304" s="217">
        <v>16.166666666666668</v>
      </c>
      <c r="C304" s="217">
        <f t="shared" si="45"/>
        <v>104.32999999999998</v>
      </c>
      <c r="D304" s="217">
        <v>1686.6683333333333</v>
      </c>
      <c r="E304" s="217">
        <f t="shared" si="46"/>
        <v>780.70999999999992</v>
      </c>
      <c r="F304" s="217">
        <v>12621.478333333333</v>
      </c>
      <c r="G304" s="217">
        <f t="shared" si="47"/>
        <v>885.03999999999985</v>
      </c>
      <c r="H304" s="217">
        <v>14308.146666666666</v>
      </c>
      <c r="I304" s="238">
        <v>4807.5410001181326</v>
      </c>
      <c r="J304" s="238">
        <v>19115.687666784797</v>
      </c>
      <c r="K304" s="238">
        <f t="shared" si="48"/>
        <v>87.134300831443696</v>
      </c>
      <c r="L304" s="238">
        <v>9606.5566666666673</v>
      </c>
      <c r="M304" s="238">
        <v>28722.244333451465</v>
      </c>
    </row>
    <row r="305" spans="1:13">
      <c r="A305" s="220" t="s">
        <v>146</v>
      </c>
      <c r="B305" s="217">
        <v>30.75</v>
      </c>
      <c r="C305" s="217">
        <f t="shared" si="45"/>
        <v>100</v>
      </c>
      <c r="D305" s="217">
        <v>3075</v>
      </c>
      <c r="E305" s="217">
        <f t="shared" si="46"/>
        <v>838.04</v>
      </c>
      <c r="F305" s="217">
        <v>25769.73</v>
      </c>
      <c r="G305" s="217">
        <f t="shared" si="47"/>
        <v>938.04</v>
      </c>
      <c r="H305" s="217">
        <v>28844.73</v>
      </c>
      <c r="I305" s="238">
        <v>9691.8367796298025</v>
      </c>
      <c r="J305" s="238">
        <v>38536.5667796298</v>
      </c>
      <c r="K305" s="238">
        <f t="shared" si="48"/>
        <v>1130.2431958762888</v>
      </c>
      <c r="L305" s="238">
        <v>18272.265000000003</v>
      </c>
      <c r="M305" s="238">
        <v>56808.831779629807</v>
      </c>
    </row>
    <row r="306" spans="1:13">
      <c r="A306" s="220" t="s">
        <v>147</v>
      </c>
      <c r="B306" s="217">
        <v>218.5</v>
      </c>
      <c r="C306" s="217">
        <f t="shared" si="45"/>
        <v>100</v>
      </c>
      <c r="D306" s="217">
        <v>21850</v>
      </c>
      <c r="E306" s="217">
        <f t="shared" si="46"/>
        <v>838.04</v>
      </c>
      <c r="F306" s="217">
        <v>183111.74</v>
      </c>
      <c r="G306" s="217">
        <f t="shared" si="47"/>
        <v>938.04</v>
      </c>
      <c r="H306" s="217">
        <v>204961.74</v>
      </c>
      <c r="I306" s="238">
        <v>68867.197930052396</v>
      </c>
      <c r="J306" s="238">
        <v>273828.9379300524</v>
      </c>
      <c r="K306" s="238">
        <f t="shared" si="48"/>
        <v>4222.343739837399</v>
      </c>
      <c r="L306" s="238">
        <v>129837.07</v>
      </c>
      <c r="M306" s="238">
        <v>403666.00793005241</v>
      </c>
    </row>
    <row r="307" spans="1:13">
      <c r="A307" s="220" t="s">
        <v>148</v>
      </c>
      <c r="B307" s="217">
        <v>152.75</v>
      </c>
      <c r="C307" s="217">
        <f t="shared" si="45"/>
        <v>100</v>
      </c>
      <c r="D307" s="217">
        <v>15275</v>
      </c>
      <c r="E307" s="217">
        <f t="shared" si="46"/>
        <v>838.04</v>
      </c>
      <c r="F307" s="217">
        <v>128010.60999999999</v>
      </c>
      <c r="G307" s="217">
        <f t="shared" si="47"/>
        <v>938.04</v>
      </c>
      <c r="H307" s="217">
        <v>143285.60999999999</v>
      </c>
      <c r="I307" s="238">
        <v>48144.002214258595</v>
      </c>
      <c r="J307" s="238">
        <v>191429.61221425861</v>
      </c>
      <c r="K307" s="238">
        <f t="shared" si="48"/>
        <v>415.41009153318078</v>
      </c>
      <c r="L307" s="238">
        <v>90767.104999999996</v>
      </c>
      <c r="M307" s="238">
        <v>282196.71721425862</v>
      </c>
    </row>
    <row r="308" spans="1:13">
      <c r="A308" s="220" t="s">
        <v>165</v>
      </c>
      <c r="B308" s="217">
        <v>0.33333333333333331</v>
      </c>
      <c r="C308" s="217">
        <f t="shared" si="45"/>
        <v>154.26</v>
      </c>
      <c r="D308" s="217">
        <v>51.419999999999995</v>
      </c>
      <c r="E308" s="217">
        <f t="shared" si="46"/>
        <v>666.05</v>
      </c>
      <c r="F308" s="217">
        <v>222.01666666666665</v>
      </c>
      <c r="G308" s="217">
        <f t="shared" si="47"/>
        <v>820.31000000000006</v>
      </c>
      <c r="H308" s="217">
        <v>273.43666666666667</v>
      </c>
      <c r="I308" s="238">
        <v>91.874791093533346</v>
      </c>
      <c r="J308" s="238">
        <v>365.31145776020003</v>
      </c>
      <c r="K308" s="238">
        <f t="shared" si="48"/>
        <v>7.6805455537370433</v>
      </c>
      <c r="L308" s="238">
        <v>1173.2033333333334</v>
      </c>
      <c r="M308" s="238">
        <v>1538.5147910935332</v>
      </c>
    </row>
    <row r="309" spans="1:13">
      <c r="A309" s="220" t="s">
        <v>232</v>
      </c>
      <c r="B309" s="217">
        <v>1732.3333333333333</v>
      </c>
      <c r="C309" s="217">
        <f t="shared" si="45"/>
        <v>92.560000000000016</v>
      </c>
      <c r="D309" s="217">
        <v>160344.77333333335</v>
      </c>
      <c r="E309" s="217">
        <f t="shared" si="46"/>
        <v>0</v>
      </c>
      <c r="F309" s="217">
        <v>0</v>
      </c>
      <c r="G309" s="217">
        <f t="shared" si="47"/>
        <v>92.560000000000016</v>
      </c>
      <c r="H309" s="217">
        <v>160344.77333333335</v>
      </c>
      <c r="I309" s="238">
        <v>53875.885529641069</v>
      </c>
      <c r="J309" s="238">
        <v>214220.65886297441</v>
      </c>
      <c r="K309" s="238">
        <f t="shared" si="48"/>
        <v>186104.57</v>
      </c>
      <c r="L309" s="238">
        <v>62034.856666666667</v>
      </c>
      <c r="M309" s="238">
        <v>276255.51552964107</v>
      </c>
    </row>
    <row r="310" spans="1:13">
      <c r="A310" s="220" t="s">
        <v>233</v>
      </c>
      <c r="B310" s="217">
        <v>944.5</v>
      </c>
      <c r="C310" s="217">
        <f t="shared" si="45"/>
        <v>142.75999999999996</v>
      </c>
      <c r="D310" s="217">
        <v>134836.81999999998</v>
      </c>
      <c r="E310" s="217">
        <f t="shared" si="46"/>
        <v>0</v>
      </c>
      <c r="F310" s="217">
        <v>0</v>
      </c>
      <c r="G310" s="217">
        <f t="shared" si="47"/>
        <v>142.75999999999996</v>
      </c>
      <c r="H310" s="217">
        <v>134836.81999999998</v>
      </c>
      <c r="I310" s="238">
        <v>45305.206577573197</v>
      </c>
      <c r="J310" s="238">
        <v>180142.02657757318</v>
      </c>
      <c r="K310" s="238">
        <f t="shared" si="48"/>
        <v>19.524270733115262</v>
      </c>
      <c r="L310" s="238">
        <v>33822.545000000006</v>
      </c>
      <c r="M310" s="238">
        <v>213964.5715775732</v>
      </c>
    </row>
    <row r="311" spans="1:13">
      <c r="A311" s="220" t="s">
        <v>234</v>
      </c>
      <c r="B311" s="217">
        <v>47.25</v>
      </c>
      <c r="C311" s="217">
        <f t="shared" si="45"/>
        <v>142.80000000000001</v>
      </c>
      <c r="D311" s="217">
        <v>6747.3</v>
      </c>
      <c r="E311" s="217">
        <f t="shared" si="46"/>
        <v>0</v>
      </c>
      <c r="F311" s="217">
        <v>0</v>
      </c>
      <c r="G311" s="217">
        <f t="shared" si="47"/>
        <v>142.80000000000001</v>
      </c>
      <c r="H311" s="217">
        <v>6747.3</v>
      </c>
      <c r="I311" s="238">
        <v>2267.0945542980003</v>
      </c>
      <c r="J311" s="238">
        <v>9014.3945542980018</v>
      </c>
      <c r="K311" s="238">
        <f t="shared" si="48"/>
        <v>1.7914478560084701</v>
      </c>
      <c r="L311" s="238">
        <v>1692.0225</v>
      </c>
      <c r="M311" s="238">
        <v>10706.417054298001</v>
      </c>
    </row>
    <row r="312" spans="1:13">
      <c r="A312" s="220" t="s">
        <v>236</v>
      </c>
      <c r="B312" s="217">
        <v>3974.75</v>
      </c>
      <c r="C312" s="217">
        <f t="shared" si="45"/>
        <v>147</v>
      </c>
      <c r="D312" s="217">
        <v>584288.25</v>
      </c>
      <c r="E312" s="217">
        <f t="shared" si="46"/>
        <v>0</v>
      </c>
      <c r="F312" s="217">
        <v>0</v>
      </c>
      <c r="G312" s="217">
        <f t="shared" si="47"/>
        <v>147</v>
      </c>
      <c r="H312" s="217">
        <v>584288.25</v>
      </c>
      <c r="I312" s="238">
        <v>196321.00391494503</v>
      </c>
      <c r="J312" s="238">
        <v>780609.25391494518</v>
      </c>
      <c r="K312" s="238">
        <f t="shared" si="48"/>
        <v>3012.3978306878312</v>
      </c>
      <c r="L312" s="238">
        <v>142335.79750000002</v>
      </c>
      <c r="M312" s="238">
        <v>922945.05141494505</v>
      </c>
    </row>
    <row r="313" spans="1:13">
      <c r="A313" s="220" t="s">
        <v>237</v>
      </c>
      <c r="B313" s="217">
        <v>6347.833333333333</v>
      </c>
      <c r="C313" s="217">
        <f t="shared" si="45"/>
        <v>147</v>
      </c>
      <c r="D313" s="217">
        <v>933131.5</v>
      </c>
      <c r="E313" s="217">
        <f t="shared" si="46"/>
        <v>0</v>
      </c>
      <c r="F313" s="217">
        <v>0</v>
      </c>
      <c r="G313" s="217">
        <f t="shared" si="47"/>
        <v>147</v>
      </c>
      <c r="H313" s="217">
        <v>933131.5</v>
      </c>
      <c r="I313" s="238">
        <v>313532.42661419004</v>
      </c>
      <c r="J313" s="238">
        <v>1246663.9266141902</v>
      </c>
      <c r="K313" s="238">
        <f t="shared" si="48"/>
        <v>57.189989726817196</v>
      </c>
      <c r="L313" s="238">
        <v>227315.91166666665</v>
      </c>
      <c r="M313" s="238">
        <v>1473979.8382808568</v>
      </c>
    </row>
    <row r="314" spans="1:13">
      <c r="A314" s="220" t="s">
        <v>238</v>
      </c>
      <c r="B314" s="217">
        <v>2705.75</v>
      </c>
      <c r="C314" s="217">
        <f t="shared" si="45"/>
        <v>147.06</v>
      </c>
      <c r="D314" s="217">
        <v>397907.59499999997</v>
      </c>
      <c r="E314" s="217">
        <f t="shared" si="46"/>
        <v>0</v>
      </c>
      <c r="F314" s="217">
        <v>0</v>
      </c>
      <c r="G314" s="217">
        <f t="shared" si="47"/>
        <v>147.06</v>
      </c>
      <c r="H314" s="217">
        <v>397907.59499999997</v>
      </c>
      <c r="I314" s="238">
        <v>133697.05537597471</v>
      </c>
      <c r="J314" s="238">
        <v>531604.65037597471</v>
      </c>
      <c r="K314" s="238">
        <f t="shared" si="48"/>
        <v>15.263933756924938</v>
      </c>
      <c r="L314" s="238">
        <v>96892.907500000016</v>
      </c>
      <c r="M314" s="238">
        <v>628497.55787597469</v>
      </c>
    </row>
    <row r="315" spans="1:13">
      <c r="A315" s="220" t="s">
        <v>239</v>
      </c>
      <c r="B315" s="217">
        <v>403.41666666666669</v>
      </c>
      <c r="C315" s="217">
        <f t="shared" si="45"/>
        <v>103.11</v>
      </c>
      <c r="D315" s="217">
        <v>41596.292500000003</v>
      </c>
      <c r="E315" s="217">
        <f t="shared" si="46"/>
        <v>0</v>
      </c>
      <c r="F315" s="217">
        <v>0</v>
      </c>
      <c r="G315" s="217">
        <f t="shared" si="47"/>
        <v>103.11</v>
      </c>
      <c r="H315" s="217">
        <v>41596.292500000003</v>
      </c>
      <c r="I315" s="238">
        <v>13976.365095036048</v>
      </c>
      <c r="J315" s="238">
        <v>55572.657595036049</v>
      </c>
      <c r="K315" s="238">
        <f t="shared" si="48"/>
        <v>88.595861283070008</v>
      </c>
      <c r="L315" s="238">
        <v>239718.25166666668</v>
      </c>
      <c r="M315" s="238">
        <v>295290.90926170273</v>
      </c>
    </row>
    <row r="316" spans="1:13">
      <c r="A316" s="220" t="s">
        <v>241</v>
      </c>
      <c r="B316" s="217">
        <v>2603.4166666666665</v>
      </c>
      <c r="C316" s="217">
        <f t="shared" si="45"/>
        <v>147.02000000000001</v>
      </c>
      <c r="D316" s="217">
        <v>382754.31833333336</v>
      </c>
      <c r="E316" s="217">
        <f t="shared" si="46"/>
        <v>0</v>
      </c>
      <c r="F316" s="217">
        <v>0</v>
      </c>
      <c r="G316" s="217">
        <f t="shared" si="47"/>
        <v>147.02000000000001</v>
      </c>
      <c r="H316" s="217">
        <v>382754.31833333336</v>
      </c>
      <c r="I316" s="238">
        <v>128605.55047612278</v>
      </c>
      <c r="J316" s="238">
        <v>511359.86880945606</v>
      </c>
      <c r="K316" s="238">
        <f t="shared" si="48"/>
        <v>3834.7504689113821</v>
      </c>
      <c r="L316" s="238">
        <v>1547002.2516666667</v>
      </c>
      <c r="M316" s="238">
        <v>2058362.1204761229</v>
      </c>
    </row>
    <row r="317" spans="1:13">
      <c r="A317" s="220" t="s">
        <v>242</v>
      </c>
      <c r="B317" s="217">
        <v>3841.6666666666665</v>
      </c>
      <c r="C317" s="217">
        <f t="shared" si="45"/>
        <v>147.02000000000001</v>
      </c>
      <c r="D317" s="217">
        <v>564801.83333333337</v>
      </c>
      <c r="E317" s="217">
        <f t="shared" si="46"/>
        <v>0</v>
      </c>
      <c r="F317" s="217">
        <v>0</v>
      </c>
      <c r="G317" s="217">
        <f t="shared" si="47"/>
        <v>147.02000000000001</v>
      </c>
      <c r="H317" s="217">
        <v>564801.83333333337</v>
      </c>
      <c r="I317" s="238">
        <v>189773.56284847669</v>
      </c>
      <c r="J317" s="238">
        <v>754575.39618181007</v>
      </c>
      <c r="K317" s="238">
        <f t="shared" si="48"/>
        <v>876.84587561217631</v>
      </c>
      <c r="L317" s="238">
        <v>2282795.1666666665</v>
      </c>
      <c r="M317" s="238">
        <v>3037370.5628484767</v>
      </c>
    </row>
    <row r="318" spans="1:13">
      <c r="A318" s="220" t="s">
        <v>243</v>
      </c>
      <c r="B318" s="217">
        <v>1801.0833333333333</v>
      </c>
      <c r="C318" s="217">
        <f t="shared" si="45"/>
        <v>147.02000000000001</v>
      </c>
      <c r="D318" s="217">
        <v>264795.27166666667</v>
      </c>
      <c r="E318" s="217">
        <f t="shared" si="46"/>
        <v>0</v>
      </c>
      <c r="F318" s="217">
        <v>0</v>
      </c>
      <c r="G318" s="217">
        <f t="shared" si="47"/>
        <v>147.02000000000001</v>
      </c>
      <c r="H318" s="217">
        <v>264795.27166666667</v>
      </c>
      <c r="I318" s="238">
        <v>88971.280126770653</v>
      </c>
      <c r="J318" s="238">
        <v>353766.55179343728</v>
      </c>
      <c r="K318" s="238">
        <f t="shared" si="48"/>
        <v>278.58735054229942</v>
      </c>
      <c r="L318" s="238">
        <v>1070239.7383333335</v>
      </c>
      <c r="M318" s="238">
        <v>1424006.2901267707</v>
      </c>
    </row>
    <row r="319" spans="1:13">
      <c r="A319" s="220" t="s">
        <v>425</v>
      </c>
      <c r="B319" s="217">
        <v>2.9166666666666665</v>
      </c>
      <c r="C319" s="217">
        <f t="shared" si="45"/>
        <v>149.44</v>
      </c>
      <c r="D319" s="217">
        <v>435.86666666666662</v>
      </c>
      <c r="E319" s="217">
        <f t="shared" si="46"/>
        <v>666.05</v>
      </c>
      <c r="F319" s="217">
        <v>1942.6458333333333</v>
      </c>
      <c r="G319" s="217">
        <f t="shared" si="47"/>
        <v>815.49000000000012</v>
      </c>
      <c r="H319" s="217">
        <v>2378.5125000000003</v>
      </c>
      <c r="I319" s="238">
        <v>799.18081841325011</v>
      </c>
      <c r="J319" s="238">
        <v>3177.6933184132504</v>
      </c>
      <c r="K319" s="238">
        <f t="shared" si="48"/>
        <v>5.6996414195160323</v>
      </c>
      <c r="L319" s="238">
        <v>10265.529166666667</v>
      </c>
      <c r="M319" s="238">
        <v>13443.222485079916</v>
      </c>
    </row>
    <row r="320" spans="1:13" ht="15" thickBot="1">
      <c r="A320" s="116"/>
      <c r="B320" s="116"/>
      <c r="C320" s="116"/>
      <c r="D320" s="116"/>
      <c r="E320" s="116"/>
      <c r="F320" s="116"/>
      <c r="G320" s="116"/>
      <c r="H320" s="116"/>
      <c r="I320" s="241"/>
      <c r="J320" s="241"/>
      <c r="K320" s="241"/>
      <c r="L320" s="241"/>
      <c r="M320" s="241"/>
    </row>
    <row r="321" spans="1:13">
      <c r="A321" s="220" t="s">
        <v>254</v>
      </c>
      <c r="B321" s="217">
        <v>12.916666666666666</v>
      </c>
      <c r="C321" s="217">
        <f t="shared" ref="C321:C353" si="49">IF(B321 =0,0,D321 / B321 )</f>
        <v>147.02000000000001</v>
      </c>
      <c r="D321" s="217">
        <v>1899.0083333333334</v>
      </c>
      <c r="E321" s="217">
        <f t="shared" ref="E321:E353" si="50">IF(B321 =0,0,F321 / B321 )</f>
        <v>0</v>
      </c>
      <c r="F321" s="217">
        <v>0</v>
      </c>
      <c r="G321" s="217">
        <f t="shared" ref="G321:G353" si="51">IF(B321 =0,0,H321 / B321 )</f>
        <v>147.02000000000001</v>
      </c>
      <c r="H321" s="217">
        <v>1899.0083333333334</v>
      </c>
      <c r="I321" s="238">
        <v>638.06729374216673</v>
      </c>
      <c r="J321" s="238">
        <v>2537.0756270755001</v>
      </c>
      <c r="K321" s="238">
        <f t="shared" ref="K321:K353" si="52">IF(B320 =0,0,L321 / B320 )</f>
        <v>0</v>
      </c>
      <c r="L321" s="238">
        <v>7675.3416666666672</v>
      </c>
      <c r="M321" s="238">
        <v>10212.417293742166</v>
      </c>
    </row>
    <row r="322" spans="1:13">
      <c r="A322" s="220" t="s">
        <v>426</v>
      </c>
      <c r="B322" s="217">
        <v>5.083333333333333</v>
      </c>
      <c r="C322" s="217">
        <f t="shared" si="49"/>
        <v>149.44</v>
      </c>
      <c r="D322" s="217">
        <v>759.65333333333331</v>
      </c>
      <c r="E322" s="217">
        <f t="shared" si="50"/>
        <v>666.05</v>
      </c>
      <c r="F322" s="217">
        <v>3385.7541666666662</v>
      </c>
      <c r="G322" s="217">
        <f t="shared" si="51"/>
        <v>815.49000000000012</v>
      </c>
      <c r="H322" s="217">
        <v>4145.4075000000003</v>
      </c>
      <c r="I322" s="238">
        <v>1392.8579978059504</v>
      </c>
      <c r="J322" s="238">
        <v>5538.2654978059509</v>
      </c>
      <c r="K322" s="238">
        <f t="shared" si="52"/>
        <v>1385.1368387096775</v>
      </c>
      <c r="L322" s="238">
        <v>17891.350833333334</v>
      </c>
      <c r="M322" s="238">
        <v>23429.616331139285</v>
      </c>
    </row>
    <row r="323" spans="1:13">
      <c r="A323" s="220" t="s">
        <v>244</v>
      </c>
      <c r="B323" s="217">
        <v>10.5</v>
      </c>
      <c r="C323" s="217">
        <f t="shared" si="49"/>
        <v>98.309999999999988</v>
      </c>
      <c r="D323" s="217">
        <v>1032.2549999999999</v>
      </c>
      <c r="E323" s="217">
        <f t="shared" si="50"/>
        <v>0</v>
      </c>
      <c r="F323" s="217">
        <v>0</v>
      </c>
      <c r="G323" s="217">
        <f t="shared" si="51"/>
        <v>98.309999999999988</v>
      </c>
      <c r="H323" s="217">
        <v>1032.2549999999999</v>
      </c>
      <c r="I323" s="238">
        <v>346.83794838630001</v>
      </c>
      <c r="J323" s="238">
        <v>1379.0929483863001</v>
      </c>
      <c r="K323" s="238">
        <f t="shared" si="52"/>
        <v>73.968196721311486</v>
      </c>
      <c r="L323" s="238">
        <v>376.00500000000005</v>
      </c>
      <c r="M323" s="238">
        <v>1755.0979483863</v>
      </c>
    </row>
    <row r="324" spans="1:13">
      <c r="A324" s="220" t="s">
        <v>245</v>
      </c>
      <c r="B324" s="217">
        <v>6</v>
      </c>
      <c r="C324" s="217">
        <f t="shared" si="49"/>
        <v>148.56</v>
      </c>
      <c r="D324" s="217">
        <v>891.36</v>
      </c>
      <c r="E324" s="217">
        <f t="shared" si="50"/>
        <v>0</v>
      </c>
      <c r="F324" s="217">
        <v>0</v>
      </c>
      <c r="G324" s="217">
        <f t="shared" si="51"/>
        <v>148.56</v>
      </c>
      <c r="H324" s="217">
        <v>891.36</v>
      </c>
      <c r="I324" s="238">
        <v>299.49719175360002</v>
      </c>
      <c r="J324" s="238">
        <v>1190.8571917536001</v>
      </c>
      <c r="K324" s="238">
        <f t="shared" si="52"/>
        <v>20.462857142857143</v>
      </c>
      <c r="L324" s="238">
        <v>214.86</v>
      </c>
      <c r="M324" s="238">
        <v>1405.7171917536</v>
      </c>
    </row>
    <row r="325" spans="1:13">
      <c r="A325" s="220" t="s">
        <v>246</v>
      </c>
      <c r="B325" s="217">
        <v>2</v>
      </c>
      <c r="C325" s="217">
        <f t="shared" si="49"/>
        <v>149.13</v>
      </c>
      <c r="D325" s="217">
        <v>298.26</v>
      </c>
      <c r="E325" s="217">
        <f t="shared" si="50"/>
        <v>0</v>
      </c>
      <c r="F325" s="217">
        <v>0</v>
      </c>
      <c r="G325" s="217">
        <f t="shared" si="51"/>
        <v>149.13</v>
      </c>
      <c r="H325" s="217">
        <v>298.26</v>
      </c>
      <c r="I325" s="238">
        <v>100.2154375476</v>
      </c>
      <c r="J325" s="238">
        <v>398.4754375476</v>
      </c>
      <c r="K325" s="238">
        <f t="shared" si="52"/>
        <v>11.936666666666667</v>
      </c>
      <c r="L325" s="238">
        <v>71.62</v>
      </c>
      <c r="M325" s="238">
        <v>470.09543754760006</v>
      </c>
    </row>
    <row r="326" spans="1:13">
      <c r="A326" s="220" t="s">
        <v>247</v>
      </c>
      <c r="B326" s="217">
        <v>11.5</v>
      </c>
      <c r="C326" s="217">
        <f t="shared" si="49"/>
        <v>153.72</v>
      </c>
      <c r="D326" s="217">
        <v>1767.78</v>
      </c>
      <c r="E326" s="217">
        <f t="shared" si="50"/>
        <v>0</v>
      </c>
      <c r="F326" s="217">
        <v>0</v>
      </c>
      <c r="G326" s="217">
        <f t="shared" si="51"/>
        <v>153.72</v>
      </c>
      <c r="H326" s="217">
        <v>1767.78</v>
      </c>
      <c r="I326" s="238">
        <v>593.97453962279997</v>
      </c>
      <c r="J326" s="238">
        <v>2361.7545396228002</v>
      </c>
      <c r="K326" s="238">
        <f t="shared" si="52"/>
        <v>205.90750000000003</v>
      </c>
      <c r="L326" s="238">
        <v>411.81500000000005</v>
      </c>
      <c r="M326" s="238">
        <v>2773.5695396228002</v>
      </c>
    </row>
    <row r="327" spans="1:13">
      <c r="A327" s="220" t="s">
        <v>248</v>
      </c>
      <c r="B327" s="217">
        <v>17.25</v>
      </c>
      <c r="C327" s="217">
        <f t="shared" si="49"/>
        <v>153.72</v>
      </c>
      <c r="D327" s="217">
        <v>2651.67</v>
      </c>
      <c r="E327" s="217">
        <f t="shared" si="50"/>
        <v>0</v>
      </c>
      <c r="F327" s="217">
        <v>0</v>
      </c>
      <c r="G327" s="217">
        <f t="shared" si="51"/>
        <v>153.72</v>
      </c>
      <c r="H327" s="217">
        <v>2651.67</v>
      </c>
      <c r="I327" s="238">
        <v>890.96180943419995</v>
      </c>
      <c r="J327" s="238">
        <v>3542.6318094342</v>
      </c>
      <c r="K327" s="238">
        <f t="shared" si="52"/>
        <v>53.714999999999996</v>
      </c>
      <c r="L327" s="238">
        <v>617.72249999999997</v>
      </c>
      <c r="M327" s="238">
        <v>4160.3543094342003</v>
      </c>
    </row>
    <row r="328" spans="1:13">
      <c r="A328" s="220" t="s">
        <v>249</v>
      </c>
      <c r="B328" s="217">
        <v>23.833333333333332</v>
      </c>
      <c r="C328" s="217">
        <f t="shared" si="49"/>
        <v>153.72</v>
      </c>
      <c r="D328" s="217">
        <v>3663.66</v>
      </c>
      <c r="E328" s="217">
        <f t="shared" si="50"/>
        <v>0</v>
      </c>
      <c r="F328" s="217">
        <v>0</v>
      </c>
      <c r="G328" s="217">
        <f t="shared" si="51"/>
        <v>153.72</v>
      </c>
      <c r="H328" s="217">
        <v>3663.66</v>
      </c>
      <c r="I328" s="238">
        <v>1230.9907125515999</v>
      </c>
      <c r="J328" s="238">
        <v>4894.6507125516</v>
      </c>
      <c r="K328" s="238">
        <f t="shared" si="52"/>
        <v>49.476618357487922</v>
      </c>
      <c r="L328" s="238">
        <v>853.47166666666669</v>
      </c>
      <c r="M328" s="238">
        <v>5748.1223792182673</v>
      </c>
    </row>
    <row r="329" spans="1:13">
      <c r="A329" s="220" t="s">
        <v>250</v>
      </c>
      <c r="B329" s="217">
        <v>2.5</v>
      </c>
      <c r="C329" s="217">
        <f t="shared" si="49"/>
        <v>109.41</v>
      </c>
      <c r="D329" s="217">
        <v>273.52499999999998</v>
      </c>
      <c r="E329" s="217">
        <f t="shared" si="50"/>
        <v>0</v>
      </c>
      <c r="F329" s="217">
        <v>0</v>
      </c>
      <c r="G329" s="217">
        <f t="shared" si="51"/>
        <v>109.41</v>
      </c>
      <c r="H329" s="217">
        <v>273.52499999999998</v>
      </c>
      <c r="I329" s="238">
        <v>91.904471116500005</v>
      </c>
      <c r="J329" s="238">
        <v>365.4294711165</v>
      </c>
      <c r="K329" s="238">
        <f t="shared" si="52"/>
        <v>62.330769230769242</v>
      </c>
      <c r="L329" s="238">
        <v>1485.5500000000002</v>
      </c>
      <c r="M329" s="238">
        <v>1850.9794711165002</v>
      </c>
    </row>
    <row r="330" spans="1:13">
      <c r="A330" s="220" t="s">
        <v>251</v>
      </c>
      <c r="B330" s="217">
        <v>6.416666666666667</v>
      </c>
      <c r="C330" s="217">
        <f t="shared" si="49"/>
        <v>152.65</v>
      </c>
      <c r="D330" s="217">
        <v>979.50416666666672</v>
      </c>
      <c r="E330" s="217">
        <f t="shared" si="50"/>
        <v>0</v>
      </c>
      <c r="F330" s="217">
        <v>0</v>
      </c>
      <c r="G330" s="217">
        <f t="shared" si="51"/>
        <v>152.65</v>
      </c>
      <c r="H330" s="217">
        <v>979.50416666666672</v>
      </c>
      <c r="I330" s="238">
        <v>329.1136546710834</v>
      </c>
      <c r="J330" s="238">
        <v>1308.61782133775</v>
      </c>
      <c r="K330" s="238">
        <f t="shared" si="52"/>
        <v>1525.1646666666668</v>
      </c>
      <c r="L330" s="238">
        <v>3812.9116666666669</v>
      </c>
      <c r="M330" s="238">
        <v>5121.5294880044166</v>
      </c>
    </row>
    <row r="331" spans="1:13">
      <c r="A331" s="220" t="s">
        <v>252</v>
      </c>
      <c r="B331" s="217">
        <v>37.916666666666664</v>
      </c>
      <c r="C331" s="217">
        <f t="shared" si="49"/>
        <v>152.65</v>
      </c>
      <c r="D331" s="217">
        <v>5787.979166666667</v>
      </c>
      <c r="E331" s="217">
        <f t="shared" si="50"/>
        <v>0</v>
      </c>
      <c r="F331" s="217">
        <v>0</v>
      </c>
      <c r="G331" s="217">
        <f t="shared" si="51"/>
        <v>152.65</v>
      </c>
      <c r="H331" s="217">
        <v>5787.979166666667</v>
      </c>
      <c r="I331" s="238">
        <v>1944.7625048745838</v>
      </c>
      <c r="J331" s="238">
        <v>7732.741671541251</v>
      </c>
      <c r="K331" s="238">
        <f t="shared" si="52"/>
        <v>3511.3000000000006</v>
      </c>
      <c r="L331" s="238">
        <v>22530.841666666671</v>
      </c>
      <c r="M331" s="238">
        <v>30263.583338207914</v>
      </c>
    </row>
    <row r="332" spans="1:13">
      <c r="A332" s="220" t="s">
        <v>253</v>
      </c>
      <c r="B332" s="217">
        <v>55</v>
      </c>
      <c r="C332" s="217">
        <f t="shared" si="49"/>
        <v>152.65</v>
      </c>
      <c r="D332" s="217">
        <v>8395.75</v>
      </c>
      <c r="E332" s="217">
        <f t="shared" si="50"/>
        <v>0</v>
      </c>
      <c r="F332" s="217">
        <v>0</v>
      </c>
      <c r="G332" s="217">
        <f t="shared" si="51"/>
        <v>152.65</v>
      </c>
      <c r="H332" s="217">
        <v>8395.75</v>
      </c>
      <c r="I332" s="238">
        <v>2820.9741828950005</v>
      </c>
      <c r="J332" s="238">
        <v>11216.724182895001</v>
      </c>
      <c r="K332" s="238">
        <f t="shared" si="52"/>
        <v>861.94549450549459</v>
      </c>
      <c r="L332" s="238">
        <v>32682.100000000002</v>
      </c>
      <c r="M332" s="238">
        <v>43898.824182895005</v>
      </c>
    </row>
    <row r="333" spans="1:13">
      <c r="A333" s="220" t="s">
        <v>151</v>
      </c>
      <c r="B333" s="217">
        <v>29.583333333333332</v>
      </c>
      <c r="C333" s="217">
        <f t="shared" si="49"/>
        <v>115.00000000000001</v>
      </c>
      <c r="D333" s="217">
        <v>3402.0833333333335</v>
      </c>
      <c r="E333" s="217">
        <f t="shared" si="50"/>
        <v>0</v>
      </c>
      <c r="F333" s="217">
        <v>0</v>
      </c>
      <c r="G333" s="217">
        <f t="shared" si="51"/>
        <v>115.00000000000001</v>
      </c>
      <c r="H333" s="217">
        <v>3402.0833333333335</v>
      </c>
      <c r="I333" s="238">
        <v>1143.1008845416666</v>
      </c>
      <c r="J333" s="238">
        <v>4545.1842178750003</v>
      </c>
      <c r="K333" s="238">
        <f t="shared" si="52"/>
        <v>19.261439393939398</v>
      </c>
      <c r="L333" s="238">
        <v>1059.3791666666668</v>
      </c>
      <c r="M333" s="238">
        <v>5604.5633845416669</v>
      </c>
    </row>
    <row r="334" spans="1:13">
      <c r="A334" s="220" t="s">
        <v>152</v>
      </c>
      <c r="B334" s="217">
        <v>24.083333333333332</v>
      </c>
      <c r="C334" s="217">
        <f t="shared" si="49"/>
        <v>0</v>
      </c>
      <c r="D334" s="217">
        <v>0</v>
      </c>
      <c r="E334" s="217">
        <f t="shared" si="50"/>
        <v>0</v>
      </c>
      <c r="F334" s="217">
        <v>0</v>
      </c>
      <c r="G334" s="217">
        <f t="shared" si="51"/>
        <v>0</v>
      </c>
      <c r="H334" s="217">
        <v>0</v>
      </c>
      <c r="I334" s="238">
        <v>0</v>
      </c>
      <c r="J334" s="238">
        <v>0</v>
      </c>
      <c r="K334" s="238">
        <f t="shared" si="52"/>
        <v>29.152366197183099</v>
      </c>
      <c r="L334" s="238">
        <v>862.42416666666668</v>
      </c>
      <c r="M334" s="238">
        <v>862.42416666666668</v>
      </c>
    </row>
    <row r="335" spans="1:13">
      <c r="A335" s="220" t="s">
        <v>153</v>
      </c>
      <c r="B335" s="217">
        <v>1</v>
      </c>
      <c r="C335" s="217">
        <f t="shared" si="49"/>
        <v>0</v>
      </c>
      <c r="D335" s="217">
        <v>0</v>
      </c>
      <c r="E335" s="217">
        <f t="shared" si="50"/>
        <v>0</v>
      </c>
      <c r="F335" s="217">
        <v>0</v>
      </c>
      <c r="G335" s="217">
        <f t="shared" si="51"/>
        <v>0</v>
      </c>
      <c r="H335" s="217">
        <v>0</v>
      </c>
      <c r="I335" s="238">
        <v>0</v>
      </c>
      <c r="J335" s="238">
        <v>0</v>
      </c>
      <c r="K335" s="238">
        <f t="shared" si="52"/>
        <v>1.4869204152249136</v>
      </c>
      <c r="L335" s="238">
        <v>35.81</v>
      </c>
      <c r="M335" s="238">
        <v>35.81</v>
      </c>
    </row>
    <row r="336" spans="1:13">
      <c r="A336" s="220" t="s">
        <v>154</v>
      </c>
      <c r="B336" s="217">
        <v>37.416666666666664</v>
      </c>
      <c r="C336" s="217">
        <f t="shared" si="49"/>
        <v>193.79</v>
      </c>
      <c r="D336" s="217">
        <v>7250.975833333333</v>
      </c>
      <c r="E336" s="217">
        <f t="shared" si="50"/>
        <v>0</v>
      </c>
      <c r="F336" s="217">
        <v>0</v>
      </c>
      <c r="G336" s="217">
        <f t="shared" si="51"/>
        <v>193.79</v>
      </c>
      <c r="H336" s="217">
        <v>7250.975833333333</v>
      </c>
      <c r="I336" s="238">
        <v>2436.3297652537167</v>
      </c>
      <c r="J336" s="238">
        <v>9687.3055985870506</v>
      </c>
      <c r="K336" s="238">
        <f t="shared" si="52"/>
        <v>1339.8908333333334</v>
      </c>
      <c r="L336" s="238">
        <v>1339.8908333333334</v>
      </c>
      <c r="M336" s="238">
        <v>11027.196431920383</v>
      </c>
    </row>
    <row r="337" spans="1:13">
      <c r="A337" s="220" t="s">
        <v>155</v>
      </c>
      <c r="B337" s="217">
        <v>95.416666666666671</v>
      </c>
      <c r="C337" s="217">
        <f t="shared" si="49"/>
        <v>193.79</v>
      </c>
      <c r="D337" s="217">
        <v>18490.795833333334</v>
      </c>
      <c r="E337" s="217">
        <f t="shared" si="50"/>
        <v>0</v>
      </c>
      <c r="F337" s="217">
        <v>0</v>
      </c>
      <c r="G337" s="217">
        <f t="shared" si="51"/>
        <v>193.79</v>
      </c>
      <c r="H337" s="217">
        <v>18490.795833333334</v>
      </c>
      <c r="I337" s="238">
        <v>6212.912207606917</v>
      </c>
      <c r="J337" s="238">
        <v>24703.708040940252</v>
      </c>
      <c r="K337" s="238">
        <f t="shared" si="52"/>
        <v>91.319487750556817</v>
      </c>
      <c r="L337" s="238">
        <v>3416.8708333333338</v>
      </c>
      <c r="M337" s="238">
        <v>28120.578874273586</v>
      </c>
    </row>
    <row r="338" spans="1:13">
      <c r="A338" s="220" t="s">
        <v>156</v>
      </c>
      <c r="B338" s="217">
        <v>64.25</v>
      </c>
      <c r="C338" s="217">
        <f t="shared" si="49"/>
        <v>193.79</v>
      </c>
      <c r="D338" s="217">
        <v>12451.0075</v>
      </c>
      <c r="E338" s="217">
        <f t="shared" si="50"/>
        <v>0</v>
      </c>
      <c r="F338" s="217">
        <v>0</v>
      </c>
      <c r="G338" s="217">
        <f t="shared" si="51"/>
        <v>193.79</v>
      </c>
      <c r="H338" s="217">
        <v>12451.0075</v>
      </c>
      <c r="I338" s="238">
        <v>4183.5417572619499</v>
      </c>
      <c r="J338" s="238">
        <v>16634.549257261951</v>
      </c>
      <c r="K338" s="238">
        <f t="shared" si="52"/>
        <v>24.113109170305677</v>
      </c>
      <c r="L338" s="238">
        <v>2300.7925</v>
      </c>
      <c r="M338" s="238">
        <v>18935.341757261951</v>
      </c>
    </row>
    <row r="339" spans="1:13">
      <c r="A339" s="220" t="s">
        <v>157</v>
      </c>
      <c r="B339" s="217">
        <v>3</v>
      </c>
      <c r="C339" s="217">
        <f t="shared" si="49"/>
        <v>213.27</v>
      </c>
      <c r="D339" s="217">
        <v>639.81000000000006</v>
      </c>
      <c r="E339" s="217">
        <f t="shared" si="50"/>
        <v>780.70999999999992</v>
      </c>
      <c r="F339" s="217">
        <v>2342.1299999999997</v>
      </c>
      <c r="G339" s="217">
        <f t="shared" si="51"/>
        <v>993.98</v>
      </c>
      <c r="H339" s="217">
        <v>2981.94</v>
      </c>
      <c r="I339" s="238">
        <v>1001.9326153044</v>
      </c>
      <c r="J339" s="238">
        <v>3983.8726153043995</v>
      </c>
      <c r="K339" s="238">
        <f t="shared" si="52"/>
        <v>27.745680933852142</v>
      </c>
      <c r="L339" s="238">
        <v>1782.66</v>
      </c>
      <c r="M339" s="238">
        <v>5766.5326153043998</v>
      </c>
    </row>
    <row r="340" spans="1:13">
      <c r="A340" s="220" t="s">
        <v>90</v>
      </c>
      <c r="B340" s="217">
        <v>50.833333333333336</v>
      </c>
      <c r="C340" s="217">
        <f t="shared" si="49"/>
        <v>217.24999999999997</v>
      </c>
      <c r="D340" s="217">
        <v>11043.541666666666</v>
      </c>
      <c r="E340" s="217">
        <f t="shared" si="50"/>
        <v>838.03999999999985</v>
      </c>
      <c r="F340" s="217">
        <v>42600.366666666661</v>
      </c>
      <c r="G340" s="217">
        <f t="shared" si="51"/>
        <v>1055.2899999999997</v>
      </c>
      <c r="H340" s="217">
        <v>53643.908333333326</v>
      </c>
      <c r="I340" s="238">
        <v>18024.367147416164</v>
      </c>
      <c r="J340" s="238">
        <v>71668.275480749493</v>
      </c>
      <c r="K340" s="238">
        <f t="shared" si="52"/>
        <v>10068.727777777778</v>
      </c>
      <c r="L340" s="238">
        <v>30206.183333333334</v>
      </c>
      <c r="M340" s="238">
        <v>101874.45881408283</v>
      </c>
    </row>
    <row r="341" spans="1:13">
      <c r="A341" s="220" t="s">
        <v>82</v>
      </c>
      <c r="B341" s="217">
        <v>264.75</v>
      </c>
      <c r="C341" s="217">
        <f t="shared" si="49"/>
        <v>217.25</v>
      </c>
      <c r="D341" s="217">
        <v>57516.9375</v>
      </c>
      <c r="E341" s="217">
        <f t="shared" si="50"/>
        <v>838.04</v>
      </c>
      <c r="F341" s="217">
        <v>221871.09</v>
      </c>
      <c r="G341" s="217">
        <f t="shared" si="51"/>
        <v>1055.2900000000002</v>
      </c>
      <c r="H341" s="217">
        <v>279388.02750000003</v>
      </c>
      <c r="I341" s="238">
        <v>93874.449880887158</v>
      </c>
      <c r="J341" s="238">
        <v>373262.47738088714</v>
      </c>
      <c r="K341" s="238">
        <f t="shared" si="52"/>
        <v>3094.8146557377054</v>
      </c>
      <c r="L341" s="238">
        <v>157319.74500000002</v>
      </c>
      <c r="M341" s="238">
        <v>530582.22238088713</v>
      </c>
    </row>
    <row r="342" spans="1:13">
      <c r="A342" s="220" t="s">
        <v>83</v>
      </c>
      <c r="B342" s="217">
        <v>442.75</v>
      </c>
      <c r="C342" s="217">
        <f t="shared" si="49"/>
        <v>217.25</v>
      </c>
      <c r="D342" s="217">
        <v>96187.4375</v>
      </c>
      <c r="E342" s="217">
        <f t="shared" si="50"/>
        <v>838.04</v>
      </c>
      <c r="F342" s="217">
        <v>371042.20999999996</v>
      </c>
      <c r="G342" s="217">
        <f t="shared" si="51"/>
        <v>1055.29</v>
      </c>
      <c r="H342" s="217">
        <v>467229.64749999996</v>
      </c>
      <c r="I342" s="238">
        <v>156989.28303970833</v>
      </c>
      <c r="J342" s="238">
        <v>624218.93053970824</v>
      </c>
      <c r="K342" s="238">
        <f t="shared" si="52"/>
        <v>993.73335221907473</v>
      </c>
      <c r="L342" s="238">
        <v>263090.90500000003</v>
      </c>
      <c r="M342" s="238">
        <v>887309.83553970826</v>
      </c>
    </row>
    <row r="343" spans="1:13">
      <c r="A343" s="220" t="s">
        <v>175</v>
      </c>
      <c r="B343" s="217">
        <v>1</v>
      </c>
      <c r="C343" s="217">
        <f t="shared" si="49"/>
        <v>0</v>
      </c>
      <c r="D343" s="217">
        <v>0</v>
      </c>
      <c r="E343" s="217">
        <f t="shared" si="50"/>
        <v>666.05</v>
      </c>
      <c r="F343" s="217">
        <v>666.05</v>
      </c>
      <c r="G343" s="217">
        <f t="shared" si="51"/>
        <v>666.05</v>
      </c>
      <c r="H343" s="217">
        <v>666.05</v>
      </c>
      <c r="I343" s="238">
        <v>223.79297317299998</v>
      </c>
      <c r="J343" s="238">
        <v>889.8429731729999</v>
      </c>
      <c r="K343" s="238">
        <f t="shared" si="52"/>
        <v>7.9494297007340489</v>
      </c>
      <c r="L343" s="238">
        <v>3519.61</v>
      </c>
      <c r="M343" s="238">
        <v>4409.4529731729999</v>
      </c>
    </row>
    <row r="344" spans="1:13">
      <c r="A344" s="220" t="s">
        <v>84</v>
      </c>
      <c r="B344" s="217">
        <v>24.416666666666668</v>
      </c>
      <c r="C344" s="217">
        <f t="shared" si="49"/>
        <v>417.73</v>
      </c>
      <c r="D344" s="217">
        <v>10199.574166666667</v>
      </c>
      <c r="E344" s="217">
        <f t="shared" si="50"/>
        <v>666.05</v>
      </c>
      <c r="F344" s="217">
        <v>16262.720833333333</v>
      </c>
      <c r="G344" s="217">
        <f t="shared" si="51"/>
        <v>1083.78</v>
      </c>
      <c r="H344" s="217">
        <v>26462.294999999998</v>
      </c>
      <c r="I344" s="238">
        <v>8891.3380001966998</v>
      </c>
      <c r="J344" s="238">
        <v>35353.6330001967</v>
      </c>
      <c r="K344" s="238">
        <f t="shared" si="52"/>
        <v>85937.144166666665</v>
      </c>
      <c r="L344" s="238">
        <v>85937.144166666665</v>
      </c>
      <c r="M344" s="238">
        <v>121290.77716686336</v>
      </c>
    </row>
    <row r="345" spans="1:13">
      <c r="A345" s="220" t="s">
        <v>158</v>
      </c>
      <c r="B345" s="217">
        <v>13.166666666666666</v>
      </c>
      <c r="C345" s="217">
        <f t="shared" si="49"/>
        <v>650.00000000000011</v>
      </c>
      <c r="D345" s="217">
        <v>8558.3333333333339</v>
      </c>
      <c r="E345" s="217">
        <f t="shared" si="50"/>
        <v>0</v>
      </c>
      <c r="F345" s="217">
        <v>0</v>
      </c>
      <c r="G345" s="217">
        <f t="shared" si="51"/>
        <v>650.00000000000011</v>
      </c>
      <c r="H345" s="217">
        <v>8558.3333333333339</v>
      </c>
      <c r="I345" s="238">
        <v>2875.6022251666668</v>
      </c>
      <c r="J345" s="238">
        <v>11433.935558500001</v>
      </c>
      <c r="K345" s="238">
        <f t="shared" si="52"/>
        <v>19.310511945392491</v>
      </c>
      <c r="L345" s="238">
        <v>471.49833333333339</v>
      </c>
      <c r="M345" s="238">
        <v>11905.433891833332</v>
      </c>
    </row>
    <row r="346" spans="1:13">
      <c r="A346" s="220" t="s">
        <v>159</v>
      </c>
      <c r="B346" s="217">
        <v>3</v>
      </c>
      <c r="C346" s="217">
        <f t="shared" si="49"/>
        <v>977.94</v>
      </c>
      <c r="D346" s="217">
        <v>2933.82</v>
      </c>
      <c r="E346" s="217">
        <f t="shared" si="50"/>
        <v>0</v>
      </c>
      <c r="F346" s="217">
        <v>0</v>
      </c>
      <c r="G346" s="217">
        <f t="shared" si="51"/>
        <v>977.94</v>
      </c>
      <c r="H346" s="217">
        <v>2933.82</v>
      </c>
      <c r="I346" s="238">
        <v>985.76428279319998</v>
      </c>
      <c r="J346" s="238">
        <v>3919.5842827932006</v>
      </c>
      <c r="K346" s="238">
        <f t="shared" si="52"/>
        <v>8.1592405063291142</v>
      </c>
      <c r="L346" s="238">
        <v>107.43</v>
      </c>
      <c r="M346" s="238">
        <v>4027.0142827932</v>
      </c>
    </row>
    <row r="347" spans="1:13">
      <c r="A347" s="220" t="s">
        <v>160</v>
      </c>
      <c r="B347" s="217">
        <v>8.5833333333333339</v>
      </c>
      <c r="C347" s="217">
        <f t="shared" si="49"/>
        <v>822.56</v>
      </c>
      <c r="D347" s="217">
        <v>7060.3066666666664</v>
      </c>
      <c r="E347" s="217">
        <f t="shared" si="50"/>
        <v>0</v>
      </c>
      <c r="F347" s="217">
        <v>0</v>
      </c>
      <c r="G347" s="217">
        <f t="shared" si="51"/>
        <v>822.56</v>
      </c>
      <c r="H347" s="217">
        <v>7060.3066666666664</v>
      </c>
      <c r="I347" s="238">
        <v>2372.2648756797334</v>
      </c>
      <c r="J347" s="238">
        <v>9432.5715423463989</v>
      </c>
      <c r="K347" s="238">
        <f t="shared" si="52"/>
        <v>102.4563888888889</v>
      </c>
      <c r="L347" s="238">
        <v>307.36916666666667</v>
      </c>
      <c r="M347" s="238">
        <v>9739.9407090130644</v>
      </c>
    </row>
    <row r="348" spans="1:13">
      <c r="A348" s="220" t="s">
        <v>161</v>
      </c>
      <c r="B348" s="217">
        <v>13.916666666666666</v>
      </c>
      <c r="C348" s="217">
        <f t="shared" si="49"/>
        <v>822.56000000000006</v>
      </c>
      <c r="D348" s="217">
        <v>11447.293333333333</v>
      </c>
      <c r="E348" s="217">
        <f t="shared" si="50"/>
        <v>0</v>
      </c>
      <c r="F348" s="217">
        <v>0</v>
      </c>
      <c r="G348" s="217">
        <f t="shared" si="51"/>
        <v>822.56000000000006</v>
      </c>
      <c r="H348" s="217">
        <v>11447.293333333333</v>
      </c>
      <c r="I348" s="238">
        <v>3846.2935362962667</v>
      </c>
      <c r="J348" s="238">
        <v>15293.5868696296</v>
      </c>
      <c r="K348" s="238">
        <f t="shared" si="52"/>
        <v>58.060873786407768</v>
      </c>
      <c r="L348" s="238">
        <v>498.35583333333335</v>
      </c>
      <c r="M348" s="238">
        <v>15791.942702962931</v>
      </c>
    </row>
    <row r="349" spans="1:13">
      <c r="A349" s="220" t="s">
        <v>162</v>
      </c>
      <c r="B349" s="217">
        <v>29.25</v>
      </c>
      <c r="C349" s="217">
        <f t="shared" si="49"/>
        <v>822.56000000000006</v>
      </c>
      <c r="D349" s="217">
        <v>24059.88</v>
      </c>
      <c r="E349" s="217">
        <f t="shared" si="50"/>
        <v>0</v>
      </c>
      <c r="F349" s="217">
        <v>0</v>
      </c>
      <c r="G349" s="217">
        <f t="shared" si="51"/>
        <v>822.56000000000006</v>
      </c>
      <c r="H349" s="217">
        <v>24059.88</v>
      </c>
      <c r="I349" s="238">
        <v>8084.1259355688007</v>
      </c>
      <c r="J349" s="238">
        <v>32144.005935568799</v>
      </c>
      <c r="K349" s="238">
        <f t="shared" si="52"/>
        <v>75.265329341317383</v>
      </c>
      <c r="L349" s="238">
        <v>1047.4425000000001</v>
      </c>
      <c r="M349" s="238">
        <v>33191.448435568796</v>
      </c>
    </row>
    <row r="350" spans="1:13">
      <c r="A350" s="220" t="s">
        <v>163</v>
      </c>
      <c r="B350" s="217">
        <v>30.083333333333332</v>
      </c>
      <c r="C350" s="217">
        <f t="shared" si="49"/>
        <v>843.95</v>
      </c>
      <c r="D350" s="217">
        <v>25388.829166666666</v>
      </c>
      <c r="E350" s="217">
        <f t="shared" si="50"/>
        <v>838.04000000000008</v>
      </c>
      <c r="F350" s="217">
        <v>25211.036666666667</v>
      </c>
      <c r="G350" s="217">
        <f t="shared" si="51"/>
        <v>1681.9900000000002</v>
      </c>
      <c r="H350" s="217">
        <v>50599.865833333337</v>
      </c>
      <c r="I350" s="238">
        <v>17001.568075965119</v>
      </c>
      <c r="J350" s="238">
        <v>67601.433909298445</v>
      </c>
      <c r="K350" s="238">
        <f t="shared" si="52"/>
        <v>611.14934472934476</v>
      </c>
      <c r="L350" s="238">
        <v>17876.118333333336</v>
      </c>
      <c r="M350" s="238">
        <v>85477.552242631777</v>
      </c>
    </row>
    <row r="351" spans="1:13">
      <c r="A351" s="220" t="s">
        <v>85</v>
      </c>
      <c r="B351" s="217">
        <v>156.5</v>
      </c>
      <c r="C351" s="217">
        <f t="shared" si="49"/>
        <v>843.95000000000016</v>
      </c>
      <c r="D351" s="217">
        <v>132078.17500000002</v>
      </c>
      <c r="E351" s="217">
        <f t="shared" si="50"/>
        <v>838.03999999999985</v>
      </c>
      <c r="F351" s="217">
        <v>131153.25999999998</v>
      </c>
      <c r="G351" s="217">
        <f t="shared" si="51"/>
        <v>1681.99</v>
      </c>
      <c r="H351" s="217">
        <v>263231.435</v>
      </c>
      <c r="I351" s="238">
        <v>88445.830600173096</v>
      </c>
      <c r="J351" s="238">
        <v>351677.26560017304</v>
      </c>
      <c r="K351" s="238">
        <f t="shared" si="52"/>
        <v>3091.2608310249311</v>
      </c>
      <c r="L351" s="238">
        <v>92995.430000000008</v>
      </c>
      <c r="M351" s="238">
        <v>444672.69560017315</v>
      </c>
    </row>
    <row r="352" spans="1:13">
      <c r="A352" s="220" t="s">
        <v>86</v>
      </c>
      <c r="B352" s="217">
        <v>219.16666666666666</v>
      </c>
      <c r="C352" s="217">
        <f t="shared" si="49"/>
        <v>843.95</v>
      </c>
      <c r="D352" s="217">
        <v>184965.70833333334</v>
      </c>
      <c r="E352" s="217">
        <f t="shared" si="50"/>
        <v>838.04</v>
      </c>
      <c r="F352" s="217">
        <v>183670.43333333332</v>
      </c>
      <c r="G352" s="217">
        <f t="shared" si="51"/>
        <v>1681.9899999999998</v>
      </c>
      <c r="H352" s="217">
        <v>368636.1416666666</v>
      </c>
      <c r="I352" s="238">
        <v>123861.83944539681</v>
      </c>
      <c r="J352" s="238">
        <v>492497.98111206345</v>
      </c>
      <c r="K352" s="238">
        <f t="shared" si="52"/>
        <v>832.16112886048995</v>
      </c>
      <c r="L352" s="238">
        <v>130233.21666666667</v>
      </c>
      <c r="M352" s="238">
        <v>622731.19777873019</v>
      </c>
    </row>
    <row r="353" spans="1:13">
      <c r="A353" s="220" t="s">
        <v>87</v>
      </c>
      <c r="B353" s="217">
        <v>4</v>
      </c>
      <c r="C353" s="217">
        <f t="shared" si="49"/>
        <v>843.74000000000012</v>
      </c>
      <c r="D353" s="217">
        <v>3374.9600000000005</v>
      </c>
      <c r="E353" s="217">
        <f t="shared" si="50"/>
        <v>666.05</v>
      </c>
      <c r="F353" s="217">
        <v>2664.2</v>
      </c>
      <c r="G353" s="217">
        <f t="shared" si="51"/>
        <v>1509.79</v>
      </c>
      <c r="H353" s="217">
        <v>6039.16</v>
      </c>
      <c r="I353" s="238">
        <v>2029.1593301816001</v>
      </c>
      <c r="J353" s="238">
        <v>8068.3193301816</v>
      </c>
      <c r="K353" s="238">
        <f t="shared" si="52"/>
        <v>64.236228136882133</v>
      </c>
      <c r="L353" s="238">
        <v>14078.44</v>
      </c>
      <c r="M353" s="238">
        <v>22146.759330181598</v>
      </c>
    </row>
    <row r="354" spans="1:13">
      <c r="A354" s="219" t="s">
        <v>176</v>
      </c>
      <c r="B354" s="217"/>
      <c r="C354" s="217"/>
      <c r="D354" s="217"/>
      <c r="E354" s="217"/>
      <c r="F354" s="217"/>
      <c r="G354" s="217"/>
      <c r="H354" s="217"/>
      <c r="I354" s="238"/>
      <c r="J354" s="238"/>
      <c r="K354" s="238"/>
      <c r="L354" s="238"/>
      <c r="M354" s="238"/>
    </row>
    <row r="355" spans="1:13">
      <c r="A355" s="220" t="s">
        <v>78</v>
      </c>
      <c r="B355" s="217">
        <v>1.6666666666666667</v>
      </c>
      <c r="C355" s="217">
        <f t="shared" ref="C355:C364" si="53">IF(B355 =0,0,D355 / B355 )</f>
        <v>134.54999999999998</v>
      </c>
      <c r="D355" s="217">
        <v>224.25</v>
      </c>
      <c r="E355" s="217">
        <f t="shared" ref="E355:E364" si="54">IF(B355 =0,0,F355 / B355 )</f>
        <v>2168.9300000000003</v>
      </c>
      <c r="F355" s="217">
        <v>3614.8833333333337</v>
      </c>
      <c r="G355" s="217">
        <f t="shared" ref="G355:G364" si="55">IF(B355 =0,0,H355 / B355 )</f>
        <v>2303.48</v>
      </c>
      <c r="H355" s="217">
        <v>3839.1333333333337</v>
      </c>
      <c r="I355" s="238">
        <v>1289.949798174667</v>
      </c>
      <c r="J355" s="238">
        <v>5129.0831315080013</v>
      </c>
      <c r="K355" s="238">
        <f t="shared" ref="K355:K364" si="56">IF(B354 =0,0,L355 / B354 )</f>
        <v>0</v>
      </c>
      <c r="L355" s="238">
        <v>990.36666666666679</v>
      </c>
      <c r="M355" s="238">
        <v>6119.4497981746681</v>
      </c>
    </row>
    <row r="356" spans="1:13">
      <c r="A356" s="220" t="s">
        <v>79</v>
      </c>
      <c r="B356" s="217">
        <v>0.25</v>
      </c>
      <c r="C356" s="217">
        <f t="shared" si="53"/>
        <v>0</v>
      </c>
      <c r="D356" s="217">
        <v>0</v>
      </c>
      <c r="E356" s="217">
        <f t="shared" si="54"/>
        <v>2168.9300000000003</v>
      </c>
      <c r="F356" s="217">
        <v>542.23250000000007</v>
      </c>
      <c r="G356" s="217">
        <f t="shared" si="55"/>
        <v>2168.9300000000003</v>
      </c>
      <c r="H356" s="217">
        <v>542.23250000000007</v>
      </c>
      <c r="I356" s="238">
        <v>182.19026098045003</v>
      </c>
      <c r="J356" s="238">
        <v>724.42276098045011</v>
      </c>
      <c r="K356" s="238">
        <f t="shared" si="56"/>
        <v>89.132999999999996</v>
      </c>
      <c r="L356" s="238">
        <v>148.55500000000001</v>
      </c>
      <c r="M356" s="238">
        <v>872.97776098045006</v>
      </c>
    </row>
    <row r="357" spans="1:13">
      <c r="A357" s="220" t="s">
        <v>139</v>
      </c>
      <c r="B357" s="217">
        <v>21.25</v>
      </c>
      <c r="C357" s="217">
        <f t="shared" si="53"/>
        <v>100</v>
      </c>
      <c r="D357" s="217">
        <v>2125</v>
      </c>
      <c r="E357" s="217">
        <f t="shared" si="54"/>
        <v>0</v>
      </c>
      <c r="F357" s="217">
        <v>0</v>
      </c>
      <c r="G357" s="217">
        <f t="shared" si="55"/>
        <v>100</v>
      </c>
      <c r="H357" s="217">
        <v>2125</v>
      </c>
      <c r="I357" s="238">
        <v>714.00055250000003</v>
      </c>
      <c r="J357" s="238">
        <v>2839.0005525000001</v>
      </c>
      <c r="K357" s="238">
        <f t="shared" si="56"/>
        <v>3043.8500000000004</v>
      </c>
      <c r="L357" s="238">
        <v>760.96250000000009</v>
      </c>
      <c r="M357" s="238">
        <v>3599.9630525000007</v>
      </c>
    </row>
    <row r="358" spans="1:13">
      <c r="A358" s="220" t="s">
        <v>140</v>
      </c>
      <c r="B358" s="217">
        <v>24.083333333333332</v>
      </c>
      <c r="C358" s="217">
        <f t="shared" si="53"/>
        <v>113.58000000000001</v>
      </c>
      <c r="D358" s="217">
        <v>2735.3850000000002</v>
      </c>
      <c r="E358" s="217">
        <f t="shared" si="54"/>
        <v>0</v>
      </c>
      <c r="F358" s="217">
        <v>0</v>
      </c>
      <c r="G358" s="217">
        <f t="shared" si="55"/>
        <v>113.58000000000001</v>
      </c>
      <c r="H358" s="217">
        <v>2735.3850000000002</v>
      </c>
      <c r="I358" s="238">
        <v>919.09007120010017</v>
      </c>
      <c r="J358" s="238">
        <v>3654.4750712001</v>
      </c>
      <c r="K358" s="238">
        <f t="shared" si="56"/>
        <v>40.584666666666671</v>
      </c>
      <c r="L358" s="238">
        <v>862.42416666666668</v>
      </c>
      <c r="M358" s="238">
        <v>4516.8992378667672</v>
      </c>
    </row>
    <row r="359" spans="1:13">
      <c r="A359" s="220" t="s">
        <v>142</v>
      </c>
      <c r="B359" s="217">
        <v>47.666666666666664</v>
      </c>
      <c r="C359" s="217">
        <f t="shared" si="53"/>
        <v>107</v>
      </c>
      <c r="D359" s="217">
        <v>5100.333333333333</v>
      </c>
      <c r="E359" s="217">
        <f t="shared" si="54"/>
        <v>0</v>
      </c>
      <c r="F359" s="217">
        <v>0</v>
      </c>
      <c r="G359" s="217">
        <f t="shared" si="55"/>
        <v>107</v>
      </c>
      <c r="H359" s="217">
        <v>5100.333333333333</v>
      </c>
      <c r="I359" s="238">
        <v>1713.7133260866667</v>
      </c>
      <c r="J359" s="238">
        <v>6814.0466594200007</v>
      </c>
      <c r="K359" s="238">
        <f t="shared" si="56"/>
        <v>70.876539792387547</v>
      </c>
      <c r="L359" s="238">
        <v>1706.9433333333334</v>
      </c>
      <c r="M359" s="238">
        <v>8520.9899927533352</v>
      </c>
    </row>
    <row r="360" spans="1:13">
      <c r="A360" s="220" t="s">
        <v>143</v>
      </c>
      <c r="B360" s="217">
        <v>30.75</v>
      </c>
      <c r="C360" s="217">
        <f t="shared" si="53"/>
        <v>107</v>
      </c>
      <c r="D360" s="217">
        <v>3290.25</v>
      </c>
      <c r="E360" s="217">
        <f t="shared" si="54"/>
        <v>0</v>
      </c>
      <c r="F360" s="217">
        <v>0</v>
      </c>
      <c r="G360" s="217">
        <f t="shared" si="55"/>
        <v>107</v>
      </c>
      <c r="H360" s="217">
        <v>3290.25</v>
      </c>
      <c r="I360" s="238">
        <v>1105.524855465</v>
      </c>
      <c r="J360" s="238">
        <v>4395.7748554650007</v>
      </c>
      <c r="K360" s="238">
        <f t="shared" si="56"/>
        <v>23.101206293706294</v>
      </c>
      <c r="L360" s="238">
        <v>1101.1575</v>
      </c>
      <c r="M360" s="238">
        <v>5496.932355465</v>
      </c>
    </row>
    <row r="361" spans="1:13">
      <c r="A361" s="220" t="s">
        <v>144</v>
      </c>
      <c r="B361" s="217">
        <v>25.666666666666668</v>
      </c>
      <c r="C361" s="217">
        <f t="shared" si="53"/>
        <v>99.999999999999986</v>
      </c>
      <c r="D361" s="217">
        <v>2566.6666666666665</v>
      </c>
      <c r="E361" s="217">
        <f t="shared" si="54"/>
        <v>0</v>
      </c>
      <c r="F361" s="217">
        <v>0</v>
      </c>
      <c r="G361" s="217">
        <f t="shared" si="55"/>
        <v>99.999999999999986</v>
      </c>
      <c r="H361" s="217">
        <v>2566.6666666666665</v>
      </c>
      <c r="I361" s="238">
        <v>862.40066733333333</v>
      </c>
      <c r="J361" s="238">
        <v>3429.0673340000008</v>
      </c>
      <c r="K361" s="238">
        <f t="shared" si="56"/>
        <v>29.890189701897022</v>
      </c>
      <c r="L361" s="238">
        <v>919.12333333333345</v>
      </c>
      <c r="M361" s="238">
        <v>4348.1906673333333</v>
      </c>
    </row>
    <row r="362" spans="1:13">
      <c r="A362" s="220" t="s">
        <v>145</v>
      </c>
      <c r="B362" s="217">
        <v>1</v>
      </c>
      <c r="C362" s="217">
        <f t="shared" si="53"/>
        <v>104.33</v>
      </c>
      <c r="D362" s="217">
        <v>104.33</v>
      </c>
      <c r="E362" s="217">
        <f t="shared" si="54"/>
        <v>780.70999999999992</v>
      </c>
      <c r="F362" s="217">
        <v>780.70999999999992</v>
      </c>
      <c r="G362" s="217">
        <f t="shared" si="55"/>
        <v>885.04</v>
      </c>
      <c r="H362" s="217">
        <v>885.04</v>
      </c>
      <c r="I362" s="238">
        <v>297.37367011039998</v>
      </c>
      <c r="J362" s="238">
        <v>1182.4136701103998</v>
      </c>
      <c r="K362" s="238">
        <f t="shared" si="56"/>
        <v>23.151428571428571</v>
      </c>
      <c r="L362" s="238">
        <v>594.22</v>
      </c>
      <c r="M362" s="238">
        <v>1776.6336701103999</v>
      </c>
    </row>
    <row r="363" spans="1:13">
      <c r="A363" s="220" t="s">
        <v>146</v>
      </c>
      <c r="B363" s="217">
        <v>3</v>
      </c>
      <c r="C363" s="217">
        <f t="shared" si="53"/>
        <v>100</v>
      </c>
      <c r="D363" s="217">
        <v>300</v>
      </c>
      <c r="E363" s="217">
        <f t="shared" si="54"/>
        <v>838.04</v>
      </c>
      <c r="F363" s="217">
        <v>2514.12</v>
      </c>
      <c r="G363" s="217">
        <f t="shared" si="55"/>
        <v>938.04000000000008</v>
      </c>
      <c r="H363" s="217">
        <v>2814.1200000000003</v>
      </c>
      <c r="I363" s="238">
        <v>945.54505167120021</v>
      </c>
      <c r="J363" s="238">
        <v>3759.6650516712002</v>
      </c>
      <c r="K363" s="238">
        <f t="shared" si="56"/>
        <v>1782.66</v>
      </c>
      <c r="L363" s="238">
        <v>1782.66</v>
      </c>
      <c r="M363" s="238">
        <v>5542.3250516712005</v>
      </c>
    </row>
    <row r="364" spans="1:13">
      <c r="A364" s="220" t="s">
        <v>147</v>
      </c>
      <c r="B364" s="217">
        <v>111.75</v>
      </c>
      <c r="C364" s="217">
        <f t="shared" si="53"/>
        <v>100</v>
      </c>
      <c r="D364" s="217">
        <v>11175</v>
      </c>
      <c r="E364" s="217">
        <f t="shared" si="54"/>
        <v>838.03999999999985</v>
      </c>
      <c r="F364" s="217">
        <v>93650.969999999987</v>
      </c>
      <c r="G364" s="217">
        <f t="shared" si="55"/>
        <v>938.03999999999985</v>
      </c>
      <c r="H364" s="217">
        <v>104825.96999999999</v>
      </c>
      <c r="I364" s="238">
        <v>35221.553174752196</v>
      </c>
      <c r="J364" s="238">
        <v>140047.52317475222</v>
      </c>
      <c r="K364" s="238">
        <f t="shared" si="56"/>
        <v>22134.695000000003</v>
      </c>
      <c r="L364" s="238">
        <v>66404.085000000006</v>
      </c>
      <c r="M364" s="238">
        <v>206451.60817475221</v>
      </c>
    </row>
    <row r="365" spans="1:13" ht="15" thickBot="1">
      <c r="A365" s="116"/>
      <c r="B365" s="116"/>
      <c r="C365" s="116"/>
      <c r="D365" s="116"/>
      <c r="E365" s="116"/>
      <c r="F365" s="116"/>
      <c r="G365" s="116"/>
      <c r="H365" s="116"/>
      <c r="I365" s="241"/>
      <c r="J365" s="241"/>
      <c r="K365" s="241"/>
      <c r="L365" s="241"/>
      <c r="M365" s="241"/>
    </row>
    <row r="366" spans="1:13">
      <c r="A366" s="220" t="s">
        <v>148</v>
      </c>
      <c r="B366" s="217">
        <v>76.416666666666671</v>
      </c>
      <c r="C366" s="217">
        <f t="shared" ref="C366:C387" si="57">IF(B366 =0,0,D366 / B366 )</f>
        <v>100</v>
      </c>
      <c r="D366" s="217">
        <v>7641.666666666667</v>
      </c>
      <c r="E366" s="217">
        <f t="shared" ref="E366:E387" si="58">IF(B366 =0,0,F366 / B366 )</f>
        <v>838.03999999999985</v>
      </c>
      <c r="F366" s="217">
        <v>64040.223333333328</v>
      </c>
      <c r="G366" s="217">
        <f t="shared" ref="G366:G387" si="59">IF(B366 =0,0,H366 / B366 )</f>
        <v>938.04</v>
      </c>
      <c r="H366" s="217">
        <v>71681.89</v>
      </c>
      <c r="I366" s="238">
        <v>24085.133677291396</v>
      </c>
      <c r="J366" s="238">
        <v>95767.023677291407</v>
      </c>
      <c r="K366" s="238">
        <f t="shared" ref="K366:K387" si="60">IF(B365 =0,0,L366 / B365 )</f>
        <v>0</v>
      </c>
      <c r="L366" s="238">
        <v>45408.311666666668</v>
      </c>
      <c r="M366" s="238">
        <v>141175.33534395808</v>
      </c>
    </row>
    <row r="367" spans="1:13">
      <c r="A367" s="220" t="s">
        <v>149</v>
      </c>
      <c r="B367" s="217">
        <v>3</v>
      </c>
      <c r="C367" s="217">
        <f t="shared" si="57"/>
        <v>108.58</v>
      </c>
      <c r="D367" s="217">
        <v>325.74</v>
      </c>
      <c r="E367" s="217">
        <f t="shared" si="58"/>
        <v>666.05</v>
      </c>
      <c r="F367" s="217">
        <v>1998.1499999999999</v>
      </c>
      <c r="G367" s="217">
        <f t="shared" si="59"/>
        <v>774.63</v>
      </c>
      <c r="H367" s="217">
        <v>2323.89</v>
      </c>
      <c r="I367" s="238">
        <v>780.82764421139984</v>
      </c>
      <c r="J367" s="238">
        <v>3104.7176442113996</v>
      </c>
      <c r="K367" s="238">
        <f t="shared" si="60"/>
        <v>138.17443838604143</v>
      </c>
      <c r="L367" s="238">
        <v>10558.83</v>
      </c>
      <c r="M367" s="238">
        <v>13663.547644211401</v>
      </c>
    </row>
    <row r="368" spans="1:13">
      <c r="A368" s="220" t="s">
        <v>244</v>
      </c>
      <c r="B368" s="217">
        <v>0.91666666666666663</v>
      </c>
      <c r="C368" s="217">
        <f t="shared" si="57"/>
        <v>98.310000000000016</v>
      </c>
      <c r="D368" s="217">
        <v>90.117500000000007</v>
      </c>
      <c r="E368" s="217">
        <f t="shared" si="58"/>
        <v>0</v>
      </c>
      <c r="F368" s="217">
        <v>0</v>
      </c>
      <c r="G368" s="217">
        <f t="shared" si="59"/>
        <v>98.310000000000016</v>
      </c>
      <c r="H368" s="217">
        <v>90.117500000000007</v>
      </c>
      <c r="I368" s="238">
        <v>30.279503430549997</v>
      </c>
      <c r="J368" s="238">
        <v>120.39700343055</v>
      </c>
      <c r="K368" s="238">
        <f t="shared" si="60"/>
        <v>10.941944444444445</v>
      </c>
      <c r="L368" s="238">
        <v>32.825833333333335</v>
      </c>
      <c r="M368" s="238">
        <v>153.22283676388335</v>
      </c>
    </row>
    <row r="369" spans="1:13">
      <c r="A369" s="220" t="s">
        <v>245</v>
      </c>
      <c r="B369" s="217">
        <v>8.3333333333333329E-2</v>
      </c>
      <c r="C369" s="217">
        <f t="shared" si="57"/>
        <v>148.56000000000003</v>
      </c>
      <c r="D369" s="217">
        <v>12.38</v>
      </c>
      <c r="E369" s="217">
        <f t="shared" si="58"/>
        <v>0</v>
      </c>
      <c r="F369" s="217">
        <v>0</v>
      </c>
      <c r="G369" s="217">
        <f t="shared" si="59"/>
        <v>148.56000000000003</v>
      </c>
      <c r="H369" s="217">
        <v>12.38</v>
      </c>
      <c r="I369" s="238">
        <v>4.1596832188000006</v>
      </c>
      <c r="J369" s="238">
        <v>16.5396832188</v>
      </c>
      <c r="K369" s="238">
        <f t="shared" si="60"/>
        <v>3.2554545454545458</v>
      </c>
      <c r="L369" s="238">
        <v>2.9841666666666669</v>
      </c>
      <c r="M369" s="238">
        <v>19.523849885466667</v>
      </c>
    </row>
    <row r="370" spans="1:13">
      <c r="A370" s="220" t="s">
        <v>247</v>
      </c>
      <c r="B370" s="217">
        <v>3.3333333333333335</v>
      </c>
      <c r="C370" s="217">
        <f t="shared" si="57"/>
        <v>153.72</v>
      </c>
      <c r="D370" s="217">
        <v>512.4</v>
      </c>
      <c r="E370" s="217">
        <f t="shared" si="58"/>
        <v>0</v>
      </c>
      <c r="F370" s="217">
        <v>0</v>
      </c>
      <c r="G370" s="217">
        <f t="shared" si="59"/>
        <v>153.72</v>
      </c>
      <c r="H370" s="217">
        <v>512.4</v>
      </c>
      <c r="I370" s="238">
        <v>172.16653322399998</v>
      </c>
      <c r="J370" s="238">
        <v>684.56653322400007</v>
      </c>
      <c r="K370" s="238">
        <f t="shared" si="60"/>
        <v>1432.4</v>
      </c>
      <c r="L370" s="238">
        <v>119.36666666666667</v>
      </c>
      <c r="M370" s="238">
        <v>803.93319989066674</v>
      </c>
    </row>
    <row r="371" spans="1:13">
      <c r="A371" s="220" t="s">
        <v>248</v>
      </c>
      <c r="B371" s="217">
        <v>4.75</v>
      </c>
      <c r="C371" s="217">
        <f t="shared" si="57"/>
        <v>153.72</v>
      </c>
      <c r="D371" s="217">
        <v>730.17</v>
      </c>
      <c r="E371" s="217">
        <f t="shared" si="58"/>
        <v>0</v>
      </c>
      <c r="F371" s="217">
        <v>0</v>
      </c>
      <c r="G371" s="217">
        <f t="shared" si="59"/>
        <v>153.72</v>
      </c>
      <c r="H371" s="217">
        <v>730.17</v>
      </c>
      <c r="I371" s="238">
        <v>245.33730984419995</v>
      </c>
      <c r="J371" s="238">
        <v>975.50730984419988</v>
      </c>
      <c r="K371" s="238">
        <f t="shared" si="60"/>
        <v>51.029249999999998</v>
      </c>
      <c r="L371" s="238">
        <v>170.0975</v>
      </c>
      <c r="M371" s="238">
        <v>1145.6048098442</v>
      </c>
    </row>
    <row r="372" spans="1:13">
      <c r="A372" s="220" t="s">
        <v>249</v>
      </c>
      <c r="B372" s="217">
        <v>22.416666666666668</v>
      </c>
      <c r="C372" s="217">
        <f t="shared" si="57"/>
        <v>153.72</v>
      </c>
      <c r="D372" s="217">
        <v>3445.89</v>
      </c>
      <c r="E372" s="217">
        <f t="shared" si="58"/>
        <v>0</v>
      </c>
      <c r="F372" s="217">
        <v>0</v>
      </c>
      <c r="G372" s="217">
        <f t="shared" si="59"/>
        <v>153.72</v>
      </c>
      <c r="H372" s="217">
        <v>3445.89</v>
      </c>
      <c r="I372" s="238">
        <v>1157.8199359313999</v>
      </c>
      <c r="J372" s="238">
        <v>4603.7099359314007</v>
      </c>
      <c r="K372" s="238">
        <f t="shared" si="60"/>
        <v>168.99807017543861</v>
      </c>
      <c r="L372" s="238">
        <v>802.7408333333334</v>
      </c>
      <c r="M372" s="238">
        <v>5406.4507692647339</v>
      </c>
    </row>
    <row r="373" spans="1:13">
      <c r="A373" s="220" t="s">
        <v>251</v>
      </c>
      <c r="B373" s="217">
        <v>5</v>
      </c>
      <c r="C373" s="217">
        <f t="shared" si="57"/>
        <v>152.65</v>
      </c>
      <c r="D373" s="217">
        <v>763.25</v>
      </c>
      <c r="E373" s="217">
        <f t="shared" si="58"/>
        <v>0</v>
      </c>
      <c r="F373" s="217">
        <v>0</v>
      </c>
      <c r="G373" s="217">
        <f t="shared" si="59"/>
        <v>152.65</v>
      </c>
      <c r="H373" s="217">
        <v>763.25</v>
      </c>
      <c r="I373" s="238">
        <v>256.45219844500008</v>
      </c>
      <c r="J373" s="238">
        <v>1019.7021984450001</v>
      </c>
      <c r="K373" s="238">
        <f t="shared" si="60"/>
        <v>132.53977695167288</v>
      </c>
      <c r="L373" s="238">
        <v>2971.1000000000004</v>
      </c>
      <c r="M373" s="238">
        <v>3990.8021984450002</v>
      </c>
    </row>
    <row r="374" spans="1:13">
      <c r="A374" s="220" t="s">
        <v>252</v>
      </c>
      <c r="B374" s="217">
        <v>57.416666666666664</v>
      </c>
      <c r="C374" s="217">
        <f t="shared" si="57"/>
        <v>152.65</v>
      </c>
      <c r="D374" s="217">
        <v>8764.6541666666672</v>
      </c>
      <c r="E374" s="217">
        <f t="shared" si="58"/>
        <v>0</v>
      </c>
      <c r="F374" s="217">
        <v>0</v>
      </c>
      <c r="G374" s="217">
        <f t="shared" si="59"/>
        <v>152.65</v>
      </c>
      <c r="H374" s="217">
        <v>8764.6541666666672</v>
      </c>
      <c r="I374" s="238">
        <v>2944.9260788100837</v>
      </c>
      <c r="J374" s="238">
        <v>11709.580245476753</v>
      </c>
      <c r="K374" s="238">
        <f t="shared" si="60"/>
        <v>6823.6263333333336</v>
      </c>
      <c r="L374" s="238">
        <v>34118.131666666668</v>
      </c>
      <c r="M374" s="238">
        <v>45827.711912143415</v>
      </c>
    </row>
    <row r="375" spans="1:13">
      <c r="A375" s="220" t="s">
        <v>253</v>
      </c>
      <c r="B375" s="217">
        <v>84.166666666666671</v>
      </c>
      <c r="C375" s="217">
        <f t="shared" si="57"/>
        <v>152.64999999999998</v>
      </c>
      <c r="D375" s="217">
        <v>12848.041666666666</v>
      </c>
      <c r="E375" s="217">
        <f t="shared" si="58"/>
        <v>0</v>
      </c>
      <c r="F375" s="217">
        <v>0</v>
      </c>
      <c r="G375" s="217">
        <f t="shared" si="59"/>
        <v>152.64999999999998</v>
      </c>
      <c r="H375" s="217">
        <v>12848.041666666666</v>
      </c>
      <c r="I375" s="238">
        <v>4316.9453404908336</v>
      </c>
      <c r="J375" s="238">
        <v>17164.987007157502</v>
      </c>
      <c r="K375" s="238">
        <f t="shared" si="60"/>
        <v>871.06269956458641</v>
      </c>
      <c r="L375" s="238">
        <v>50013.51666666667</v>
      </c>
      <c r="M375" s="238">
        <v>67178.503673824162</v>
      </c>
    </row>
    <row r="376" spans="1:13">
      <c r="A376" s="220" t="s">
        <v>255</v>
      </c>
      <c r="B376" s="217">
        <v>1</v>
      </c>
      <c r="C376" s="217">
        <f t="shared" si="57"/>
        <v>152.65</v>
      </c>
      <c r="D376" s="217">
        <v>152.65</v>
      </c>
      <c r="E376" s="217">
        <f t="shared" si="58"/>
        <v>0</v>
      </c>
      <c r="F376" s="217">
        <v>0</v>
      </c>
      <c r="G376" s="217">
        <f t="shared" si="59"/>
        <v>152.65</v>
      </c>
      <c r="H376" s="217">
        <v>152.65</v>
      </c>
      <c r="I376" s="238">
        <v>51.29043968900001</v>
      </c>
      <c r="J376" s="238">
        <v>203.94043968900004</v>
      </c>
      <c r="K376" s="238">
        <f t="shared" si="60"/>
        <v>7.0600396039603961</v>
      </c>
      <c r="L376" s="238">
        <v>594.22</v>
      </c>
      <c r="M376" s="238">
        <v>798.1604396890001</v>
      </c>
    </row>
    <row r="377" spans="1:13">
      <c r="A377" s="220" t="s">
        <v>151</v>
      </c>
      <c r="B377" s="217">
        <v>2</v>
      </c>
      <c r="C377" s="217">
        <f t="shared" si="57"/>
        <v>115</v>
      </c>
      <c r="D377" s="217">
        <v>230</v>
      </c>
      <c r="E377" s="217">
        <f t="shared" si="58"/>
        <v>0</v>
      </c>
      <c r="F377" s="217">
        <v>0</v>
      </c>
      <c r="G377" s="217">
        <f t="shared" si="59"/>
        <v>115</v>
      </c>
      <c r="H377" s="217">
        <v>230</v>
      </c>
      <c r="I377" s="238">
        <v>77.280059800000004</v>
      </c>
      <c r="J377" s="238">
        <v>307.2800598</v>
      </c>
      <c r="K377" s="238">
        <f t="shared" si="60"/>
        <v>71.62</v>
      </c>
      <c r="L377" s="238">
        <v>71.62</v>
      </c>
      <c r="M377" s="238">
        <v>378.90005980000001</v>
      </c>
    </row>
    <row r="378" spans="1:13">
      <c r="A378" s="220" t="s">
        <v>154</v>
      </c>
      <c r="B378" s="217">
        <v>4</v>
      </c>
      <c r="C378" s="217">
        <f t="shared" si="57"/>
        <v>193.79</v>
      </c>
      <c r="D378" s="217">
        <v>775.16</v>
      </c>
      <c r="E378" s="217">
        <f t="shared" si="58"/>
        <v>0</v>
      </c>
      <c r="F378" s="217">
        <v>0</v>
      </c>
      <c r="G378" s="217">
        <f t="shared" si="59"/>
        <v>193.79</v>
      </c>
      <c r="H378" s="217">
        <v>775.16</v>
      </c>
      <c r="I378" s="238">
        <v>260.45396154159999</v>
      </c>
      <c r="J378" s="238">
        <v>1035.6139615416</v>
      </c>
      <c r="K378" s="238">
        <f t="shared" si="60"/>
        <v>71.62</v>
      </c>
      <c r="L378" s="238">
        <v>143.24</v>
      </c>
      <c r="M378" s="238">
        <v>1178.8539615416</v>
      </c>
    </row>
    <row r="379" spans="1:13">
      <c r="A379" s="220" t="s">
        <v>155</v>
      </c>
      <c r="B379" s="217">
        <v>3</v>
      </c>
      <c r="C379" s="217">
        <f t="shared" si="57"/>
        <v>193.79</v>
      </c>
      <c r="D379" s="217">
        <v>581.37</v>
      </c>
      <c r="E379" s="217">
        <f t="shared" si="58"/>
        <v>0</v>
      </c>
      <c r="F379" s="217">
        <v>0</v>
      </c>
      <c r="G379" s="217">
        <f t="shared" si="59"/>
        <v>193.79</v>
      </c>
      <c r="H379" s="217">
        <v>581.37</v>
      </c>
      <c r="I379" s="238">
        <v>195.34047115620001</v>
      </c>
      <c r="J379" s="238">
        <v>776.71047115620001</v>
      </c>
      <c r="K379" s="238">
        <f t="shared" si="60"/>
        <v>26.857500000000002</v>
      </c>
      <c r="L379" s="238">
        <v>107.43</v>
      </c>
      <c r="M379" s="238">
        <v>884.14047115619996</v>
      </c>
    </row>
    <row r="380" spans="1:13">
      <c r="A380" s="220" t="s">
        <v>156</v>
      </c>
      <c r="B380" s="217">
        <v>5</v>
      </c>
      <c r="C380" s="217">
        <f t="shared" si="57"/>
        <v>193.79</v>
      </c>
      <c r="D380" s="217">
        <v>968.94999999999993</v>
      </c>
      <c r="E380" s="217">
        <f t="shared" si="58"/>
        <v>0</v>
      </c>
      <c r="F380" s="217">
        <v>0</v>
      </c>
      <c r="G380" s="217">
        <f t="shared" si="59"/>
        <v>193.79</v>
      </c>
      <c r="H380" s="217">
        <v>968.94999999999993</v>
      </c>
      <c r="I380" s="238">
        <v>325.56745192699998</v>
      </c>
      <c r="J380" s="238">
        <v>1294.5174519270001</v>
      </c>
      <c r="K380" s="238">
        <f t="shared" si="60"/>
        <v>59.683333333333344</v>
      </c>
      <c r="L380" s="238">
        <v>179.05000000000004</v>
      </c>
      <c r="M380" s="238">
        <v>1473.5674519269999</v>
      </c>
    </row>
    <row r="381" spans="1:13">
      <c r="A381" s="220" t="s">
        <v>90</v>
      </c>
      <c r="B381" s="217">
        <v>0.83333333333333337</v>
      </c>
      <c r="C381" s="217">
        <f t="shared" si="57"/>
        <v>217.24999999999997</v>
      </c>
      <c r="D381" s="217">
        <v>181.04166666666666</v>
      </c>
      <c r="E381" s="217">
        <f t="shared" si="58"/>
        <v>838.04</v>
      </c>
      <c r="F381" s="217">
        <v>698.36666666666667</v>
      </c>
      <c r="G381" s="217">
        <f t="shared" si="59"/>
        <v>1055.29</v>
      </c>
      <c r="H381" s="217">
        <v>879.4083333333333</v>
      </c>
      <c r="I381" s="238">
        <v>295.48142864616665</v>
      </c>
      <c r="J381" s="238">
        <v>1174.8897619794998</v>
      </c>
      <c r="K381" s="238">
        <f t="shared" si="60"/>
        <v>99.036666666666676</v>
      </c>
      <c r="L381" s="238">
        <v>495.18333333333339</v>
      </c>
      <c r="M381" s="238">
        <v>1670.0730953128332</v>
      </c>
    </row>
    <row r="382" spans="1:13">
      <c r="A382" s="220" t="s">
        <v>82</v>
      </c>
      <c r="B382" s="217">
        <v>80.416666666666671</v>
      </c>
      <c r="C382" s="217">
        <f t="shared" si="57"/>
        <v>217.24999999999997</v>
      </c>
      <c r="D382" s="217">
        <v>17470.520833333332</v>
      </c>
      <c r="E382" s="217">
        <f t="shared" si="58"/>
        <v>838.04</v>
      </c>
      <c r="F382" s="217">
        <v>67392.383333333331</v>
      </c>
      <c r="G382" s="217">
        <f t="shared" si="59"/>
        <v>1055.29</v>
      </c>
      <c r="H382" s="217">
        <v>84862.90416666666</v>
      </c>
      <c r="I382" s="238">
        <v>28513.957864355081</v>
      </c>
      <c r="J382" s="238">
        <v>113376.86203102174</v>
      </c>
      <c r="K382" s="238">
        <f t="shared" si="60"/>
        <v>57342.23</v>
      </c>
      <c r="L382" s="238">
        <v>47785.191666666673</v>
      </c>
      <c r="M382" s="238">
        <v>161162.05369768842</v>
      </c>
    </row>
    <row r="383" spans="1:13">
      <c r="A383" s="220" t="s">
        <v>83</v>
      </c>
      <c r="B383" s="217">
        <v>74.416666666666671</v>
      </c>
      <c r="C383" s="217">
        <f t="shared" si="57"/>
        <v>217.25</v>
      </c>
      <c r="D383" s="217">
        <v>16167.020833333334</v>
      </c>
      <c r="E383" s="217">
        <f t="shared" si="58"/>
        <v>838.04</v>
      </c>
      <c r="F383" s="217">
        <v>62364.143333333333</v>
      </c>
      <c r="G383" s="217">
        <f t="shared" si="59"/>
        <v>1055.29</v>
      </c>
      <c r="H383" s="217">
        <v>78531.164166666669</v>
      </c>
      <c r="I383" s="238">
        <v>26386.491578102679</v>
      </c>
      <c r="J383" s="238">
        <v>104917.65574476933</v>
      </c>
      <c r="K383" s="238">
        <f t="shared" si="60"/>
        <v>549.88441450777202</v>
      </c>
      <c r="L383" s="238">
        <v>44219.871666666673</v>
      </c>
      <c r="M383" s="238">
        <v>149137.52741143599</v>
      </c>
    </row>
    <row r="384" spans="1:13">
      <c r="A384" s="220" t="s">
        <v>84</v>
      </c>
      <c r="B384" s="217">
        <v>2.75</v>
      </c>
      <c r="C384" s="217">
        <f t="shared" si="57"/>
        <v>417.72999999999996</v>
      </c>
      <c r="D384" s="217">
        <v>1148.7574999999999</v>
      </c>
      <c r="E384" s="217">
        <f t="shared" si="58"/>
        <v>666.05</v>
      </c>
      <c r="F384" s="217">
        <v>1831.6374999999998</v>
      </c>
      <c r="G384" s="217">
        <f t="shared" si="59"/>
        <v>1083.78</v>
      </c>
      <c r="H384" s="217">
        <v>2980.395</v>
      </c>
      <c r="I384" s="238">
        <v>1001.4134949027001</v>
      </c>
      <c r="J384" s="238">
        <v>3981.8084949026997</v>
      </c>
      <c r="K384" s="238">
        <f t="shared" si="60"/>
        <v>130.06397536394175</v>
      </c>
      <c r="L384" s="238">
        <v>9678.9274999999998</v>
      </c>
      <c r="M384" s="238">
        <v>13660.7359949027</v>
      </c>
    </row>
    <row r="385" spans="1:13">
      <c r="A385" s="220" t="s">
        <v>162</v>
      </c>
      <c r="B385" s="217">
        <v>1</v>
      </c>
      <c r="C385" s="217">
        <f t="shared" si="57"/>
        <v>822.56</v>
      </c>
      <c r="D385" s="217">
        <v>822.56</v>
      </c>
      <c r="E385" s="217">
        <f t="shared" si="58"/>
        <v>0</v>
      </c>
      <c r="F385" s="217">
        <v>0</v>
      </c>
      <c r="G385" s="217">
        <f t="shared" si="59"/>
        <v>822.56</v>
      </c>
      <c r="H385" s="217">
        <v>822.56</v>
      </c>
      <c r="I385" s="238">
        <v>276.38037386560001</v>
      </c>
      <c r="J385" s="238">
        <v>1098.9403738655999</v>
      </c>
      <c r="K385" s="238">
        <f t="shared" si="60"/>
        <v>13.021818181818183</v>
      </c>
      <c r="L385" s="238">
        <v>35.81</v>
      </c>
      <c r="M385" s="238">
        <v>1134.7503738655998</v>
      </c>
    </row>
    <row r="386" spans="1:13">
      <c r="A386" s="220" t="s">
        <v>85</v>
      </c>
      <c r="B386" s="217">
        <v>11.333333333333334</v>
      </c>
      <c r="C386" s="217">
        <f t="shared" si="57"/>
        <v>843.95</v>
      </c>
      <c r="D386" s="217">
        <v>9564.7666666666682</v>
      </c>
      <c r="E386" s="217">
        <f t="shared" si="58"/>
        <v>838.04</v>
      </c>
      <c r="F386" s="217">
        <v>9497.7866666666669</v>
      </c>
      <c r="G386" s="217">
        <f t="shared" si="59"/>
        <v>1681.99</v>
      </c>
      <c r="H386" s="217">
        <v>19062.553333333333</v>
      </c>
      <c r="I386" s="238">
        <v>6405.0228762638681</v>
      </c>
      <c r="J386" s="238">
        <v>25467.576209597199</v>
      </c>
      <c r="K386" s="238">
        <f t="shared" si="60"/>
        <v>6734.4933333333329</v>
      </c>
      <c r="L386" s="238">
        <v>6734.4933333333329</v>
      </c>
      <c r="M386" s="238">
        <v>32202.069542930534</v>
      </c>
    </row>
    <row r="387" spans="1:13">
      <c r="A387" s="220" t="s">
        <v>86</v>
      </c>
      <c r="B387" s="217">
        <v>18.833333333333332</v>
      </c>
      <c r="C387" s="217">
        <f t="shared" si="57"/>
        <v>843.95000000000016</v>
      </c>
      <c r="D387" s="217">
        <v>15894.391666666668</v>
      </c>
      <c r="E387" s="217">
        <f t="shared" si="58"/>
        <v>838.04</v>
      </c>
      <c r="F387" s="217">
        <v>15783.086666666664</v>
      </c>
      <c r="G387" s="217">
        <f t="shared" si="59"/>
        <v>1681.99</v>
      </c>
      <c r="H387" s="217">
        <v>31677.478333333333</v>
      </c>
      <c r="I387" s="238">
        <v>10643.640956144367</v>
      </c>
      <c r="J387" s="238">
        <v>42321.119289477698</v>
      </c>
      <c r="K387" s="238">
        <f t="shared" si="60"/>
        <v>987.45382352941169</v>
      </c>
      <c r="L387" s="238">
        <v>11191.143333333333</v>
      </c>
      <c r="M387" s="238">
        <v>53512.262622811038</v>
      </c>
    </row>
    <row r="388" spans="1:13">
      <c r="A388" s="219" t="s">
        <v>177</v>
      </c>
      <c r="B388" s="217"/>
      <c r="C388" s="217"/>
      <c r="D388" s="217"/>
      <c r="E388" s="217"/>
      <c r="F388" s="217"/>
      <c r="G388" s="217"/>
      <c r="H388" s="217"/>
      <c r="I388" s="238"/>
      <c r="J388" s="238"/>
      <c r="K388" s="238"/>
      <c r="L388" s="238"/>
      <c r="M388" s="238"/>
    </row>
    <row r="389" spans="1:13">
      <c r="A389" s="220" t="s">
        <v>417</v>
      </c>
      <c r="B389" s="217">
        <v>0.41666666666666669</v>
      </c>
      <c r="C389" s="217">
        <f t="shared" ref="C389:C409" si="61">IF(B389 =0,0,D389 / B389 )</f>
        <v>0</v>
      </c>
      <c r="D389" s="217">
        <v>0</v>
      </c>
      <c r="E389" s="217">
        <f t="shared" ref="E389:E409" si="62">IF(B389 =0,0,F389 / B389 )</f>
        <v>838.04</v>
      </c>
      <c r="F389" s="217">
        <v>349.18333333333334</v>
      </c>
      <c r="G389" s="217">
        <f t="shared" ref="G389:G409" si="63">IF(B389 =0,0,H389 / B389 )</f>
        <v>838.04</v>
      </c>
      <c r="H389" s="217">
        <v>349.18333333333334</v>
      </c>
      <c r="I389" s="238">
        <v>117.32569078766666</v>
      </c>
      <c r="J389" s="238">
        <v>466.50902412100004</v>
      </c>
      <c r="K389" s="238">
        <f t="shared" ref="K389:K409" si="64">IF(B388 =0,0,L389 / B388 )</f>
        <v>0</v>
      </c>
      <c r="L389" s="238">
        <v>247.5916666666667</v>
      </c>
      <c r="M389" s="238">
        <v>714.10069078766674</v>
      </c>
    </row>
    <row r="390" spans="1:13">
      <c r="A390" s="220" t="s">
        <v>114</v>
      </c>
      <c r="B390" s="217">
        <v>0.58333333333333337</v>
      </c>
      <c r="C390" s="217">
        <f t="shared" si="61"/>
        <v>100.9</v>
      </c>
      <c r="D390" s="217">
        <v>58.858333333333341</v>
      </c>
      <c r="E390" s="217">
        <f t="shared" si="62"/>
        <v>0</v>
      </c>
      <c r="F390" s="217">
        <v>0</v>
      </c>
      <c r="G390" s="217">
        <f t="shared" si="63"/>
        <v>100.9</v>
      </c>
      <c r="H390" s="217">
        <v>58.858333333333341</v>
      </c>
      <c r="I390" s="238">
        <v>19.776415303166669</v>
      </c>
      <c r="J390" s="238">
        <v>78.634748636499992</v>
      </c>
      <c r="K390" s="238">
        <f t="shared" si="64"/>
        <v>50.134</v>
      </c>
      <c r="L390" s="238">
        <v>20.889166666666668</v>
      </c>
      <c r="M390" s="238">
        <v>99.523915303166675</v>
      </c>
    </row>
    <row r="391" spans="1:13">
      <c r="A391" s="220" t="s">
        <v>115</v>
      </c>
      <c r="B391" s="217">
        <v>1.1666666666666667</v>
      </c>
      <c r="C391" s="217">
        <f t="shared" si="61"/>
        <v>99</v>
      </c>
      <c r="D391" s="217">
        <v>115.5</v>
      </c>
      <c r="E391" s="217">
        <f t="shared" si="62"/>
        <v>0</v>
      </c>
      <c r="F391" s="217">
        <v>0</v>
      </c>
      <c r="G391" s="217">
        <f t="shared" si="63"/>
        <v>99</v>
      </c>
      <c r="H391" s="217">
        <v>115.5</v>
      </c>
      <c r="I391" s="238">
        <v>38.808030030000005</v>
      </c>
      <c r="J391" s="238">
        <v>154.30803003</v>
      </c>
      <c r="K391" s="238">
        <f t="shared" si="64"/>
        <v>71.62</v>
      </c>
      <c r="L391" s="238">
        <v>41.778333333333336</v>
      </c>
      <c r="M391" s="238">
        <v>196.08636336333333</v>
      </c>
    </row>
    <row r="392" spans="1:13">
      <c r="A392" s="220" t="s">
        <v>118</v>
      </c>
      <c r="B392" s="217">
        <v>1</v>
      </c>
      <c r="C392" s="217">
        <f t="shared" si="61"/>
        <v>105.07</v>
      </c>
      <c r="D392" s="217">
        <v>105.07</v>
      </c>
      <c r="E392" s="217">
        <f t="shared" si="62"/>
        <v>0</v>
      </c>
      <c r="F392" s="217">
        <v>0</v>
      </c>
      <c r="G392" s="217">
        <f t="shared" si="63"/>
        <v>105.07</v>
      </c>
      <c r="H392" s="217">
        <v>105.07</v>
      </c>
      <c r="I392" s="238">
        <v>35.303547318200003</v>
      </c>
      <c r="J392" s="238">
        <v>140.3735473182</v>
      </c>
      <c r="K392" s="238">
        <f t="shared" si="64"/>
        <v>30.694285714285716</v>
      </c>
      <c r="L392" s="238">
        <v>35.81</v>
      </c>
      <c r="M392" s="238">
        <v>176.1835473182</v>
      </c>
    </row>
    <row r="393" spans="1:13">
      <c r="A393" s="220" t="s">
        <v>119</v>
      </c>
      <c r="B393" s="217">
        <v>1.6666666666666667</v>
      </c>
      <c r="C393" s="217">
        <f t="shared" si="61"/>
        <v>104.98999999999998</v>
      </c>
      <c r="D393" s="217">
        <v>174.98333333333332</v>
      </c>
      <c r="E393" s="217">
        <f t="shared" si="62"/>
        <v>0</v>
      </c>
      <c r="F393" s="217">
        <v>0</v>
      </c>
      <c r="G393" s="217">
        <f t="shared" si="63"/>
        <v>104.98999999999998</v>
      </c>
      <c r="H393" s="217">
        <v>174.98333333333332</v>
      </c>
      <c r="I393" s="238">
        <v>58.794445495666658</v>
      </c>
      <c r="J393" s="238">
        <v>233.77777882899997</v>
      </c>
      <c r="K393" s="238">
        <f t="shared" si="64"/>
        <v>59.683333333333337</v>
      </c>
      <c r="L393" s="238">
        <v>59.683333333333337</v>
      </c>
      <c r="M393" s="238">
        <v>293.46111216233334</v>
      </c>
    </row>
    <row r="394" spans="1:13">
      <c r="A394" s="220" t="s">
        <v>120</v>
      </c>
      <c r="B394" s="217">
        <v>5.333333333333333</v>
      </c>
      <c r="C394" s="217">
        <f t="shared" si="61"/>
        <v>99</v>
      </c>
      <c r="D394" s="217">
        <v>528</v>
      </c>
      <c r="E394" s="217">
        <f t="shared" si="62"/>
        <v>0</v>
      </c>
      <c r="F394" s="217">
        <v>0</v>
      </c>
      <c r="G394" s="217">
        <f t="shared" si="63"/>
        <v>99</v>
      </c>
      <c r="H394" s="217">
        <v>528</v>
      </c>
      <c r="I394" s="238">
        <v>177.40813728000001</v>
      </c>
      <c r="J394" s="238">
        <v>705.40813728000001</v>
      </c>
      <c r="K394" s="238">
        <f t="shared" si="64"/>
        <v>114.592</v>
      </c>
      <c r="L394" s="238">
        <v>190.98666666666668</v>
      </c>
      <c r="M394" s="238">
        <v>896.39480394666668</v>
      </c>
    </row>
    <row r="395" spans="1:13">
      <c r="A395" s="220" t="s">
        <v>123</v>
      </c>
      <c r="B395" s="217">
        <v>4</v>
      </c>
      <c r="C395" s="217">
        <f t="shared" si="61"/>
        <v>99</v>
      </c>
      <c r="D395" s="217">
        <v>396</v>
      </c>
      <c r="E395" s="217">
        <f t="shared" si="62"/>
        <v>838.04</v>
      </c>
      <c r="F395" s="217">
        <v>3352.16</v>
      </c>
      <c r="G395" s="217">
        <f t="shared" si="63"/>
        <v>937.04</v>
      </c>
      <c r="H395" s="217">
        <v>3748.16</v>
      </c>
      <c r="I395" s="238">
        <v>1259.3827345216</v>
      </c>
      <c r="J395" s="238">
        <v>5007.5427345215994</v>
      </c>
      <c r="K395" s="238">
        <f t="shared" si="64"/>
        <v>445.66500000000002</v>
      </c>
      <c r="L395" s="238">
        <v>2376.88</v>
      </c>
      <c r="M395" s="238">
        <v>7384.4227345215995</v>
      </c>
    </row>
    <row r="396" spans="1:13">
      <c r="A396" s="220" t="s">
        <v>124</v>
      </c>
      <c r="B396" s="217">
        <v>3.6666666666666665</v>
      </c>
      <c r="C396" s="217">
        <f t="shared" si="61"/>
        <v>99</v>
      </c>
      <c r="D396" s="217">
        <v>363</v>
      </c>
      <c r="E396" s="217">
        <f t="shared" si="62"/>
        <v>838.04</v>
      </c>
      <c r="F396" s="217">
        <v>3072.813333333333</v>
      </c>
      <c r="G396" s="217">
        <f t="shared" si="63"/>
        <v>937.04</v>
      </c>
      <c r="H396" s="217">
        <v>3435.813333333333</v>
      </c>
      <c r="I396" s="238">
        <v>1154.4341733114668</v>
      </c>
      <c r="J396" s="238">
        <v>4590.2475066447996</v>
      </c>
      <c r="K396" s="238">
        <f t="shared" si="64"/>
        <v>544.70166666666671</v>
      </c>
      <c r="L396" s="238">
        <v>2178.8066666666668</v>
      </c>
      <c r="M396" s="238">
        <v>6769.054173311466</v>
      </c>
    </row>
    <row r="397" spans="1:13">
      <c r="A397" s="220" t="s">
        <v>125</v>
      </c>
      <c r="B397" s="217">
        <v>1.9166666666666667</v>
      </c>
      <c r="C397" s="217">
        <f t="shared" si="61"/>
        <v>99</v>
      </c>
      <c r="D397" s="217">
        <v>189.75</v>
      </c>
      <c r="E397" s="217">
        <f t="shared" si="62"/>
        <v>838.03999999999985</v>
      </c>
      <c r="F397" s="217">
        <v>1606.2433333333331</v>
      </c>
      <c r="G397" s="217">
        <f t="shared" si="63"/>
        <v>937.03999999999985</v>
      </c>
      <c r="H397" s="217">
        <v>1795.9933333333331</v>
      </c>
      <c r="I397" s="238">
        <v>603.45422695826664</v>
      </c>
      <c r="J397" s="238">
        <v>2399.4475602915995</v>
      </c>
      <c r="K397" s="238">
        <f t="shared" si="64"/>
        <v>310.61500000000007</v>
      </c>
      <c r="L397" s="238">
        <v>1138.9216666666669</v>
      </c>
      <c r="M397" s="238">
        <v>3538.3692269582662</v>
      </c>
    </row>
    <row r="398" spans="1:13">
      <c r="A398" s="220" t="s">
        <v>135</v>
      </c>
      <c r="B398" s="217">
        <v>0.5</v>
      </c>
      <c r="C398" s="217">
        <f t="shared" si="61"/>
        <v>67.91</v>
      </c>
      <c r="D398" s="217">
        <v>33.954999999999998</v>
      </c>
      <c r="E398" s="217">
        <f t="shared" si="62"/>
        <v>0</v>
      </c>
      <c r="F398" s="217">
        <v>0</v>
      </c>
      <c r="G398" s="217">
        <f t="shared" si="63"/>
        <v>67.91</v>
      </c>
      <c r="H398" s="217">
        <v>33.954999999999998</v>
      </c>
      <c r="I398" s="238">
        <v>11.4088888283</v>
      </c>
      <c r="J398" s="238">
        <v>45.363888828299999</v>
      </c>
      <c r="K398" s="238">
        <f t="shared" si="64"/>
        <v>9.3417391304347834</v>
      </c>
      <c r="L398" s="238">
        <v>17.905000000000001</v>
      </c>
      <c r="M398" s="238">
        <v>63.2688888283</v>
      </c>
    </row>
    <row r="399" spans="1:13">
      <c r="A399" s="220" t="s">
        <v>139</v>
      </c>
      <c r="B399" s="217">
        <v>38.916666666666664</v>
      </c>
      <c r="C399" s="217">
        <f t="shared" si="61"/>
        <v>100</v>
      </c>
      <c r="D399" s="217">
        <v>3891.6666666666665</v>
      </c>
      <c r="E399" s="217">
        <f t="shared" si="62"/>
        <v>0</v>
      </c>
      <c r="F399" s="217">
        <v>0</v>
      </c>
      <c r="G399" s="217">
        <f t="shared" si="63"/>
        <v>100</v>
      </c>
      <c r="H399" s="217">
        <v>3891.6666666666665</v>
      </c>
      <c r="I399" s="238">
        <v>1307.6010118333334</v>
      </c>
      <c r="J399" s="238">
        <v>5199.2676785000003</v>
      </c>
      <c r="K399" s="238">
        <f t="shared" si="64"/>
        <v>2787.2116666666666</v>
      </c>
      <c r="L399" s="238">
        <v>1393.6058333333333</v>
      </c>
      <c r="M399" s="238">
        <v>6592.8735118333343</v>
      </c>
    </row>
    <row r="400" spans="1:13">
      <c r="A400" s="220" t="s">
        <v>140</v>
      </c>
      <c r="B400" s="217">
        <v>51.25</v>
      </c>
      <c r="C400" s="217">
        <f t="shared" si="61"/>
        <v>113.57999999999998</v>
      </c>
      <c r="D400" s="217">
        <v>5820.9749999999995</v>
      </c>
      <c r="E400" s="217">
        <f t="shared" si="62"/>
        <v>0</v>
      </c>
      <c r="F400" s="217">
        <v>0</v>
      </c>
      <c r="G400" s="217">
        <f t="shared" si="63"/>
        <v>113.57999999999998</v>
      </c>
      <c r="H400" s="217">
        <v>5820.9749999999995</v>
      </c>
      <c r="I400" s="238">
        <v>1955.8491134535</v>
      </c>
      <c r="J400" s="238">
        <v>7776.824113453501</v>
      </c>
      <c r="K400" s="238">
        <f t="shared" si="64"/>
        <v>47.158779443254822</v>
      </c>
      <c r="L400" s="238">
        <v>1835.2625</v>
      </c>
      <c r="M400" s="238">
        <v>9612.0866134535008</v>
      </c>
    </row>
    <row r="401" spans="1:13">
      <c r="A401" s="220" t="s">
        <v>141</v>
      </c>
      <c r="B401" s="217">
        <v>14.5</v>
      </c>
      <c r="C401" s="217">
        <f t="shared" si="61"/>
        <v>120.30999999999999</v>
      </c>
      <c r="D401" s="217">
        <v>1744.4949999999999</v>
      </c>
      <c r="E401" s="217">
        <f t="shared" si="62"/>
        <v>0</v>
      </c>
      <c r="F401" s="217">
        <v>0</v>
      </c>
      <c r="G401" s="217">
        <f t="shared" si="63"/>
        <v>120.30999999999999</v>
      </c>
      <c r="H401" s="217">
        <v>1744.4949999999999</v>
      </c>
      <c r="I401" s="238">
        <v>586.15077356869995</v>
      </c>
      <c r="J401" s="238">
        <v>2330.6457735687</v>
      </c>
      <c r="K401" s="238">
        <f t="shared" si="64"/>
        <v>10.131609756097561</v>
      </c>
      <c r="L401" s="238">
        <v>519.245</v>
      </c>
      <c r="M401" s="238">
        <v>2849.8907735687003</v>
      </c>
    </row>
    <row r="402" spans="1:13">
      <c r="A402" s="220" t="s">
        <v>142</v>
      </c>
      <c r="B402" s="217">
        <v>67.5</v>
      </c>
      <c r="C402" s="217">
        <f t="shared" si="61"/>
        <v>107</v>
      </c>
      <c r="D402" s="217">
        <v>7222.5</v>
      </c>
      <c r="E402" s="217">
        <f t="shared" si="62"/>
        <v>0</v>
      </c>
      <c r="F402" s="217">
        <v>0</v>
      </c>
      <c r="G402" s="217">
        <f t="shared" si="63"/>
        <v>107</v>
      </c>
      <c r="H402" s="217">
        <v>7222.5</v>
      </c>
      <c r="I402" s="238">
        <v>2426.7618778499996</v>
      </c>
      <c r="J402" s="238">
        <v>9649.2618778500018</v>
      </c>
      <c r="K402" s="238">
        <f t="shared" si="64"/>
        <v>166.70172413793105</v>
      </c>
      <c r="L402" s="238">
        <v>2417.1750000000002</v>
      </c>
      <c r="M402" s="238">
        <v>12066.436877850001</v>
      </c>
    </row>
    <row r="403" spans="1:13">
      <c r="A403" s="220" t="s">
        <v>143</v>
      </c>
      <c r="B403" s="217">
        <v>59.833333333333336</v>
      </c>
      <c r="C403" s="217">
        <f t="shared" si="61"/>
        <v>107</v>
      </c>
      <c r="D403" s="217">
        <v>6402.166666666667</v>
      </c>
      <c r="E403" s="217">
        <f t="shared" si="62"/>
        <v>0</v>
      </c>
      <c r="F403" s="217">
        <v>0</v>
      </c>
      <c r="G403" s="217">
        <f t="shared" si="63"/>
        <v>107</v>
      </c>
      <c r="H403" s="217">
        <v>6402.166666666667</v>
      </c>
      <c r="I403" s="238">
        <v>2151.1296645633333</v>
      </c>
      <c r="J403" s="238">
        <v>8553.2963312299999</v>
      </c>
      <c r="K403" s="238">
        <f t="shared" si="64"/>
        <v>31.74269135802469</v>
      </c>
      <c r="L403" s="238">
        <v>2142.6316666666667</v>
      </c>
      <c r="M403" s="238">
        <v>10695.927997896668</v>
      </c>
    </row>
    <row r="404" spans="1:13">
      <c r="A404" s="220" t="s">
        <v>144</v>
      </c>
      <c r="B404" s="217">
        <v>206.75</v>
      </c>
      <c r="C404" s="217">
        <f t="shared" si="61"/>
        <v>100</v>
      </c>
      <c r="D404" s="217">
        <v>20675</v>
      </c>
      <c r="E404" s="217">
        <f t="shared" si="62"/>
        <v>0</v>
      </c>
      <c r="F404" s="217">
        <v>0</v>
      </c>
      <c r="G404" s="217">
        <f t="shared" si="63"/>
        <v>100</v>
      </c>
      <c r="H404" s="217">
        <v>20675</v>
      </c>
      <c r="I404" s="238">
        <v>6946.8053755000001</v>
      </c>
      <c r="J404" s="238">
        <v>27621.805375500004</v>
      </c>
      <c r="K404" s="238">
        <f t="shared" si="64"/>
        <v>123.73901114206127</v>
      </c>
      <c r="L404" s="238">
        <v>7403.7174999999997</v>
      </c>
      <c r="M404" s="238">
        <v>35025.522875500006</v>
      </c>
    </row>
    <row r="405" spans="1:13">
      <c r="A405" s="220" t="s">
        <v>145</v>
      </c>
      <c r="B405" s="217">
        <v>52.083333333333336</v>
      </c>
      <c r="C405" s="217">
        <f t="shared" si="61"/>
        <v>104.33</v>
      </c>
      <c r="D405" s="217">
        <v>5433.854166666667</v>
      </c>
      <c r="E405" s="217">
        <f t="shared" si="62"/>
        <v>780.70999999999992</v>
      </c>
      <c r="F405" s="217">
        <v>40661.979166666664</v>
      </c>
      <c r="G405" s="217">
        <f t="shared" si="63"/>
        <v>885.04</v>
      </c>
      <c r="H405" s="217">
        <v>46095.833333333336</v>
      </c>
      <c r="I405" s="238">
        <v>15488.211984916665</v>
      </c>
      <c r="J405" s="238">
        <v>61584.045318249991</v>
      </c>
      <c r="K405" s="238">
        <f t="shared" si="64"/>
        <v>149.69266424828697</v>
      </c>
      <c r="L405" s="238">
        <v>30948.958333333332</v>
      </c>
      <c r="M405" s="238">
        <v>92533.003651583334</v>
      </c>
    </row>
    <row r="406" spans="1:13">
      <c r="A406" s="220" t="s">
        <v>146</v>
      </c>
      <c r="B406" s="217">
        <v>19</v>
      </c>
      <c r="C406" s="217">
        <f t="shared" si="61"/>
        <v>100</v>
      </c>
      <c r="D406" s="217">
        <v>1900</v>
      </c>
      <c r="E406" s="217">
        <f t="shared" si="62"/>
        <v>838.04</v>
      </c>
      <c r="F406" s="217">
        <v>15922.76</v>
      </c>
      <c r="G406" s="217">
        <f t="shared" si="63"/>
        <v>938.04</v>
      </c>
      <c r="H406" s="217">
        <v>17822.759999999998</v>
      </c>
      <c r="I406" s="238">
        <v>5988.4519939175998</v>
      </c>
      <c r="J406" s="238">
        <v>23811.211993917601</v>
      </c>
      <c r="K406" s="238">
        <f t="shared" si="64"/>
        <v>216.771456</v>
      </c>
      <c r="L406" s="238">
        <v>11290.18</v>
      </c>
      <c r="M406" s="238">
        <v>35101.391993917605</v>
      </c>
    </row>
    <row r="407" spans="1:13">
      <c r="A407" s="220" t="s">
        <v>147</v>
      </c>
      <c r="B407" s="217">
        <v>131.16666666666666</v>
      </c>
      <c r="C407" s="217">
        <f t="shared" si="61"/>
        <v>100</v>
      </c>
      <c r="D407" s="217">
        <v>13116.666666666666</v>
      </c>
      <c r="E407" s="217">
        <f t="shared" si="62"/>
        <v>838.04000000000008</v>
      </c>
      <c r="F407" s="217">
        <v>109922.91333333333</v>
      </c>
      <c r="G407" s="217">
        <f t="shared" si="63"/>
        <v>938.04000000000008</v>
      </c>
      <c r="H407" s="217">
        <v>123039.58</v>
      </c>
      <c r="I407" s="238">
        <v>41341.330870290803</v>
      </c>
      <c r="J407" s="238">
        <v>164380.9108702908</v>
      </c>
      <c r="K407" s="238">
        <f t="shared" si="64"/>
        <v>4102.2029824561405</v>
      </c>
      <c r="L407" s="238">
        <v>77941.856666666674</v>
      </c>
      <c r="M407" s="238">
        <v>242322.76753695749</v>
      </c>
    </row>
    <row r="408" spans="1:13">
      <c r="A408" s="220" t="s">
        <v>148</v>
      </c>
      <c r="B408" s="217">
        <v>255</v>
      </c>
      <c r="C408" s="217">
        <f t="shared" si="61"/>
        <v>100</v>
      </c>
      <c r="D408" s="217">
        <v>25500</v>
      </c>
      <c r="E408" s="217">
        <f t="shared" si="62"/>
        <v>838.04</v>
      </c>
      <c r="F408" s="217">
        <v>213700.19999999998</v>
      </c>
      <c r="G408" s="217">
        <f t="shared" si="63"/>
        <v>938.04</v>
      </c>
      <c r="H408" s="217">
        <v>239200.19999999998</v>
      </c>
      <c r="I408" s="238">
        <v>80371.329392052008</v>
      </c>
      <c r="J408" s="238">
        <v>319571.52939205203</v>
      </c>
      <c r="K408" s="238">
        <f t="shared" si="64"/>
        <v>1155.2180432020332</v>
      </c>
      <c r="L408" s="238">
        <v>151526.1</v>
      </c>
      <c r="M408" s="238">
        <v>471097.62939205201</v>
      </c>
    </row>
    <row r="409" spans="1:13">
      <c r="A409" s="220" t="s">
        <v>165</v>
      </c>
      <c r="B409" s="217">
        <v>2.6666666666666665</v>
      </c>
      <c r="C409" s="217">
        <f t="shared" si="61"/>
        <v>154.26</v>
      </c>
      <c r="D409" s="217">
        <v>411.35999999999996</v>
      </c>
      <c r="E409" s="217">
        <f t="shared" si="62"/>
        <v>666.05</v>
      </c>
      <c r="F409" s="217">
        <v>1776.1333333333332</v>
      </c>
      <c r="G409" s="217">
        <f t="shared" si="63"/>
        <v>820.31000000000006</v>
      </c>
      <c r="H409" s="217">
        <v>2187.4933333333333</v>
      </c>
      <c r="I409" s="238">
        <v>734.99832874826677</v>
      </c>
      <c r="J409" s="238">
        <v>2922.4916620816002</v>
      </c>
      <c r="K409" s="238">
        <f t="shared" si="64"/>
        <v>36.806379084967318</v>
      </c>
      <c r="L409" s="238">
        <v>9385.626666666667</v>
      </c>
      <c r="M409" s="238">
        <v>12308.118328748265</v>
      </c>
    </row>
    <row r="410" spans="1:13" ht="15" thickBot="1">
      <c r="A410" s="116"/>
      <c r="B410" s="116"/>
      <c r="C410" s="116"/>
      <c r="D410" s="116"/>
      <c r="E410" s="116"/>
      <c r="F410" s="116"/>
      <c r="G410" s="116"/>
      <c r="H410" s="116"/>
      <c r="I410" s="241"/>
      <c r="J410" s="241"/>
      <c r="K410" s="241"/>
      <c r="L410" s="241"/>
      <c r="M410" s="241"/>
    </row>
    <row r="411" spans="1:13">
      <c r="A411" s="220" t="s">
        <v>149</v>
      </c>
      <c r="B411" s="217">
        <v>1</v>
      </c>
      <c r="C411" s="217">
        <f t="shared" ref="C411:C441" si="65">IF(B411 =0,0,D411 / B411 )</f>
        <v>108.58</v>
      </c>
      <c r="D411" s="217">
        <v>108.58</v>
      </c>
      <c r="E411" s="217">
        <f t="shared" ref="E411:E441" si="66">IF(B411 =0,0,F411 / B411 )</f>
        <v>666.05</v>
      </c>
      <c r="F411" s="217">
        <v>666.05</v>
      </c>
      <c r="G411" s="217">
        <f t="shared" ref="G411:G441" si="67">IF(B411 =0,0,H411 / B411 )</f>
        <v>774.63</v>
      </c>
      <c r="H411" s="217">
        <v>774.63</v>
      </c>
      <c r="I411" s="238">
        <v>260.27588140379999</v>
      </c>
      <c r="J411" s="238">
        <v>1034.9058814037999</v>
      </c>
      <c r="K411" s="238">
        <f t="shared" ref="K411:K441" si="68">IF(B410 =0,0,L411 / B410 )</f>
        <v>0</v>
      </c>
      <c r="L411" s="238">
        <v>3519.61</v>
      </c>
      <c r="M411" s="238">
        <v>4554.5158814038004</v>
      </c>
    </row>
    <row r="412" spans="1:13">
      <c r="A412" s="220" t="s">
        <v>232</v>
      </c>
      <c r="B412" s="217">
        <v>1.1666666666666667</v>
      </c>
      <c r="C412" s="217">
        <f t="shared" si="65"/>
        <v>92.56</v>
      </c>
      <c r="D412" s="217">
        <v>107.98666666666668</v>
      </c>
      <c r="E412" s="217">
        <f t="shared" si="66"/>
        <v>0</v>
      </c>
      <c r="F412" s="217">
        <v>0</v>
      </c>
      <c r="G412" s="217">
        <f t="shared" si="67"/>
        <v>92.56</v>
      </c>
      <c r="H412" s="217">
        <v>107.98666666666668</v>
      </c>
      <c r="I412" s="238">
        <v>36.283548076533343</v>
      </c>
      <c r="J412" s="238">
        <v>144.2702147432</v>
      </c>
      <c r="K412" s="238">
        <f t="shared" si="68"/>
        <v>41.778333333333336</v>
      </c>
      <c r="L412" s="238">
        <v>41.778333333333336</v>
      </c>
      <c r="M412" s="238">
        <v>186.04854807653331</v>
      </c>
    </row>
    <row r="413" spans="1:13">
      <c r="A413" s="220" t="s">
        <v>233</v>
      </c>
      <c r="B413" s="217">
        <v>1.3333333333333333</v>
      </c>
      <c r="C413" s="217">
        <f t="shared" si="65"/>
        <v>142.76000000000002</v>
      </c>
      <c r="D413" s="217">
        <v>190.34666666666666</v>
      </c>
      <c r="E413" s="217">
        <f t="shared" si="66"/>
        <v>0</v>
      </c>
      <c r="F413" s="217">
        <v>0</v>
      </c>
      <c r="G413" s="217">
        <f t="shared" si="67"/>
        <v>142.76000000000002</v>
      </c>
      <c r="H413" s="217">
        <v>190.34666666666666</v>
      </c>
      <c r="I413" s="238">
        <v>63.956529490133327</v>
      </c>
      <c r="J413" s="238">
        <v>254.3031961568</v>
      </c>
      <c r="K413" s="238">
        <f t="shared" si="68"/>
        <v>40.925714285714285</v>
      </c>
      <c r="L413" s="238">
        <v>47.74666666666667</v>
      </c>
      <c r="M413" s="238">
        <v>302.04986282346664</v>
      </c>
    </row>
    <row r="414" spans="1:13">
      <c r="A414" s="220" t="s">
        <v>236</v>
      </c>
      <c r="B414" s="217">
        <v>1.6666666666666667</v>
      </c>
      <c r="C414" s="217">
        <f t="shared" si="65"/>
        <v>147</v>
      </c>
      <c r="D414" s="217">
        <v>245</v>
      </c>
      <c r="E414" s="217">
        <f t="shared" si="66"/>
        <v>0</v>
      </c>
      <c r="F414" s="217">
        <v>0</v>
      </c>
      <c r="G414" s="217">
        <f t="shared" si="67"/>
        <v>147</v>
      </c>
      <c r="H414" s="217">
        <v>245</v>
      </c>
      <c r="I414" s="238">
        <v>82.320063700000006</v>
      </c>
      <c r="J414" s="238">
        <v>327.32006370000005</v>
      </c>
      <c r="K414" s="238">
        <f t="shared" si="68"/>
        <v>44.762500000000003</v>
      </c>
      <c r="L414" s="238">
        <v>59.683333333333337</v>
      </c>
      <c r="M414" s="238">
        <v>387.00339703333339</v>
      </c>
    </row>
    <row r="415" spans="1:13">
      <c r="A415" s="220" t="s">
        <v>237</v>
      </c>
      <c r="B415" s="217">
        <v>0.41666666666666669</v>
      </c>
      <c r="C415" s="217">
        <f t="shared" si="65"/>
        <v>147</v>
      </c>
      <c r="D415" s="217">
        <v>61.25</v>
      </c>
      <c r="E415" s="217">
        <f t="shared" si="66"/>
        <v>0</v>
      </c>
      <c r="F415" s="217">
        <v>0</v>
      </c>
      <c r="G415" s="217">
        <f t="shared" si="67"/>
        <v>147</v>
      </c>
      <c r="H415" s="217">
        <v>61.25</v>
      </c>
      <c r="I415" s="238">
        <v>20.580015925000001</v>
      </c>
      <c r="J415" s="238">
        <v>81.830015925000012</v>
      </c>
      <c r="K415" s="238">
        <f t="shared" si="68"/>
        <v>8.9525000000000006</v>
      </c>
      <c r="L415" s="238">
        <v>14.920833333333334</v>
      </c>
      <c r="M415" s="238">
        <v>96.750849258333346</v>
      </c>
    </row>
    <row r="416" spans="1:13">
      <c r="A416" s="220" t="s">
        <v>244</v>
      </c>
      <c r="B416" s="217">
        <v>4</v>
      </c>
      <c r="C416" s="217">
        <f t="shared" si="65"/>
        <v>98.31</v>
      </c>
      <c r="D416" s="217">
        <v>393.24</v>
      </c>
      <c r="E416" s="217">
        <f t="shared" si="66"/>
        <v>0</v>
      </c>
      <c r="F416" s="217">
        <v>0</v>
      </c>
      <c r="G416" s="217">
        <f t="shared" si="67"/>
        <v>98.31</v>
      </c>
      <c r="H416" s="217">
        <v>393.24</v>
      </c>
      <c r="I416" s="238">
        <v>132.12874224239999</v>
      </c>
      <c r="J416" s="238">
        <v>525.3687422424</v>
      </c>
      <c r="K416" s="238">
        <f t="shared" si="68"/>
        <v>343.77600000000001</v>
      </c>
      <c r="L416" s="238">
        <v>143.24</v>
      </c>
      <c r="M416" s="238">
        <v>668.60874224240001</v>
      </c>
    </row>
    <row r="417" spans="1:13">
      <c r="A417" s="220" t="s">
        <v>245</v>
      </c>
      <c r="B417" s="217">
        <v>9.4166666666666661</v>
      </c>
      <c r="C417" s="217">
        <f t="shared" si="65"/>
        <v>148.56</v>
      </c>
      <c r="D417" s="217">
        <v>1398.9399999999998</v>
      </c>
      <c r="E417" s="217">
        <f t="shared" si="66"/>
        <v>0</v>
      </c>
      <c r="F417" s="217">
        <v>0</v>
      </c>
      <c r="G417" s="217">
        <f t="shared" si="67"/>
        <v>148.56</v>
      </c>
      <c r="H417" s="217">
        <v>1398.9399999999998</v>
      </c>
      <c r="I417" s="238">
        <v>470.04420372440001</v>
      </c>
      <c r="J417" s="238">
        <v>1868.9842037244</v>
      </c>
      <c r="K417" s="238">
        <f t="shared" si="68"/>
        <v>84.302708333333342</v>
      </c>
      <c r="L417" s="238">
        <v>337.21083333333337</v>
      </c>
      <c r="M417" s="238">
        <v>2206.1950370577333</v>
      </c>
    </row>
    <row r="418" spans="1:13">
      <c r="A418" s="220" t="s">
        <v>246</v>
      </c>
      <c r="B418" s="217">
        <v>0.41666666666666669</v>
      </c>
      <c r="C418" s="217">
        <f t="shared" si="65"/>
        <v>149.13</v>
      </c>
      <c r="D418" s="217">
        <v>62.137499999999996</v>
      </c>
      <c r="E418" s="217">
        <f t="shared" si="66"/>
        <v>0</v>
      </c>
      <c r="F418" s="217">
        <v>0</v>
      </c>
      <c r="G418" s="217">
        <f t="shared" si="67"/>
        <v>149.13</v>
      </c>
      <c r="H418" s="217">
        <v>62.137499999999996</v>
      </c>
      <c r="I418" s="238">
        <v>20.87821615575</v>
      </c>
      <c r="J418" s="238">
        <v>83.015716155749999</v>
      </c>
      <c r="K418" s="238">
        <f t="shared" si="68"/>
        <v>1.5845132743362833</v>
      </c>
      <c r="L418" s="238">
        <v>14.920833333333334</v>
      </c>
      <c r="M418" s="238">
        <v>97.936549489083333</v>
      </c>
    </row>
    <row r="419" spans="1:13">
      <c r="A419" s="220" t="s">
        <v>247</v>
      </c>
      <c r="B419" s="217">
        <v>4.833333333333333</v>
      </c>
      <c r="C419" s="217">
        <f t="shared" si="65"/>
        <v>153.72000000000003</v>
      </c>
      <c r="D419" s="217">
        <v>742.98</v>
      </c>
      <c r="E419" s="217">
        <f t="shared" si="66"/>
        <v>0</v>
      </c>
      <c r="F419" s="217">
        <v>0</v>
      </c>
      <c r="G419" s="217">
        <f t="shared" si="67"/>
        <v>153.72000000000003</v>
      </c>
      <c r="H419" s="217">
        <v>742.98</v>
      </c>
      <c r="I419" s="238">
        <v>249.64147317479998</v>
      </c>
      <c r="J419" s="238">
        <v>992.62147317480003</v>
      </c>
      <c r="K419" s="238">
        <f t="shared" si="68"/>
        <v>415.39600000000002</v>
      </c>
      <c r="L419" s="238">
        <v>173.08166666666668</v>
      </c>
      <c r="M419" s="238">
        <v>1165.7031398414667</v>
      </c>
    </row>
    <row r="420" spans="1:13">
      <c r="A420" s="220" t="s">
        <v>248</v>
      </c>
      <c r="B420" s="217">
        <v>4</v>
      </c>
      <c r="C420" s="217">
        <f t="shared" si="65"/>
        <v>153.72</v>
      </c>
      <c r="D420" s="217">
        <v>614.88</v>
      </c>
      <c r="E420" s="217">
        <f t="shared" si="66"/>
        <v>0</v>
      </c>
      <c r="F420" s="217">
        <v>0</v>
      </c>
      <c r="G420" s="217">
        <f t="shared" si="67"/>
        <v>153.72</v>
      </c>
      <c r="H420" s="217">
        <v>614.88</v>
      </c>
      <c r="I420" s="238">
        <v>206.59983986879999</v>
      </c>
      <c r="J420" s="238">
        <v>821.47983986880001</v>
      </c>
      <c r="K420" s="238">
        <f t="shared" si="68"/>
        <v>29.635862068965523</v>
      </c>
      <c r="L420" s="238">
        <v>143.24</v>
      </c>
      <c r="M420" s="238">
        <v>964.71983986880002</v>
      </c>
    </row>
    <row r="421" spans="1:13">
      <c r="A421" s="220" t="s">
        <v>249</v>
      </c>
      <c r="B421" s="217">
        <v>17.083333333333332</v>
      </c>
      <c r="C421" s="217">
        <f t="shared" si="65"/>
        <v>153.72</v>
      </c>
      <c r="D421" s="217">
        <v>2626.0499999999997</v>
      </c>
      <c r="E421" s="217">
        <f t="shared" si="66"/>
        <v>0</v>
      </c>
      <c r="F421" s="217">
        <v>0</v>
      </c>
      <c r="G421" s="217">
        <f t="shared" si="67"/>
        <v>153.72</v>
      </c>
      <c r="H421" s="217">
        <v>2626.0499999999997</v>
      </c>
      <c r="I421" s="238">
        <v>882.353482773</v>
      </c>
      <c r="J421" s="238">
        <v>3508.4034827729997</v>
      </c>
      <c r="K421" s="238">
        <f t="shared" si="68"/>
        <v>152.93854166666668</v>
      </c>
      <c r="L421" s="238">
        <v>611.75416666666672</v>
      </c>
      <c r="M421" s="238">
        <v>4120.1576494396668</v>
      </c>
    </row>
    <row r="422" spans="1:13">
      <c r="A422" s="220" t="s">
        <v>250</v>
      </c>
      <c r="B422" s="217">
        <v>6</v>
      </c>
      <c r="C422" s="217">
        <f t="shared" si="65"/>
        <v>109.40999999999998</v>
      </c>
      <c r="D422" s="217">
        <v>656.45999999999992</v>
      </c>
      <c r="E422" s="217">
        <f t="shared" si="66"/>
        <v>0</v>
      </c>
      <c r="F422" s="217">
        <v>0</v>
      </c>
      <c r="G422" s="217">
        <f t="shared" si="67"/>
        <v>109.40999999999998</v>
      </c>
      <c r="H422" s="217">
        <v>656.45999999999992</v>
      </c>
      <c r="I422" s="238">
        <v>220.57073067960002</v>
      </c>
      <c r="J422" s="238">
        <v>877.03073067959997</v>
      </c>
      <c r="K422" s="238">
        <f t="shared" si="68"/>
        <v>208.7016585365854</v>
      </c>
      <c r="L422" s="238">
        <v>3565.32</v>
      </c>
      <c r="M422" s="238">
        <v>4442.3507306796</v>
      </c>
    </row>
    <row r="423" spans="1:13">
      <c r="A423" s="220" t="s">
        <v>251</v>
      </c>
      <c r="B423" s="217">
        <v>31</v>
      </c>
      <c r="C423" s="217">
        <f t="shared" si="65"/>
        <v>152.65</v>
      </c>
      <c r="D423" s="217">
        <v>4732.1500000000005</v>
      </c>
      <c r="E423" s="217">
        <f t="shared" si="66"/>
        <v>0</v>
      </c>
      <c r="F423" s="217">
        <v>0</v>
      </c>
      <c r="G423" s="217">
        <f t="shared" si="67"/>
        <v>152.65</v>
      </c>
      <c r="H423" s="217">
        <v>4732.1500000000005</v>
      </c>
      <c r="I423" s="238">
        <v>1590.0036303590005</v>
      </c>
      <c r="J423" s="238">
        <v>6322.1536303590001</v>
      </c>
      <c r="K423" s="238">
        <f t="shared" si="68"/>
        <v>3070.1366666666668</v>
      </c>
      <c r="L423" s="238">
        <v>18420.82</v>
      </c>
      <c r="M423" s="238">
        <v>24742.973630359</v>
      </c>
    </row>
    <row r="424" spans="1:13">
      <c r="A424" s="220" t="s">
        <v>252</v>
      </c>
      <c r="B424" s="217">
        <v>85.666666666666671</v>
      </c>
      <c r="C424" s="217">
        <f t="shared" si="65"/>
        <v>152.65</v>
      </c>
      <c r="D424" s="217">
        <v>13077.016666666668</v>
      </c>
      <c r="E424" s="217">
        <f t="shared" si="66"/>
        <v>0</v>
      </c>
      <c r="F424" s="217">
        <v>0</v>
      </c>
      <c r="G424" s="217">
        <f t="shared" si="67"/>
        <v>152.65</v>
      </c>
      <c r="H424" s="217">
        <v>13077.016666666668</v>
      </c>
      <c r="I424" s="238">
        <v>4393.8810000243348</v>
      </c>
      <c r="J424" s="238">
        <v>17470.897666691002</v>
      </c>
      <c r="K424" s="238">
        <f t="shared" si="68"/>
        <v>1642.0918279569894</v>
      </c>
      <c r="L424" s="238">
        <v>50904.846666666672</v>
      </c>
      <c r="M424" s="238">
        <v>68375.744333357667</v>
      </c>
    </row>
    <row r="425" spans="1:13">
      <c r="A425" s="220" t="s">
        <v>253</v>
      </c>
      <c r="B425" s="217">
        <v>57.083333333333336</v>
      </c>
      <c r="C425" s="217">
        <f t="shared" si="65"/>
        <v>152.65</v>
      </c>
      <c r="D425" s="217">
        <v>8713.7708333333339</v>
      </c>
      <c r="E425" s="217">
        <f t="shared" si="66"/>
        <v>0</v>
      </c>
      <c r="F425" s="217">
        <v>0</v>
      </c>
      <c r="G425" s="217">
        <f t="shared" si="67"/>
        <v>152.65</v>
      </c>
      <c r="H425" s="217">
        <v>8713.7708333333339</v>
      </c>
      <c r="I425" s="238">
        <v>2927.8292655804175</v>
      </c>
      <c r="J425" s="238">
        <v>11641.600098913752</v>
      </c>
      <c r="K425" s="238">
        <f t="shared" si="68"/>
        <v>395.95398832684822</v>
      </c>
      <c r="L425" s="238">
        <v>33920.058333333334</v>
      </c>
      <c r="M425" s="238">
        <v>45561.658432247081</v>
      </c>
    </row>
    <row r="426" spans="1:13">
      <c r="A426" s="220" t="s">
        <v>151</v>
      </c>
      <c r="B426" s="217">
        <v>6</v>
      </c>
      <c r="C426" s="217">
        <f t="shared" si="65"/>
        <v>115</v>
      </c>
      <c r="D426" s="217">
        <v>690</v>
      </c>
      <c r="E426" s="217">
        <f t="shared" si="66"/>
        <v>0</v>
      </c>
      <c r="F426" s="217">
        <v>0</v>
      </c>
      <c r="G426" s="217">
        <f t="shared" si="67"/>
        <v>115</v>
      </c>
      <c r="H426" s="217">
        <v>690</v>
      </c>
      <c r="I426" s="238">
        <v>231.84017940000001</v>
      </c>
      <c r="J426" s="238">
        <v>921.84017940000001</v>
      </c>
      <c r="K426" s="238">
        <f t="shared" si="68"/>
        <v>3.7639708029197081</v>
      </c>
      <c r="L426" s="238">
        <v>214.86</v>
      </c>
      <c r="M426" s="238">
        <v>1136.7001794</v>
      </c>
    </row>
    <row r="427" spans="1:13">
      <c r="A427" s="220" t="s">
        <v>152</v>
      </c>
      <c r="B427" s="217">
        <v>12.083333333333334</v>
      </c>
      <c r="C427" s="217">
        <f t="shared" si="65"/>
        <v>0</v>
      </c>
      <c r="D427" s="217">
        <v>0</v>
      </c>
      <c r="E427" s="217">
        <f t="shared" si="66"/>
        <v>0</v>
      </c>
      <c r="F427" s="217">
        <v>0</v>
      </c>
      <c r="G427" s="217">
        <f t="shared" si="67"/>
        <v>0</v>
      </c>
      <c r="H427" s="217">
        <v>0</v>
      </c>
      <c r="I427" s="238">
        <v>0</v>
      </c>
      <c r="J427" s="238">
        <v>0</v>
      </c>
      <c r="K427" s="238">
        <f t="shared" si="68"/>
        <v>72.117361111111123</v>
      </c>
      <c r="L427" s="238">
        <v>432.70416666666671</v>
      </c>
      <c r="M427" s="238">
        <v>432.70416666666671</v>
      </c>
    </row>
    <row r="428" spans="1:13">
      <c r="A428" s="220" t="s">
        <v>153</v>
      </c>
      <c r="B428" s="217">
        <v>1</v>
      </c>
      <c r="C428" s="217">
        <f t="shared" si="65"/>
        <v>0</v>
      </c>
      <c r="D428" s="217">
        <v>0</v>
      </c>
      <c r="E428" s="217">
        <f t="shared" si="66"/>
        <v>0</v>
      </c>
      <c r="F428" s="217">
        <v>0</v>
      </c>
      <c r="G428" s="217">
        <f t="shared" si="67"/>
        <v>0</v>
      </c>
      <c r="H428" s="217">
        <v>0</v>
      </c>
      <c r="I428" s="238">
        <v>0</v>
      </c>
      <c r="J428" s="238">
        <v>0</v>
      </c>
      <c r="K428" s="238">
        <f t="shared" si="68"/>
        <v>2.9635862068965517</v>
      </c>
      <c r="L428" s="238">
        <v>35.81</v>
      </c>
      <c r="M428" s="238">
        <v>35.81</v>
      </c>
    </row>
    <row r="429" spans="1:13">
      <c r="A429" s="220" t="s">
        <v>154</v>
      </c>
      <c r="B429" s="217">
        <v>11</v>
      </c>
      <c r="C429" s="217">
        <f t="shared" si="65"/>
        <v>193.79</v>
      </c>
      <c r="D429" s="217">
        <v>2131.69</v>
      </c>
      <c r="E429" s="217">
        <f t="shared" si="66"/>
        <v>0</v>
      </c>
      <c r="F429" s="217">
        <v>0</v>
      </c>
      <c r="G429" s="217">
        <f t="shared" si="67"/>
        <v>193.79</v>
      </c>
      <c r="H429" s="217">
        <v>2131.69</v>
      </c>
      <c r="I429" s="238">
        <v>716.2483942394</v>
      </c>
      <c r="J429" s="238">
        <v>2847.9383942394002</v>
      </c>
      <c r="K429" s="238">
        <f t="shared" si="68"/>
        <v>393.91</v>
      </c>
      <c r="L429" s="238">
        <v>393.91</v>
      </c>
      <c r="M429" s="238">
        <v>3241.8483942394</v>
      </c>
    </row>
    <row r="430" spans="1:13">
      <c r="A430" s="220" t="s">
        <v>155</v>
      </c>
      <c r="B430" s="217">
        <v>14.583333333333334</v>
      </c>
      <c r="C430" s="217">
        <f t="shared" si="65"/>
        <v>193.79</v>
      </c>
      <c r="D430" s="217">
        <v>2826.1041666666665</v>
      </c>
      <c r="E430" s="217">
        <f t="shared" si="66"/>
        <v>0</v>
      </c>
      <c r="F430" s="217">
        <v>0</v>
      </c>
      <c r="G430" s="217">
        <f t="shared" si="67"/>
        <v>193.79</v>
      </c>
      <c r="H430" s="217">
        <v>2826.1041666666665</v>
      </c>
      <c r="I430" s="238">
        <v>949.5717347870833</v>
      </c>
      <c r="J430" s="238">
        <v>3775.6759014537497</v>
      </c>
      <c r="K430" s="238">
        <f t="shared" si="68"/>
        <v>47.475378787878782</v>
      </c>
      <c r="L430" s="238">
        <v>522.22916666666663</v>
      </c>
      <c r="M430" s="238">
        <v>4297.9050681204162</v>
      </c>
    </row>
    <row r="431" spans="1:13">
      <c r="A431" s="220" t="s">
        <v>156</v>
      </c>
      <c r="B431" s="217">
        <v>29.083333333333332</v>
      </c>
      <c r="C431" s="217">
        <f t="shared" si="65"/>
        <v>193.79</v>
      </c>
      <c r="D431" s="217">
        <v>5636.059166666666</v>
      </c>
      <c r="E431" s="217">
        <f t="shared" si="66"/>
        <v>0</v>
      </c>
      <c r="F431" s="217">
        <v>0</v>
      </c>
      <c r="G431" s="217">
        <f t="shared" si="67"/>
        <v>193.79</v>
      </c>
      <c r="H431" s="217">
        <v>5636.059166666666</v>
      </c>
      <c r="I431" s="238">
        <v>1893.7173453753828</v>
      </c>
      <c r="J431" s="238">
        <v>7529.7765120420509</v>
      </c>
      <c r="K431" s="238">
        <f t="shared" si="68"/>
        <v>71.415371428571419</v>
      </c>
      <c r="L431" s="238">
        <v>1041.4741666666666</v>
      </c>
      <c r="M431" s="238">
        <v>8571.2506787087168</v>
      </c>
    </row>
    <row r="432" spans="1:13">
      <c r="A432" s="220" t="s">
        <v>157</v>
      </c>
      <c r="B432" s="217">
        <v>12</v>
      </c>
      <c r="C432" s="217">
        <f t="shared" si="65"/>
        <v>213.27</v>
      </c>
      <c r="D432" s="217">
        <v>2559.2400000000002</v>
      </c>
      <c r="E432" s="217">
        <f t="shared" si="66"/>
        <v>780.70999999999992</v>
      </c>
      <c r="F432" s="217">
        <v>9368.5199999999986</v>
      </c>
      <c r="G432" s="217">
        <f t="shared" si="67"/>
        <v>993.98</v>
      </c>
      <c r="H432" s="217">
        <v>11927.76</v>
      </c>
      <c r="I432" s="238">
        <v>4007.7304612175999</v>
      </c>
      <c r="J432" s="238">
        <v>15935.490461217598</v>
      </c>
      <c r="K432" s="238">
        <f t="shared" si="68"/>
        <v>245.17959885386821</v>
      </c>
      <c r="L432" s="238">
        <v>7130.64</v>
      </c>
      <c r="M432" s="238">
        <v>23066.130461217599</v>
      </c>
    </row>
    <row r="433" spans="1:13">
      <c r="A433" s="220" t="s">
        <v>90</v>
      </c>
      <c r="B433" s="217">
        <v>25.75</v>
      </c>
      <c r="C433" s="217">
        <f t="shared" si="65"/>
        <v>217.25</v>
      </c>
      <c r="D433" s="217">
        <v>5594.1875</v>
      </c>
      <c r="E433" s="217">
        <f t="shared" si="66"/>
        <v>838.04</v>
      </c>
      <c r="F433" s="217">
        <v>21579.53</v>
      </c>
      <c r="G433" s="217">
        <f t="shared" si="67"/>
        <v>1055.29</v>
      </c>
      <c r="H433" s="217">
        <v>27173.717499999999</v>
      </c>
      <c r="I433" s="238">
        <v>9130.3761451665505</v>
      </c>
      <c r="J433" s="238">
        <v>36304.093645166548</v>
      </c>
      <c r="K433" s="238">
        <f t="shared" si="68"/>
        <v>1275.0970833333333</v>
      </c>
      <c r="L433" s="238">
        <v>15301.165000000001</v>
      </c>
      <c r="M433" s="238">
        <v>51605.258645166548</v>
      </c>
    </row>
    <row r="434" spans="1:13">
      <c r="A434" s="220" t="s">
        <v>82</v>
      </c>
      <c r="B434" s="217">
        <v>99</v>
      </c>
      <c r="C434" s="217">
        <f t="shared" si="65"/>
        <v>217.25</v>
      </c>
      <c r="D434" s="217">
        <v>21507.75</v>
      </c>
      <c r="E434" s="217">
        <f t="shared" si="66"/>
        <v>838.04</v>
      </c>
      <c r="F434" s="217">
        <v>82965.959999999992</v>
      </c>
      <c r="G434" s="217">
        <f t="shared" si="67"/>
        <v>1055.29</v>
      </c>
      <c r="H434" s="217">
        <v>104473.71</v>
      </c>
      <c r="I434" s="238">
        <v>35103.193723164593</v>
      </c>
      <c r="J434" s="238">
        <v>139576.90372316458</v>
      </c>
      <c r="K434" s="238">
        <f t="shared" si="68"/>
        <v>2284.5739805825242</v>
      </c>
      <c r="L434" s="238">
        <v>58827.78</v>
      </c>
      <c r="M434" s="238">
        <v>198404.68372316458</v>
      </c>
    </row>
    <row r="435" spans="1:13">
      <c r="A435" s="220" t="s">
        <v>83</v>
      </c>
      <c r="B435" s="217">
        <v>169.41666666666666</v>
      </c>
      <c r="C435" s="217">
        <f t="shared" si="65"/>
        <v>217.25000000000003</v>
      </c>
      <c r="D435" s="217">
        <v>36805.770833333336</v>
      </c>
      <c r="E435" s="217">
        <f t="shared" si="66"/>
        <v>838.04000000000008</v>
      </c>
      <c r="F435" s="217">
        <v>141977.94333333333</v>
      </c>
      <c r="G435" s="217">
        <f t="shared" si="67"/>
        <v>1055.29</v>
      </c>
      <c r="H435" s="217">
        <v>178783.71416666664</v>
      </c>
      <c r="I435" s="238">
        <v>60071.374443765679</v>
      </c>
      <c r="J435" s="238">
        <v>238855.08861043231</v>
      </c>
      <c r="K435" s="238">
        <f t="shared" si="68"/>
        <v>1016.8764814814815</v>
      </c>
      <c r="L435" s="238">
        <v>100670.77166666667</v>
      </c>
      <c r="M435" s="238">
        <v>339525.86027709901</v>
      </c>
    </row>
    <row r="436" spans="1:13">
      <c r="A436" s="220" t="s">
        <v>175</v>
      </c>
      <c r="B436" s="217">
        <v>0.58333333333333337</v>
      </c>
      <c r="C436" s="217">
        <f t="shared" si="65"/>
        <v>0</v>
      </c>
      <c r="D436" s="217">
        <v>0</v>
      </c>
      <c r="E436" s="217">
        <f t="shared" si="66"/>
        <v>666.05</v>
      </c>
      <c r="F436" s="217">
        <v>388.52916666666664</v>
      </c>
      <c r="G436" s="217">
        <f t="shared" si="67"/>
        <v>666.05</v>
      </c>
      <c r="H436" s="217">
        <v>388.52916666666664</v>
      </c>
      <c r="I436" s="238">
        <v>130.5459010175833</v>
      </c>
      <c r="J436" s="238">
        <v>519.07506768424992</v>
      </c>
      <c r="K436" s="238">
        <f t="shared" si="68"/>
        <v>12.118676832267587</v>
      </c>
      <c r="L436" s="238">
        <v>2053.1058333333335</v>
      </c>
      <c r="M436" s="238">
        <v>2572.1809010175834</v>
      </c>
    </row>
    <row r="437" spans="1:13">
      <c r="A437" s="220" t="s">
        <v>163</v>
      </c>
      <c r="B437" s="217">
        <v>1</v>
      </c>
      <c r="C437" s="217">
        <f t="shared" si="65"/>
        <v>843.95000000000016</v>
      </c>
      <c r="D437" s="217">
        <v>843.95000000000016</v>
      </c>
      <c r="E437" s="217">
        <f t="shared" si="66"/>
        <v>838.04</v>
      </c>
      <c r="F437" s="217">
        <v>838.04</v>
      </c>
      <c r="G437" s="217">
        <f t="shared" si="67"/>
        <v>1681.99</v>
      </c>
      <c r="H437" s="217">
        <v>1681.99</v>
      </c>
      <c r="I437" s="238">
        <v>565.14907731740004</v>
      </c>
      <c r="J437" s="238">
        <v>2247.1390773173998</v>
      </c>
      <c r="K437" s="238">
        <f t="shared" si="68"/>
        <v>1018.6628571428571</v>
      </c>
      <c r="L437" s="238">
        <v>594.22</v>
      </c>
      <c r="M437" s="238">
        <v>2841.3590773174001</v>
      </c>
    </row>
    <row r="438" spans="1:13">
      <c r="A438" s="220" t="s">
        <v>85</v>
      </c>
      <c r="B438" s="217">
        <v>15</v>
      </c>
      <c r="C438" s="217">
        <f t="shared" si="65"/>
        <v>843.95</v>
      </c>
      <c r="D438" s="217">
        <v>12659.25</v>
      </c>
      <c r="E438" s="217">
        <f t="shared" si="66"/>
        <v>838.03999999999985</v>
      </c>
      <c r="F438" s="217">
        <v>12570.599999999999</v>
      </c>
      <c r="G438" s="217">
        <f t="shared" si="67"/>
        <v>1681.9899999999996</v>
      </c>
      <c r="H438" s="217">
        <v>25229.849999999995</v>
      </c>
      <c r="I438" s="238">
        <v>8477.2361597609979</v>
      </c>
      <c r="J438" s="238">
        <v>33707.086159760998</v>
      </c>
      <c r="K438" s="238">
        <f t="shared" si="68"/>
        <v>8913.3000000000011</v>
      </c>
      <c r="L438" s="238">
        <v>8913.3000000000011</v>
      </c>
      <c r="M438" s="238">
        <v>42620.386159761001</v>
      </c>
    </row>
    <row r="439" spans="1:13">
      <c r="A439" s="220" t="s">
        <v>86</v>
      </c>
      <c r="B439" s="217">
        <v>77.166666666666671</v>
      </c>
      <c r="C439" s="217">
        <f t="shared" si="65"/>
        <v>843.95</v>
      </c>
      <c r="D439" s="217">
        <v>65124.808333333342</v>
      </c>
      <c r="E439" s="217">
        <f t="shared" si="66"/>
        <v>838.03999999999985</v>
      </c>
      <c r="F439" s="217">
        <v>64668.753333333327</v>
      </c>
      <c r="G439" s="217">
        <f t="shared" si="67"/>
        <v>1681.9899999999998</v>
      </c>
      <c r="H439" s="217">
        <v>129793.56166666666</v>
      </c>
      <c r="I439" s="238">
        <v>43610.670466326039</v>
      </c>
      <c r="J439" s="238">
        <v>173404.23213299268</v>
      </c>
      <c r="K439" s="238">
        <f t="shared" si="68"/>
        <v>3056.9317777777774</v>
      </c>
      <c r="L439" s="238">
        <v>45853.976666666662</v>
      </c>
      <c r="M439" s="238">
        <v>219258.20879965939</v>
      </c>
    </row>
    <row r="440" spans="1:13">
      <c r="A440" s="220" t="s">
        <v>87</v>
      </c>
      <c r="B440" s="217">
        <v>1</v>
      </c>
      <c r="C440" s="217">
        <f t="shared" si="65"/>
        <v>843.74000000000012</v>
      </c>
      <c r="D440" s="217">
        <v>843.74000000000012</v>
      </c>
      <c r="E440" s="217">
        <f t="shared" si="66"/>
        <v>666.05</v>
      </c>
      <c r="F440" s="217">
        <v>666.05</v>
      </c>
      <c r="G440" s="217">
        <f t="shared" si="67"/>
        <v>1509.79</v>
      </c>
      <c r="H440" s="217">
        <v>1509.79</v>
      </c>
      <c r="I440" s="238">
        <v>507.28983254540003</v>
      </c>
      <c r="J440" s="238">
        <v>2017.0798325454</v>
      </c>
      <c r="K440" s="238">
        <f t="shared" si="68"/>
        <v>45.610496760259181</v>
      </c>
      <c r="L440" s="238">
        <v>3519.61</v>
      </c>
      <c r="M440" s="238">
        <v>5536.6898325453994</v>
      </c>
    </row>
    <row r="441" spans="1:13">
      <c r="A441" s="220" t="s">
        <v>178</v>
      </c>
      <c r="B441" s="217">
        <v>1</v>
      </c>
      <c r="C441" s="217">
        <f t="shared" si="65"/>
        <v>843.95000000000016</v>
      </c>
      <c r="D441" s="217">
        <v>843.95000000000016</v>
      </c>
      <c r="E441" s="217">
        <f t="shared" si="66"/>
        <v>666.05</v>
      </c>
      <c r="F441" s="217">
        <v>666.05</v>
      </c>
      <c r="G441" s="217">
        <f t="shared" si="67"/>
        <v>1510</v>
      </c>
      <c r="H441" s="217">
        <v>1510</v>
      </c>
      <c r="I441" s="238">
        <v>507.36039260000007</v>
      </c>
      <c r="J441" s="238">
        <v>2017.3603926000003</v>
      </c>
      <c r="K441" s="238">
        <f t="shared" si="68"/>
        <v>3519.61</v>
      </c>
      <c r="L441" s="238">
        <v>3519.61</v>
      </c>
      <c r="M441" s="238">
        <v>5536.9703926000002</v>
      </c>
    </row>
    <row r="442" spans="1:13">
      <c r="A442" s="219" t="s">
        <v>179</v>
      </c>
      <c r="B442" s="217"/>
      <c r="C442" s="217"/>
      <c r="D442" s="217"/>
      <c r="E442" s="217"/>
      <c r="F442" s="217"/>
      <c r="G442" s="217"/>
      <c r="H442" s="217"/>
      <c r="I442" s="238"/>
      <c r="J442" s="238"/>
      <c r="K442" s="238"/>
      <c r="L442" s="238"/>
      <c r="M442" s="238"/>
    </row>
    <row r="443" spans="1:13">
      <c r="A443" s="220" t="s">
        <v>139</v>
      </c>
      <c r="B443" s="217">
        <v>2</v>
      </c>
      <c r="C443" s="217">
        <f t="shared" ref="C443:C454" si="69">IF(B443 =0,0,D443 / B443 )</f>
        <v>100</v>
      </c>
      <c r="D443" s="217">
        <v>200</v>
      </c>
      <c r="E443" s="217">
        <f t="shared" ref="E443:E454" si="70">IF(B443 =0,0,F443 / B443 )</f>
        <v>0</v>
      </c>
      <c r="F443" s="217">
        <v>0</v>
      </c>
      <c r="G443" s="217">
        <f t="shared" ref="G443:G454" si="71">IF(B443 =0,0,H443 / B443 )</f>
        <v>100</v>
      </c>
      <c r="H443" s="217">
        <v>200</v>
      </c>
      <c r="I443" s="238">
        <v>67.200051999999999</v>
      </c>
      <c r="J443" s="238">
        <v>267.20005200000003</v>
      </c>
      <c r="K443" s="238">
        <f t="shared" ref="K443:K454" si="72">IF(B442 =0,0,L443 / B442 )</f>
        <v>0</v>
      </c>
      <c r="L443" s="238">
        <v>71.62</v>
      </c>
      <c r="M443" s="238">
        <v>338.82005200000003</v>
      </c>
    </row>
    <row r="444" spans="1:13">
      <c r="A444" s="220" t="s">
        <v>140</v>
      </c>
      <c r="B444" s="217">
        <v>1</v>
      </c>
      <c r="C444" s="217">
        <f t="shared" si="69"/>
        <v>113.58</v>
      </c>
      <c r="D444" s="217">
        <v>113.58</v>
      </c>
      <c r="E444" s="217">
        <f t="shared" si="70"/>
        <v>0</v>
      </c>
      <c r="F444" s="217">
        <v>0</v>
      </c>
      <c r="G444" s="217">
        <f t="shared" si="71"/>
        <v>113.58</v>
      </c>
      <c r="H444" s="217">
        <v>113.58</v>
      </c>
      <c r="I444" s="238">
        <v>38.1629095308</v>
      </c>
      <c r="J444" s="238">
        <v>151.74290953080001</v>
      </c>
      <c r="K444" s="238">
        <f t="shared" si="72"/>
        <v>17.905000000000001</v>
      </c>
      <c r="L444" s="238">
        <v>35.81</v>
      </c>
      <c r="M444" s="238">
        <v>187.55290953080001</v>
      </c>
    </row>
    <row r="445" spans="1:13">
      <c r="A445" s="220" t="s">
        <v>142</v>
      </c>
      <c r="B445" s="217">
        <v>3.25</v>
      </c>
      <c r="C445" s="217">
        <f t="shared" si="69"/>
        <v>107</v>
      </c>
      <c r="D445" s="217">
        <v>347.75</v>
      </c>
      <c r="E445" s="217">
        <f t="shared" si="70"/>
        <v>0</v>
      </c>
      <c r="F445" s="217">
        <v>0</v>
      </c>
      <c r="G445" s="217">
        <f t="shared" si="71"/>
        <v>107</v>
      </c>
      <c r="H445" s="217">
        <v>347.75</v>
      </c>
      <c r="I445" s="238">
        <v>116.844090415</v>
      </c>
      <c r="J445" s="238">
        <v>464.59409041500004</v>
      </c>
      <c r="K445" s="238">
        <f t="shared" si="72"/>
        <v>116.38250000000001</v>
      </c>
      <c r="L445" s="238">
        <v>116.38250000000001</v>
      </c>
      <c r="M445" s="238">
        <v>580.97659041500003</v>
      </c>
    </row>
    <row r="446" spans="1:13">
      <c r="A446" s="220" t="s">
        <v>143</v>
      </c>
      <c r="B446" s="217">
        <v>5</v>
      </c>
      <c r="C446" s="217">
        <f t="shared" si="69"/>
        <v>107</v>
      </c>
      <c r="D446" s="217">
        <v>535</v>
      </c>
      <c r="E446" s="217">
        <f t="shared" si="70"/>
        <v>0</v>
      </c>
      <c r="F446" s="217">
        <v>0</v>
      </c>
      <c r="G446" s="217">
        <f t="shared" si="71"/>
        <v>107</v>
      </c>
      <c r="H446" s="217">
        <v>535</v>
      </c>
      <c r="I446" s="238">
        <v>179.76013909999998</v>
      </c>
      <c r="J446" s="238">
        <v>714.76013910000017</v>
      </c>
      <c r="K446" s="238">
        <f t="shared" si="72"/>
        <v>55.092307692307706</v>
      </c>
      <c r="L446" s="238">
        <v>179.05000000000004</v>
      </c>
      <c r="M446" s="238">
        <v>893.81013910000001</v>
      </c>
    </row>
    <row r="447" spans="1:13">
      <c r="A447" s="220" t="s">
        <v>144</v>
      </c>
      <c r="B447" s="217">
        <v>8.1666666666666661</v>
      </c>
      <c r="C447" s="217">
        <f t="shared" si="69"/>
        <v>100</v>
      </c>
      <c r="D447" s="217">
        <v>816.66666666666663</v>
      </c>
      <c r="E447" s="217">
        <f t="shared" si="70"/>
        <v>0</v>
      </c>
      <c r="F447" s="217">
        <v>0</v>
      </c>
      <c r="G447" s="217">
        <f t="shared" si="71"/>
        <v>100</v>
      </c>
      <c r="H447" s="217">
        <v>816.66666666666663</v>
      </c>
      <c r="I447" s="238">
        <v>274.40021233333334</v>
      </c>
      <c r="J447" s="238">
        <v>1091.0668790000002</v>
      </c>
      <c r="K447" s="238">
        <f t="shared" si="72"/>
        <v>58.489666666666665</v>
      </c>
      <c r="L447" s="238">
        <v>292.44833333333332</v>
      </c>
      <c r="M447" s="238">
        <v>1383.5152123333335</v>
      </c>
    </row>
    <row r="448" spans="1:13">
      <c r="A448" s="220" t="s">
        <v>145</v>
      </c>
      <c r="B448" s="217">
        <v>0.83333333333333337</v>
      </c>
      <c r="C448" s="217">
        <f t="shared" si="69"/>
        <v>104.32999999999998</v>
      </c>
      <c r="D448" s="217">
        <v>86.941666666666663</v>
      </c>
      <c r="E448" s="217">
        <f t="shared" si="70"/>
        <v>780.70999999999981</v>
      </c>
      <c r="F448" s="217">
        <v>650.59166666666658</v>
      </c>
      <c r="G448" s="217">
        <f t="shared" si="71"/>
        <v>885.04</v>
      </c>
      <c r="H448" s="217">
        <v>737.5333333333333</v>
      </c>
      <c r="I448" s="238">
        <v>247.81139175866664</v>
      </c>
      <c r="J448" s="238">
        <v>985.34472509199986</v>
      </c>
      <c r="K448" s="238">
        <f t="shared" si="72"/>
        <v>60.63469387755103</v>
      </c>
      <c r="L448" s="238">
        <v>495.18333333333339</v>
      </c>
      <c r="M448" s="238">
        <v>1480.5280584253333</v>
      </c>
    </row>
    <row r="449" spans="1:13">
      <c r="A449" s="220" t="s">
        <v>146</v>
      </c>
      <c r="B449" s="217">
        <v>4</v>
      </c>
      <c r="C449" s="217">
        <f t="shared" si="69"/>
        <v>100</v>
      </c>
      <c r="D449" s="217">
        <v>400</v>
      </c>
      <c r="E449" s="217">
        <f t="shared" si="70"/>
        <v>838.04</v>
      </c>
      <c r="F449" s="217">
        <v>3352.16</v>
      </c>
      <c r="G449" s="217">
        <f t="shared" si="71"/>
        <v>938.04</v>
      </c>
      <c r="H449" s="217">
        <v>3752.16</v>
      </c>
      <c r="I449" s="238">
        <v>1260.7267355616</v>
      </c>
      <c r="J449" s="238">
        <v>5012.8867355616003</v>
      </c>
      <c r="K449" s="238">
        <f t="shared" si="72"/>
        <v>2852.2559999999999</v>
      </c>
      <c r="L449" s="238">
        <v>2376.88</v>
      </c>
      <c r="M449" s="238">
        <v>7389.7667355616004</v>
      </c>
    </row>
    <row r="450" spans="1:13">
      <c r="A450" s="220" t="s">
        <v>147</v>
      </c>
      <c r="B450" s="217">
        <v>13.083333333333334</v>
      </c>
      <c r="C450" s="217">
        <f t="shared" si="69"/>
        <v>99.999999999999986</v>
      </c>
      <c r="D450" s="217">
        <v>1308.3333333333333</v>
      </c>
      <c r="E450" s="217">
        <f t="shared" si="70"/>
        <v>838.04</v>
      </c>
      <c r="F450" s="217">
        <v>10964.356666666667</v>
      </c>
      <c r="G450" s="217">
        <f t="shared" si="71"/>
        <v>938.04</v>
      </c>
      <c r="H450" s="217">
        <v>12272.69</v>
      </c>
      <c r="I450" s="238">
        <v>4123.6270308993999</v>
      </c>
      <c r="J450" s="238">
        <v>16396.317030899401</v>
      </c>
      <c r="K450" s="238">
        <f t="shared" si="72"/>
        <v>1943.5945833333335</v>
      </c>
      <c r="L450" s="238">
        <v>7774.378333333334</v>
      </c>
      <c r="M450" s="238">
        <v>24170.695364232732</v>
      </c>
    </row>
    <row r="451" spans="1:13">
      <c r="A451" s="220" t="s">
        <v>148</v>
      </c>
      <c r="B451" s="217">
        <v>6.083333333333333</v>
      </c>
      <c r="C451" s="217">
        <f t="shared" si="69"/>
        <v>100.00000000000001</v>
      </c>
      <c r="D451" s="217">
        <v>608.33333333333337</v>
      </c>
      <c r="E451" s="217">
        <f t="shared" si="70"/>
        <v>838.04000000000008</v>
      </c>
      <c r="F451" s="217">
        <v>5098.0766666666668</v>
      </c>
      <c r="G451" s="217">
        <f t="shared" si="71"/>
        <v>938.04000000000008</v>
      </c>
      <c r="H451" s="217">
        <v>5706.41</v>
      </c>
      <c r="I451" s="238">
        <v>1917.3552436665998</v>
      </c>
      <c r="J451" s="238">
        <v>7623.7652436666003</v>
      </c>
      <c r="K451" s="238">
        <f t="shared" si="72"/>
        <v>276.29337579617834</v>
      </c>
      <c r="L451" s="238">
        <v>3614.8383333333336</v>
      </c>
      <c r="M451" s="238">
        <v>11238.603576999934</v>
      </c>
    </row>
    <row r="452" spans="1:13">
      <c r="A452" s="220" t="s">
        <v>151</v>
      </c>
      <c r="B452" s="217">
        <v>1</v>
      </c>
      <c r="C452" s="217">
        <f t="shared" si="69"/>
        <v>115</v>
      </c>
      <c r="D452" s="217">
        <v>115</v>
      </c>
      <c r="E452" s="217">
        <f t="shared" si="70"/>
        <v>0</v>
      </c>
      <c r="F452" s="217">
        <v>0</v>
      </c>
      <c r="G452" s="217">
        <f t="shared" si="71"/>
        <v>115</v>
      </c>
      <c r="H452" s="217">
        <v>115</v>
      </c>
      <c r="I452" s="238">
        <v>38.640029900000002</v>
      </c>
      <c r="J452" s="238">
        <v>153.6400299</v>
      </c>
      <c r="K452" s="238">
        <f t="shared" si="72"/>
        <v>5.8865753424657541</v>
      </c>
      <c r="L452" s="238">
        <v>35.81</v>
      </c>
      <c r="M452" s="238">
        <v>189.4500299</v>
      </c>
    </row>
    <row r="453" spans="1:13">
      <c r="A453" s="220" t="s">
        <v>154</v>
      </c>
      <c r="B453" s="217">
        <v>1</v>
      </c>
      <c r="C453" s="217">
        <f t="shared" si="69"/>
        <v>193.79</v>
      </c>
      <c r="D453" s="217">
        <v>193.79</v>
      </c>
      <c r="E453" s="217">
        <f t="shared" si="70"/>
        <v>0</v>
      </c>
      <c r="F453" s="217">
        <v>0</v>
      </c>
      <c r="G453" s="217">
        <f t="shared" si="71"/>
        <v>193.79</v>
      </c>
      <c r="H453" s="217">
        <v>193.79</v>
      </c>
      <c r="I453" s="238">
        <v>65.113490385399999</v>
      </c>
      <c r="J453" s="238">
        <v>258.9034903854</v>
      </c>
      <c r="K453" s="238">
        <f t="shared" si="72"/>
        <v>35.81</v>
      </c>
      <c r="L453" s="238">
        <v>35.81</v>
      </c>
      <c r="M453" s="238">
        <v>294.71349038540001</v>
      </c>
    </row>
    <row r="454" spans="1:13">
      <c r="A454" s="220" t="s">
        <v>156</v>
      </c>
      <c r="B454" s="217">
        <v>2</v>
      </c>
      <c r="C454" s="217">
        <f t="shared" si="69"/>
        <v>193.79</v>
      </c>
      <c r="D454" s="217">
        <v>387.58</v>
      </c>
      <c r="E454" s="217">
        <f t="shared" si="70"/>
        <v>0</v>
      </c>
      <c r="F454" s="217">
        <v>0</v>
      </c>
      <c r="G454" s="217">
        <f t="shared" si="71"/>
        <v>193.79</v>
      </c>
      <c r="H454" s="217">
        <v>387.58</v>
      </c>
      <c r="I454" s="238">
        <v>130.2269807708</v>
      </c>
      <c r="J454" s="238">
        <v>517.80698077080001</v>
      </c>
      <c r="K454" s="238">
        <f t="shared" si="72"/>
        <v>71.62</v>
      </c>
      <c r="L454" s="238">
        <v>71.62</v>
      </c>
      <c r="M454" s="238">
        <v>589.42698077080001</v>
      </c>
    </row>
    <row r="455" spans="1:13" ht="15" thickBot="1">
      <c r="A455" s="116"/>
      <c r="B455" s="116"/>
      <c r="C455" s="116"/>
      <c r="D455" s="116"/>
      <c r="E455" s="116"/>
      <c r="F455" s="116"/>
      <c r="G455" s="116"/>
      <c r="H455" s="116"/>
      <c r="I455" s="241"/>
      <c r="J455" s="241"/>
      <c r="K455" s="241"/>
      <c r="L455" s="241"/>
      <c r="M455" s="241"/>
    </row>
    <row r="456" spans="1:13">
      <c r="A456" s="220" t="s">
        <v>82</v>
      </c>
      <c r="B456" s="217">
        <v>3</v>
      </c>
      <c r="C456" s="217">
        <f>IF(B456 =0,0,D456 / B456 )</f>
        <v>217.25</v>
      </c>
      <c r="D456" s="217">
        <v>651.75</v>
      </c>
      <c r="E456" s="217">
        <f>IF(B456 =0,0,F456 / B456 )</f>
        <v>838.04</v>
      </c>
      <c r="F456" s="217">
        <v>2514.12</v>
      </c>
      <c r="G456" s="217">
        <f>IF(B456 =0,0,H456 / B456 )</f>
        <v>1055.2900000000002</v>
      </c>
      <c r="H456" s="217">
        <v>3165.8700000000003</v>
      </c>
      <c r="I456" s="238">
        <v>1063.7331431261998</v>
      </c>
      <c r="J456" s="238">
        <v>4229.603143126199</v>
      </c>
      <c r="K456" s="238">
        <f>IF(B455 =0,0,L456 / B455 )</f>
        <v>0</v>
      </c>
      <c r="L456" s="238">
        <v>1782.66</v>
      </c>
      <c r="M456" s="238">
        <v>6012.2631431261989</v>
      </c>
    </row>
    <row r="457" spans="1:13">
      <c r="A457" s="220" t="s">
        <v>83</v>
      </c>
      <c r="B457" s="217">
        <v>6.75</v>
      </c>
      <c r="C457" s="217">
        <f>IF(B457 =0,0,D457 / B457 )</f>
        <v>217.25</v>
      </c>
      <c r="D457" s="217">
        <v>1466.4375</v>
      </c>
      <c r="E457" s="217">
        <f>IF(B457 =0,0,F457 / B457 )</f>
        <v>838.04</v>
      </c>
      <c r="F457" s="217">
        <v>5656.7699999999995</v>
      </c>
      <c r="G457" s="217">
        <f>IF(B457 =0,0,H457 / B457 )</f>
        <v>1055.29</v>
      </c>
      <c r="H457" s="217">
        <v>7123.2074999999995</v>
      </c>
      <c r="I457" s="238">
        <v>2393.3995720339499</v>
      </c>
      <c r="J457" s="238">
        <v>9516.6070720339485</v>
      </c>
      <c r="K457" s="238">
        <f>IF(B456 =0,0,L457 / B456 )</f>
        <v>1336.9950000000001</v>
      </c>
      <c r="L457" s="238">
        <v>4010.9850000000001</v>
      </c>
      <c r="M457" s="238">
        <v>13527.592072033949</v>
      </c>
    </row>
    <row r="458" spans="1:13" ht="15" thickBot="1">
      <c r="A458" s="220" t="s">
        <v>86</v>
      </c>
      <c r="B458" s="217">
        <v>1.5833333333333333</v>
      </c>
      <c r="C458" s="217">
        <f>IF(B458 =0,0,D458 / B458 )</f>
        <v>843.95000000000016</v>
      </c>
      <c r="D458" s="217">
        <v>1336.2541666666668</v>
      </c>
      <c r="E458" s="217">
        <f>IF(B458 =0,0,F458 / B458 )</f>
        <v>838.04</v>
      </c>
      <c r="F458" s="217">
        <v>1326.8966666666665</v>
      </c>
      <c r="G458" s="217">
        <f>IF(B458 =0,0,H458 / B458 )</f>
        <v>1681.99</v>
      </c>
      <c r="H458" s="217">
        <v>2663.1508333333331</v>
      </c>
      <c r="I458" s="238">
        <v>894.81937241921651</v>
      </c>
      <c r="J458" s="238">
        <v>3557.9702057525496</v>
      </c>
      <c r="K458" s="238">
        <f>IF(B457 =0,0,L458 / B457 )</f>
        <v>139.38493827160494</v>
      </c>
      <c r="L458" s="238">
        <v>940.84833333333336</v>
      </c>
      <c r="M458" s="238">
        <v>4498.8185390858835</v>
      </c>
    </row>
    <row r="459" spans="1:13">
      <c r="A459" s="76" t="s">
        <v>180</v>
      </c>
      <c r="B459" s="221">
        <v>100912.83333333334</v>
      </c>
      <c r="C459" s="221">
        <f>IF(B459 =0,0,D459 / B459 )</f>
        <v>119.00039122873379</v>
      </c>
      <c r="D459" s="221">
        <v>12008666.646666676</v>
      </c>
      <c r="E459" s="221">
        <f>IF(B459 =0,0,F459 / B459 )</f>
        <v>215.66569783823326</v>
      </c>
      <c r="F459" s="221">
        <v>21763436.621666662</v>
      </c>
      <c r="G459" s="221">
        <f>IF(B459 =0,0,H459 / B459 )</f>
        <v>334.66608906696706</v>
      </c>
      <c r="H459" s="221">
        <v>33772103.268333338</v>
      </c>
      <c r="I459" s="239">
        <v>11347435.478906846</v>
      </c>
      <c r="J459" s="239">
        <v>45119538.747240141</v>
      </c>
      <c r="K459" s="239">
        <f>IF(B458 =0,0,L459 / B458 )</f>
        <v>14963711.222105267</v>
      </c>
      <c r="L459" s="239">
        <v>23692542.768333338</v>
      </c>
      <c r="M459" s="239">
        <v>68812081.515573502</v>
      </c>
    </row>
    <row r="461" spans="1:13">
      <c r="A461" s="216" t="s">
        <v>181</v>
      </c>
      <c r="B461" s="217"/>
      <c r="C461" s="217"/>
      <c r="D461" s="217"/>
      <c r="E461" s="217"/>
      <c r="F461" s="217"/>
      <c r="G461" s="217"/>
      <c r="H461" s="217"/>
      <c r="I461" s="238"/>
      <c r="J461" s="238"/>
      <c r="K461" s="238"/>
      <c r="L461" s="238"/>
      <c r="M461" s="238"/>
    </row>
    <row r="462" spans="1:13">
      <c r="A462" s="219" t="s">
        <v>182</v>
      </c>
      <c r="B462" s="217"/>
      <c r="C462" s="217"/>
      <c r="D462" s="217"/>
      <c r="E462" s="217"/>
      <c r="F462" s="217"/>
      <c r="G462" s="217"/>
      <c r="H462" s="217"/>
      <c r="I462" s="238"/>
      <c r="J462" s="238"/>
      <c r="K462" s="238"/>
      <c r="L462" s="238"/>
      <c r="M462" s="238"/>
    </row>
    <row r="463" spans="1:13">
      <c r="A463" s="220" t="s">
        <v>121</v>
      </c>
      <c r="B463" s="217">
        <v>0.16666666666666666</v>
      </c>
      <c r="C463" s="217">
        <f t="shared" ref="C463:C489" si="73">IF(B463 =0,0,D463 / B463 )</f>
        <v>107</v>
      </c>
      <c r="D463" s="217">
        <v>17.833333333333332</v>
      </c>
      <c r="E463" s="217">
        <f t="shared" ref="E463:E489" si="74">IF(B463 =0,0,F463 / B463 )</f>
        <v>780.70999999999992</v>
      </c>
      <c r="F463" s="217">
        <v>130.11833333333331</v>
      </c>
      <c r="G463" s="217">
        <f t="shared" ref="G463:G489" si="75">IF(B463 =0,0,H463 / B463 )</f>
        <v>887.70999999999992</v>
      </c>
      <c r="H463" s="217">
        <v>147.95166666666665</v>
      </c>
      <c r="I463" s="238">
        <v>49.711798467433333</v>
      </c>
      <c r="J463" s="238">
        <v>197.66346513409999</v>
      </c>
      <c r="K463" s="238">
        <f t="shared" ref="K463:K489" si="76">IF(B462 =0,0,L463 / B462 )</f>
        <v>0</v>
      </c>
      <c r="L463" s="238">
        <v>99.036666666666676</v>
      </c>
      <c r="M463" s="238">
        <v>296.70013180076666</v>
      </c>
    </row>
    <row r="464" spans="1:13">
      <c r="A464" s="220" t="s">
        <v>123</v>
      </c>
      <c r="B464" s="217">
        <v>0.16666666666666666</v>
      </c>
      <c r="C464" s="217">
        <f t="shared" si="73"/>
        <v>99</v>
      </c>
      <c r="D464" s="217">
        <v>16.5</v>
      </c>
      <c r="E464" s="217">
        <f t="shared" si="74"/>
        <v>838.04</v>
      </c>
      <c r="F464" s="217">
        <v>139.67333333333332</v>
      </c>
      <c r="G464" s="217">
        <f t="shared" si="75"/>
        <v>937.04</v>
      </c>
      <c r="H464" s="217">
        <v>156.17333333333332</v>
      </c>
      <c r="I464" s="238">
        <v>52.474280605066667</v>
      </c>
      <c r="J464" s="238">
        <v>208.64761393839999</v>
      </c>
      <c r="K464" s="238">
        <f t="shared" si="76"/>
        <v>594.22000000000014</v>
      </c>
      <c r="L464" s="238">
        <v>99.036666666666676</v>
      </c>
      <c r="M464" s="238">
        <v>307.68428060506665</v>
      </c>
    </row>
    <row r="465" spans="1:13">
      <c r="A465" s="220" t="s">
        <v>124</v>
      </c>
      <c r="B465" s="217">
        <v>7.416666666666667</v>
      </c>
      <c r="C465" s="217">
        <f t="shared" si="73"/>
        <v>99</v>
      </c>
      <c r="D465" s="217">
        <v>734.25</v>
      </c>
      <c r="E465" s="217">
        <f t="shared" si="74"/>
        <v>838.04</v>
      </c>
      <c r="F465" s="217">
        <v>6215.4633333333331</v>
      </c>
      <c r="G465" s="217">
        <f t="shared" si="75"/>
        <v>937.04</v>
      </c>
      <c r="H465" s="217">
        <v>6949.7133333333331</v>
      </c>
      <c r="I465" s="238">
        <v>2335.1054869254667</v>
      </c>
      <c r="J465" s="238">
        <v>9284.818820258799</v>
      </c>
      <c r="K465" s="238">
        <f t="shared" si="76"/>
        <v>26442.790000000005</v>
      </c>
      <c r="L465" s="238">
        <v>4407.1316666666671</v>
      </c>
      <c r="M465" s="238">
        <v>13691.950486925467</v>
      </c>
    </row>
    <row r="466" spans="1:13">
      <c r="A466" s="220" t="s">
        <v>125</v>
      </c>
      <c r="B466" s="217">
        <v>364.66666666666669</v>
      </c>
      <c r="C466" s="217">
        <f t="shared" si="73"/>
        <v>99</v>
      </c>
      <c r="D466" s="217">
        <v>36102</v>
      </c>
      <c r="E466" s="217">
        <f t="shared" si="74"/>
        <v>838.04</v>
      </c>
      <c r="F466" s="217">
        <v>305605.25333333336</v>
      </c>
      <c r="G466" s="217">
        <f t="shared" si="75"/>
        <v>937.04</v>
      </c>
      <c r="H466" s="217">
        <v>341707.25333333336</v>
      </c>
      <c r="I466" s="238">
        <v>114813.72596388588</v>
      </c>
      <c r="J466" s="238">
        <v>456520.97929721914</v>
      </c>
      <c r="K466" s="238">
        <f t="shared" si="76"/>
        <v>29216.929438202249</v>
      </c>
      <c r="L466" s="238">
        <v>216692.22666666668</v>
      </c>
      <c r="M466" s="238">
        <v>673213.20596388576</v>
      </c>
    </row>
    <row r="467" spans="1:13">
      <c r="A467" s="220" t="s">
        <v>127</v>
      </c>
      <c r="B467" s="217">
        <v>1</v>
      </c>
      <c r="C467" s="217">
        <f t="shared" si="73"/>
        <v>110.99</v>
      </c>
      <c r="D467" s="217">
        <v>110.99</v>
      </c>
      <c r="E467" s="217">
        <f t="shared" si="74"/>
        <v>666.05</v>
      </c>
      <c r="F467" s="217">
        <v>666.05</v>
      </c>
      <c r="G467" s="217">
        <f t="shared" si="75"/>
        <v>777.04</v>
      </c>
      <c r="H467" s="217">
        <v>777.04</v>
      </c>
      <c r="I467" s="238">
        <v>261.08564203039998</v>
      </c>
      <c r="J467" s="238">
        <v>1038.1256420303998</v>
      </c>
      <c r="K467" s="238">
        <f t="shared" si="76"/>
        <v>9.6515813528336381</v>
      </c>
      <c r="L467" s="238">
        <v>3519.61</v>
      </c>
      <c r="M467" s="238">
        <v>4557.7356420304004</v>
      </c>
    </row>
    <row r="468" spans="1:13">
      <c r="A468" s="220" t="s">
        <v>128</v>
      </c>
      <c r="B468" s="217">
        <v>1.4166666666666667</v>
      </c>
      <c r="C468" s="217">
        <f t="shared" si="73"/>
        <v>109.88</v>
      </c>
      <c r="D468" s="217">
        <v>155.66333333333333</v>
      </c>
      <c r="E468" s="217">
        <f t="shared" si="74"/>
        <v>666.04999999999984</v>
      </c>
      <c r="F468" s="217">
        <v>943.57083333333321</v>
      </c>
      <c r="G468" s="217">
        <f t="shared" si="75"/>
        <v>775.92999999999972</v>
      </c>
      <c r="H468" s="217">
        <v>1099.2341666666664</v>
      </c>
      <c r="I468" s="238">
        <v>369.34296580088335</v>
      </c>
      <c r="J468" s="238">
        <v>1468.57713246755</v>
      </c>
      <c r="K468" s="238">
        <f t="shared" si="76"/>
        <v>4986.1141666666672</v>
      </c>
      <c r="L468" s="238">
        <v>4986.1141666666672</v>
      </c>
      <c r="M468" s="238">
        <v>6454.6912991342169</v>
      </c>
    </row>
    <row r="469" spans="1:13">
      <c r="A469" s="220" t="s">
        <v>174</v>
      </c>
      <c r="B469" s="217">
        <v>1</v>
      </c>
      <c r="C469" s="217">
        <f t="shared" si="73"/>
        <v>134.55000000000001</v>
      </c>
      <c r="D469" s="217">
        <v>134.55000000000001</v>
      </c>
      <c r="E469" s="217">
        <f t="shared" si="74"/>
        <v>1330.89</v>
      </c>
      <c r="F469" s="217">
        <v>1330.89</v>
      </c>
      <c r="G469" s="217">
        <f t="shared" si="75"/>
        <v>1465.4399999999998</v>
      </c>
      <c r="H469" s="217">
        <v>1465.4399999999998</v>
      </c>
      <c r="I469" s="238">
        <v>492.38822101439996</v>
      </c>
      <c r="J469" s="238">
        <v>1957.8282210144</v>
      </c>
      <c r="K469" s="238">
        <f t="shared" si="76"/>
        <v>25.277647058823529</v>
      </c>
      <c r="L469" s="238">
        <v>35.81</v>
      </c>
      <c r="M469" s="238">
        <v>1993.6382210144</v>
      </c>
    </row>
    <row r="470" spans="1:13">
      <c r="A470" s="220" t="s">
        <v>78</v>
      </c>
      <c r="B470" s="217">
        <v>4.916666666666667</v>
      </c>
      <c r="C470" s="217">
        <f t="shared" si="73"/>
        <v>134.54999999999998</v>
      </c>
      <c r="D470" s="217">
        <v>661.53750000000002</v>
      </c>
      <c r="E470" s="217">
        <f t="shared" si="74"/>
        <v>2168.9300000000003</v>
      </c>
      <c r="F470" s="217">
        <v>10663.905833333336</v>
      </c>
      <c r="G470" s="217">
        <f t="shared" si="75"/>
        <v>2303.4800000000005</v>
      </c>
      <c r="H470" s="217">
        <v>11325.443333333336</v>
      </c>
      <c r="I470" s="238">
        <v>3805.3519046152674</v>
      </c>
      <c r="J470" s="238">
        <v>15130.795237948603</v>
      </c>
      <c r="K470" s="238">
        <f t="shared" si="76"/>
        <v>2921.5816666666669</v>
      </c>
      <c r="L470" s="238">
        <v>2921.5816666666669</v>
      </c>
      <c r="M470" s="238">
        <v>18052.37690461527</v>
      </c>
    </row>
    <row r="471" spans="1:13">
      <c r="A471" s="220" t="s">
        <v>79</v>
      </c>
      <c r="B471" s="217">
        <v>39.333333333333336</v>
      </c>
      <c r="C471" s="217">
        <f t="shared" si="73"/>
        <v>0</v>
      </c>
      <c r="D471" s="217">
        <v>0</v>
      </c>
      <c r="E471" s="217">
        <f t="shared" si="74"/>
        <v>2168.9300000000003</v>
      </c>
      <c r="F471" s="217">
        <v>85311.246666666688</v>
      </c>
      <c r="G471" s="217">
        <f t="shared" si="75"/>
        <v>2168.9300000000003</v>
      </c>
      <c r="H471" s="217">
        <v>85311.246666666688</v>
      </c>
      <c r="I471" s="238">
        <v>28664.601060924138</v>
      </c>
      <c r="J471" s="238">
        <v>113975.84772759082</v>
      </c>
      <c r="K471" s="238">
        <f t="shared" si="76"/>
        <v>4753.76</v>
      </c>
      <c r="L471" s="238">
        <v>23372.653333333335</v>
      </c>
      <c r="M471" s="238">
        <v>137348.50106092414</v>
      </c>
    </row>
    <row r="472" spans="1:13">
      <c r="A472" s="220" t="s">
        <v>80</v>
      </c>
      <c r="B472" s="217">
        <v>2</v>
      </c>
      <c r="C472" s="217">
        <f t="shared" si="73"/>
        <v>180.79</v>
      </c>
      <c r="D472" s="217">
        <v>361.58</v>
      </c>
      <c r="E472" s="217">
        <f t="shared" si="74"/>
        <v>1996.9399999999998</v>
      </c>
      <c r="F472" s="217">
        <v>3993.8799999999997</v>
      </c>
      <c r="G472" s="217">
        <f t="shared" si="75"/>
        <v>2177.73</v>
      </c>
      <c r="H472" s="217">
        <v>4355.46</v>
      </c>
      <c r="I472" s="238">
        <v>1463.4356924195999</v>
      </c>
      <c r="J472" s="238">
        <v>5818.8956924196</v>
      </c>
      <c r="K472" s="238">
        <f t="shared" si="76"/>
        <v>178.96322033898304</v>
      </c>
      <c r="L472" s="238">
        <v>7039.22</v>
      </c>
      <c r="M472" s="238">
        <v>12858.115692419602</v>
      </c>
    </row>
    <row r="473" spans="1:13">
      <c r="A473" s="220" t="s">
        <v>147</v>
      </c>
      <c r="B473" s="217">
        <v>2.9166666666666665</v>
      </c>
      <c r="C473" s="217">
        <f t="shared" si="73"/>
        <v>100.00000000000001</v>
      </c>
      <c r="D473" s="217">
        <v>291.66666666666669</v>
      </c>
      <c r="E473" s="217">
        <f t="shared" si="74"/>
        <v>838.04000000000008</v>
      </c>
      <c r="F473" s="217">
        <v>2444.2833333333333</v>
      </c>
      <c r="G473" s="217">
        <f t="shared" si="75"/>
        <v>938.03999999999985</v>
      </c>
      <c r="H473" s="217">
        <v>2735.9499999999994</v>
      </c>
      <c r="I473" s="238">
        <v>919.27991134700005</v>
      </c>
      <c r="J473" s="238">
        <v>3655.2299113470003</v>
      </c>
      <c r="K473" s="238">
        <f t="shared" si="76"/>
        <v>866.57083333333333</v>
      </c>
      <c r="L473" s="238">
        <v>1733.1416666666667</v>
      </c>
      <c r="M473" s="238">
        <v>5388.3715780136672</v>
      </c>
    </row>
    <row r="474" spans="1:13">
      <c r="A474" s="220" t="s">
        <v>148</v>
      </c>
      <c r="B474" s="217">
        <v>47.75</v>
      </c>
      <c r="C474" s="217">
        <f t="shared" si="73"/>
        <v>100</v>
      </c>
      <c r="D474" s="217">
        <v>4775</v>
      </c>
      <c r="E474" s="217">
        <f t="shared" si="74"/>
        <v>838.04</v>
      </c>
      <c r="F474" s="217">
        <v>40016.409999999996</v>
      </c>
      <c r="G474" s="217">
        <f t="shared" si="75"/>
        <v>938.04</v>
      </c>
      <c r="H474" s="217">
        <v>44791.409999999996</v>
      </c>
      <c r="I474" s="238">
        <v>15049.925405766598</v>
      </c>
      <c r="J474" s="238">
        <v>59841.335405766607</v>
      </c>
      <c r="K474" s="238">
        <f t="shared" si="76"/>
        <v>9728.2302857142859</v>
      </c>
      <c r="L474" s="238">
        <v>28374.005000000001</v>
      </c>
      <c r="M474" s="238">
        <v>88215.340405766605</v>
      </c>
    </row>
    <row r="475" spans="1:13">
      <c r="A475" s="220" t="s">
        <v>237</v>
      </c>
      <c r="B475" s="217">
        <v>8.3333333333333329E-2</v>
      </c>
      <c r="C475" s="217">
        <f t="shared" si="73"/>
        <v>147</v>
      </c>
      <c r="D475" s="217">
        <v>12.25</v>
      </c>
      <c r="E475" s="217">
        <f t="shared" si="74"/>
        <v>0</v>
      </c>
      <c r="F475" s="217">
        <v>0</v>
      </c>
      <c r="G475" s="217">
        <f t="shared" si="75"/>
        <v>147</v>
      </c>
      <c r="H475" s="217">
        <v>12.25</v>
      </c>
      <c r="I475" s="238">
        <v>4.1160031850000003</v>
      </c>
      <c r="J475" s="238">
        <v>16.366003185</v>
      </c>
      <c r="K475" s="238">
        <f t="shared" si="76"/>
        <v>6.2495636998254805E-2</v>
      </c>
      <c r="L475" s="238">
        <v>2.9841666666666669</v>
      </c>
      <c r="M475" s="238">
        <v>19.350169851666667</v>
      </c>
    </row>
    <row r="476" spans="1:13">
      <c r="A476" s="220" t="s">
        <v>238</v>
      </c>
      <c r="B476" s="217">
        <v>8.3333333333333329E-2</v>
      </c>
      <c r="C476" s="217">
        <f t="shared" si="73"/>
        <v>147.06000000000003</v>
      </c>
      <c r="D476" s="217">
        <v>12.255000000000001</v>
      </c>
      <c r="E476" s="217">
        <f t="shared" si="74"/>
        <v>0</v>
      </c>
      <c r="F476" s="217">
        <v>0</v>
      </c>
      <c r="G476" s="217">
        <f t="shared" si="75"/>
        <v>147.06000000000003</v>
      </c>
      <c r="H476" s="217">
        <v>12.255000000000001</v>
      </c>
      <c r="I476" s="238">
        <v>4.1176831862999999</v>
      </c>
      <c r="J476" s="238">
        <v>16.372683186299998</v>
      </c>
      <c r="K476" s="238">
        <f t="shared" si="76"/>
        <v>35.81</v>
      </c>
      <c r="L476" s="238">
        <v>2.9841666666666669</v>
      </c>
      <c r="M476" s="238">
        <v>19.356849852966665</v>
      </c>
    </row>
    <row r="477" spans="1:13">
      <c r="A477" s="220" t="s">
        <v>241</v>
      </c>
      <c r="B477" s="217">
        <v>4.083333333333333</v>
      </c>
      <c r="C477" s="217">
        <f t="shared" si="73"/>
        <v>147.02000000000001</v>
      </c>
      <c r="D477" s="217">
        <v>600.33166666666671</v>
      </c>
      <c r="E477" s="217">
        <f t="shared" si="74"/>
        <v>0</v>
      </c>
      <c r="F477" s="217">
        <v>0</v>
      </c>
      <c r="G477" s="217">
        <f t="shared" si="75"/>
        <v>147.02000000000001</v>
      </c>
      <c r="H477" s="217">
        <v>600.33166666666671</v>
      </c>
      <c r="I477" s="238">
        <v>201.71159608623336</v>
      </c>
      <c r="J477" s="238">
        <v>802.04326275289998</v>
      </c>
      <c r="K477" s="238">
        <f t="shared" si="76"/>
        <v>29116.780000000002</v>
      </c>
      <c r="L477" s="238">
        <v>2426.3983333333335</v>
      </c>
      <c r="M477" s="238">
        <v>3228.4415960862334</v>
      </c>
    </row>
    <row r="478" spans="1:13">
      <c r="A478" s="220" t="s">
        <v>242</v>
      </c>
      <c r="B478" s="217">
        <v>8.1666666666666661</v>
      </c>
      <c r="C478" s="217">
        <f t="shared" si="73"/>
        <v>147.02000000000001</v>
      </c>
      <c r="D478" s="217">
        <v>1200.6633333333334</v>
      </c>
      <c r="E478" s="217">
        <f t="shared" si="74"/>
        <v>0</v>
      </c>
      <c r="F478" s="217">
        <v>0</v>
      </c>
      <c r="G478" s="217">
        <f t="shared" si="75"/>
        <v>147.02000000000001</v>
      </c>
      <c r="H478" s="217">
        <v>1200.6633333333334</v>
      </c>
      <c r="I478" s="238">
        <v>403.42319217246671</v>
      </c>
      <c r="J478" s="238">
        <v>1604.0865255058</v>
      </c>
      <c r="K478" s="238">
        <f t="shared" si="76"/>
        <v>1188.4400000000003</v>
      </c>
      <c r="L478" s="238">
        <v>4852.7966666666671</v>
      </c>
      <c r="M478" s="238">
        <v>6456.8831921724668</v>
      </c>
    </row>
    <row r="479" spans="1:13">
      <c r="A479" s="220" t="s">
        <v>243</v>
      </c>
      <c r="B479" s="217">
        <v>121.83333333333333</v>
      </c>
      <c r="C479" s="217">
        <f t="shared" si="73"/>
        <v>147.02000000000001</v>
      </c>
      <c r="D479" s="217">
        <v>17911.936666666668</v>
      </c>
      <c r="E479" s="217">
        <f t="shared" si="74"/>
        <v>0</v>
      </c>
      <c r="F479" s="217">
        <v>0</v>
      </c>
      <c r="G479" s="217">
        <f t="shared" si="75"/>
        <v>147.02000000000001</v>
      </c>
      <c r="H479" s="217">
        <v>17911.936666666668</v>
      </c>
      <c r="I479" s="238">
        <v>6018.4153771035344</v>
      </c>
      <c r="J479" s="238">
        <v>23930.352043770199</v>
      </c>
      <c r="K479" s="238">
        <f t="shared" si="76"/>
        <v>8864.7922448979589</v>
      </c>
      <c r="L479" s="238">
        <v>72395.80333333333</v>
      </c>
      <c r="M479" s="238">
        <v>96326.15537710354</v>
      </c>
    </row>
    <row r="480" spans="1:13">
      <c r="A480" s="220" t="s">
        <v>254</v>
      </c>
      <c r="B480" s="217">
        <v>0.16666666666666666</v>
      </c>
      <c r="C480" s="217">
        <f t="shared" si="73"/>
        <v>147.02000000000001</v>
      </c>
      <c r="D480" s="217">
        <v>24.503333333333334</v>
      </c>
      <c r="E480" s="217">
        <f t="shared" si="74"/>
        <v>0</v>
      </c>
      <c r="F480" s="217">
        <v>0</v>
      </c>
      <c r="G480" s="217">
        <f t="shared" si="75"/>
        <v>147.02000000000001</v>
      </c>
      <c r="H480" s="217">
        <v>24.503333333333334</v>
      </c>
      <c r="I480" s="238">
        <v>8.2331263708666675</v>
      </c>
      <c r="J480" s="238">
        <v>32.736459704200001</v>
      </c>
      <c r="K480" s="238">
        <f t="shared" si="76"/>
        <v>0.81288645690834482</v>
      </c>
      <c r="L480" s="238">
        <v>99.036666666666676</v>
      </c>
      <c r="M480" s="238">
        <v>131.77312637086666</v>
      </c>
    </row>
    <row r="481" spans="1:13">
      <c r="A481" s="220" t="s">
        <v>253</v>
      </c>
      <c r="B481" s="217">
        <v>20.333333333333332</v>
      </c>
      <c r="C481" s="217">
        <f t="shared" si="73"/>
        <v>152.65</v>
      </c>
      <c r="D481" s="217">
        <v>3103.8833333333332</v>
      </c>
      <c r="E481" s="217">
        <f t="shared" si="74"/>
        <v>0</v>
      </c>
      <c r="F481" s="217">
        <v>0</v>
      </c>
      <c r="G481" s="217">
        <f t="shared" si="75"/>
        <v>152.65</v>
      </c>
      <c r="H481" s="217">
        <v>3103.8833333333332</v>
      </c>
      <c r="I481" s="238">
        <v>1042.9056070096669</v>
      </c>
      <c r="J481" s="238">
        <v>4146.7889403430008</v>
      </c>
      <c r="K481" s="238">
        <f t="shared" si="76"/>
        <v>72494.840000000011</v>
      </c>
      <c r="L481" s="238">
        <v>12082.473333333333</v>
      </c>
      <c r="M481" s="238">
        <v>16229.262273676331</v>
      </c>
    </row>
    <row r="482" spans="1:13">
      <c r="A482" s="220" t="s">
        <v>156</v>
      </c>
      <c r="B482" s="217">
        <v>1</v>
      </c>
      <c r="C482" s="217">
        <f t="shared" si="73"/>
        <v>193.79</v>
      </c>
      <c r="D482" s="217">
        <v>193.79</v>
      </c>
      <c r="E482" s="217">
        <f t="shared" si="74"/>
        <v>0</v>
      </c>
      <c r="F482" s="217">
        <v>0</v>
      </c>
      <c r="G482" s="217">
        <f t="shared" si="75"/>
        <v>193.79</v>
      </c>
      <c r="H482" s="217">
        <v>193.79</v>
      </c>
      <c r="I482" s="238">
        <v>65.113490385399999</v>
      </c>
      <c r="J482" s="238">
        <v>258.9034903854</v>
      </c>
      <c r="K482" s="238">
        <f t="shared" si="76"/>
        <v>1.7611475409836068</v>
      </c>
      <c r="L482" s="238">
        <v>35.81</v>
      </c>
      <c r="M482" s="238">
        <v>294.71349038540001</v>
      </c>
    </row>
    <row r="483" spans="1:13">
      <c r="A483" s="220" t="s">
        <v>90</v>
      </c>
      <c r="B483" s="217">
        <v>0.16666666666666666</v>
      </c>
      <c r="C483" s="217">
        <f t="shared" si="73"/>
        <v>217.25000000000003</v>
      </c>
      <c r="D483" s="217">
        <v>36.208333333333336</v>
      </c>
      <c r="E483" s="217">
        <f t="shared" si="74"/>
        <v>838.04</v>
      </c>
      <c r="F483" s="217">
        <v>139.67333333333332</v>
      </c>
      <c r="G483" s="217">
        <f t="shared" si="75"/>
        <v>1055.29</v>
      </c>
      <c r="H483" s="217">
        <v>175.88166666666666</v>
      </c>
      <c r="I483" s="238">
        <v>59.09628572923333</v>
      </c>
      <c r="J483" s="238">
        <v>234.97795239589996</v>
      </c>
      <c r="K483" s="238">
        <f t="shared" si="76"/>
        <v>99.036666666666676</v>
      </c>
      <c r="L483" s="238">
        <v>99.036666666666676</v>
      </c>
      <c r="M483" s="238">
        <v>334.01461906256662</v>
      </c>
    </row>
    <row r="484" spans="1:13">
      <c r="A484" s="220" t="s">
        <v>82</v>
      </c>
      <c r="B484" s="217">
        <v>44.25</v>
      </c>
      <c r="C484" s="217">
        <f t="shared" si="73"/>
        <v>217.25</v>
      </c>
      <c r="D484" s="217">
        <v>9613.3125</v>
      </c>
      <c r="E484" s="217">
        <f t="shared" si="74"/>
        <v>838.04</v>
      </c>
      <c r="F484" s="217">
        <v>37083.269999999997</v>
      </c>
      <c r="G484" s="217">
        <f t="shared" si="75"/>
        <v>1055.29</v>
      </c>
      <c r="H484" s="217">
        <v>46696.582499999997</v>
      </c>
      <c r="I484" s="238">
        <v>15690.063861111448</v>
      </c>
      <c r="J484" s="238">
        <v>62386.646361111438</v>
      </c>
      <c r="K484" s="238">
        <f t="shared" si="76"/>
        <v>157765.41</v>
      </c>
      <c r="L484" s="238">
        <v>26294.235000000001</v>
      </c>
      <c r="M484" s="238">
        <v>88680.881361111431</v>
      </c>
    </row>
    <row r="485" spans="1:13">
      <c r="A485" s="220" t="s">
        <v>83</v>
      </c>
      <c r="B485" s="217">
        <v>601.33333333333337</v>
      </c>
      <c r="C485" s="217">
        <f t="shared" si="73"/>
        <v>217.25</v>
      </c>
      <c r="D485" s="217">
        <v>130639.66666666667</v>
      </c>
      <c r="E485" s="217">
        <f t="shared" si="74"/>
        <v>838.04</v>
      </c>
      <c r="F485" s="217">
        <v>503941.38666666666</v>
      </c>
      <c r="G485" s="217">
        <f t="shared" si="75"/>
        <v>1055.29</v>
      </c>
      <c r="H485" s="217">
        <v>634581.05333333334</v>
      </c>
      <c r="I485" s="238">
        <v>213219.39891107383</v>
      </c>
      <c r="J485" s="238">
        <v>847800.45224440703</v>
      </c>
      <c r="K485" s="238">
        <f t="shared" si="76"/>
        <v>8075.1252730696815</v>
      </c>
      <c r="L485" s="238">
        <v>357324.29333333339</v>
      </c>
      <c r="M485" s="238">
        <v>1205124.7455777405</v>
      </c>
    </row>
    <row r="486" spans="1:13">
      <c r="A486" s="220" t="s">
        <v>84</v>
      </c>
      <c r="B486" s="217">
        <v>39</v>
      </c>
      <c r="C486" s="217">
        <f t="shared" si="73"/>
        <v>417.73</v>
      </c>
      <c r="D486" s="217">
        <v>16291.470000000001</v>
      </c>
      <c r="E486" s="217">
        <f t="shared" si="74"/>
        <v>666.05</v>
      </c>
      <c r="F486" s="217">
        <v>25975.949999999997</v>
      </c>
      <c r="G486" s="217">
        <f t="shared" si="75"/>
        <v>1083.78</v>
      </c>
      <c r="H486" s="217">
        <v>42267.42</v>
      </c>
      <c r="I486" s="238">
        <v>14201.864109529202</v>
      </c>
      <c r="J486" s="238">
        <v>56469.284109529195</v>
      </c>
      <c r="K486" s="238">
        <f t="shared" si="76"/>
        <v>228.267389135255</v>
      </c>
      <c r="L486" s="238">
        <v>137264.79</v>
      </c>
      <c r="M486" s="238">
        <v>193734.07410952917</v>
      </c>
    </row>
    <row r="487" spans="1:13">
      <c r="A487" s="220" t="s">
        <v>85</v>
      </c>
      <c r="B487" s="217">
        <v>5</v>
      </c>
      <c r="C487" s="217">
        <f t="shared" si="73"/>
        <v>843.95</v>
      </c>
      <c r="D487" s="217">
        <v>4219.75</v>
      </c>
      <c r="E487" s="217">
        <f t="shared" si="74"/>
        <v>838.04</v>
      </c>
      <c r="F487" s="217">
        <v>4190.2</v>
      </c>
      <c r="G487" s="217">
        <f t="shared" si="75"/>
        <v>1681.9899999999998</v>
      </c>
      <c r="H487" s="217">
        <v>8409.9499999999989</v>
      </c>
      <c r="I487" s="238">
        <v>2825.7453865869998</v>
      </c>
      <c r="J487" s="238">
        <v>11235.695386587</v>
      </c>
      <c r="K487" s="238">
        <f t="shared" si="76"/>
        <v>76.18205128205129</v>
      </c>
      <c r="L487" s="238">
        <v>2971.1000000000004</v>
      </c>
      <c r="M487" s="238">
        <v>14206.795386587</v>
      </c>
    </row>
    <row r="488" spans="1:13">
      <c r="A488" s="220" t="s">
        <v>86</v>
      </c>
      <c r="B488" s="217">
        <v>144.83333333333334</v>
      </c>
      <c r="C488" s="217">
        <f t="shared" si="73"/>
        <v>843.95</v>
      </c>
      <c r="D488" s="217">
        <v>122232.09166666667</v>
      </c>
      <c r="E488" s="217">
        <f t="shared" si="74"/>
        <v>838.04</v>
      </c>
      <c r="F488" s="217">
        <v>121376.12666666666</v>
      </c>
      <c r="G488" s="217">
        <f t="shared" si="75"/>
        <v>1681.99</v>
      </c>
      <c r="H488" s="217">
        <v>243608.21833333335</v>
      </c>
      <c r="I488" s="238">
        <v>81852.424698136776</v>
      </c>
      <c r="J488" s="238">
        <v>325460.64303147007</v>
      </c>
      <c r="K488" s="238">
        <f t="shared" si="76"/>
        <v>17212.572666666667</v>
      </c>
      <c r="L488" s="238">
        <v>86062.863333333342</v>
      </c>
      <c r="M488" s="238">
        <v>411523.50636480347</v>
      </c>
    </row>
    <row r="489" spans="1:13">
      <c r="A489" s="220" t="s">
        <v>87</v>
      </c>
      <c r="B489" s="217">
        <v>3.5</v>
      </c>
      <c r="C489" s="217">
        <f t="shared" si="73"/>
        <v>843.74</v>
      </c>
      <c r="D489" s="217">
        <v>2953.09</v>
      </c>
      <c r="E489" s="217">
        <f t="shared" si="74"/>
        <v>666.05</v>
      </c>
      <c r="F489" s="217">
        <v>2331.1749999999997</v>
      </c>
      <c r="G489" s="217">
        <f t="shared" si="75"/>
        <v>1509.7900000000002</v>
      </c>
      <c r="H489" s="217">
        <v>5284.2650000000003</v>
      </c>
      <c r="I489" s="238">
        <v>1775.5144139089</v>
      </c>
      <c r="J489" s="238">
        <v>7059.7794139088992</v>
      </c>
      <c r="K489" s="238">
        <f t="shared" si="76"/>
        <v>85.053866513233601</v>
      </c>
      <c r="L489" s="238">
        <v>12318.635</v>
      </c>
      <c r="M489" s="238">
        <v>19378.4144139089</v>
      </c>
    </row>
    <row r="490" spans="1:13">
      <c r="A490" s="219" t="s">
        <v>183</v>
      </c>
      <c r="B490" s="217"/>
      <c r="C490" s="217"/>
      <c r="D490" s="217"/>
      <c r="E490" s="217"/>
      <c r="F490" s="217"/>
      <c r="G490" s="217"/>
      <c r="H490" s="217"/>
      <c r="I490" s="238"/>
      <c r="J490" s="238"/>
      <c r="K490" s="238"/>
      <c r="L490" s="238"/>
      <c r="M490" s="238"/>
    </row>
    <row r="491" spans="1:13">
      <c r="A491" s="220" t="s">
        <v>125</v>
      </c>
      <c r="B491" s="217">
        <v>1</v>
      </c>
      <c r="C491" s="217">
        <f t="shared" ref="C491:C499" si="77">IF(B491 =0,0,D491 / B491 )</f>
        <v>99</v>
      </c>
      <c r="D491" s="217">
        <v>99</v>
      </c>
      <c r="E491" s="217">
        <f t="shared" ref="E491:E499" si="78">IF(B491 =0,0,F491 / B491 )</f>
        <v>838.04</v>
      </c>
      <c r="F491" s="217">
        <v>838.04</v>
      </c>
      <c r="G491" s="217">
        <f t="shared" ref="G491:G499" si="79">IF(B491 =0,0,H491 / B491 )</f>
        <v>937.04</v>
      </c>
      <c r="H491" s="217">
        <v>937.04</v>
      </c>
      <c r="I491" s="238">
        <v>314.8456836304</v>
      </c>
      <c r="J491" s="238">
        <v>1251.8856836303999</v>
      </c>
      <c r="K491" s="238">
        <f t="shared" ref="K491:K499" si="80">IF(B490 =0,0,L491 / B490 )</f>
        <v>0</v>
      </c>
      <c r="L491" s="238">
        <v>594.22</v>
      </c>
      <c r="M491" s="238">
        <v>1846.1056836303999</v>
      </c>
    </row>
    <row r="492" spans="1:13">
      <c r="A492" s="220" t="s">
        <v>78</v>
      </c>
      <c r="B492" s="217">
        <v>3.8333333333333335</v>
      </c>
      <c r="C492" s="217">
        <f t="shared" si="77"/>
        <v>134.54999999999998</v>
      </c>
      <c r="D492" s="217">
        <v>515.77499999999998</v>
      </c>
      <c r="E492" s="217">
        <f t="shared" si="78"/>
        <v>2168.9300000000003</v>
      </c>
      <c r="F492" s="217">
        <v>8314.2316666666684</v>
      </c>
      <c r="G492" s="217">
        <f t="shared" si="79"/>
        <v>2303.4800000000005</v>
      </c>
      <c r="H492" s="217">
        <v>8830.006666666668</v>
      </c>
      <c r="I492" s="238">
        <v>2966.8845358017338</v>
      </c>
      <c r="J492" s="238">
        <v>11796.891202468403</v>
      </c>
      <c r="K492" s="238">
        <f t="shared" si="80"/>
        <v>2277.8433333333337</v>
      </c>
      <c r="L492" s="238">
        <v>2277.8433333333337</v>
      </c>
      <c r="M492" s="238">
        <v>14074.734535801736</v>
      </c>
    </row>
    <row r="493" spans="1:13">
      <c r="A493" s="220" t="s">
        <v>79</v>
      </c>
      <c r="B493" s="217">
        <v>28.416666666666668</v>
      </c>
      <c r="C493" s="217">
        <f t="shared" si="77"/>
        <v>0</v>
      </c>
      <c r="D493" s="217">
        <v>0</v>
      </c>
      <c r="E493" s="217">
        <f t="shared" si="78"/>
        <v>2168.9300000000003</v>
      </c>
      <c r="F493" s="217">
        <v>61633.760833333341</v>
      </c>
      <c r="G493" s="217">
        <f t="shared" si="79"/>
        <v>2168.9300000000003</v>
      </c>
      <c r="H493" s="217">
        <v>61633.760833333341</v>
      </c>
      <c r="I493" s="238">
        <v>20708.95966477782</v>
      </c>
      <c r="J493" s="238">
        <v>82342.720498111172</v>
      </c>
      <c r="K493" s="238">
        <f t="shared" si="80"/>
        <v>4404.9786956521739</v>
      </c>
      <c r="L493" s="238">
        <v>16885.751666666667</v>
      </c>
      <c r="M493" s="238">
        <v>99228.472164777821</v>
      </c>
    </row>
    <row r="494" spans="1:13">
      <c r="A494" s="220" t="s">
        <v>80</v>
      </c>
      <c r="B494" s="217">
        <v>1</v>
      </c>
      <c r="C494" s="217">
        <f t="shared" si="77"/>
        <v>180.79</v>
      </c>
      <c r="D494" s="217">
        <v>180.79</v>
      </c>
      <c r="E494" s="217">
        <f t="shared" si="78"/>
        <v>1996.9399999999998</v>
      </c>
      <c r="F494" s="217">
        <v>1996.9399999999998</v>
      </c>
      <c r="G494" s="217">
        <f t="shared" si="79"/>
        <v>2177.73</v>
      </c>
      <c r="H494" s="217">
        <v>2177.73</v>
      </c>
      <c r="I494" s="238">
        <v>731.71784620979997</v>
      </c>
      <c r="J494" s="238">
        <v>2909.4478462098</v>
      </c>
      <c r="K494" s="238">
        <f t="shared" si="80"/>
        <v>123.85724340175953</v>
      </c>
      <c r="L494" s="238">
        <v>3519.61</v>
      </c>
      <c r="M494" s="238">
        <v>6429.057846209801</v>
      </c>
    </row>
    <row r="495" spans="1:13">
      <c r="A495" s="220" t="s">
        <v>147</v>
      </c>
      <c r="B495" s="217">
        <v>10.833333333333334</v>
      </c>
      <c r="C495" s="217">
        <f t="shared" si="77"/>
        <v>99.999999999999986</v>
      </c>
      <c r="D495" s="217">
        <v>1083.3333333333333</v>
      </c>
      <c r="E495" s="217">
        <f t="shared" si="78"/>
        <v>838.04</v>
      </c>
      <c r="F495" s="217">
        <v>9078.7666666666664</v>
      </c>
      <c r="G495" s="217">
        <f t="shared" si="79"/>
        <v>938.04</v>
      </c>
      <c r="H495" s="217">
        <v>10162.1</v>
      </c>
      <c r="I495" s="238">
        <v>3414.4682421460002</v>
      </c>
      <c r="J495" s="238">
        <v>13576.568242146001</v>
      </c>
      <c r="K495" s="238">
        <f t="shared" si="80"/>
        <v>6437.3833333333341</v>
      </c>
      <c r="L495" s="238">
        <v>6437.3833333333341</v>
      </c>
      <c r="M495" s="238">
        <v>20013.951575479336</v>
      </c>
    </row>
    <row r="496" spans="1:13">
      <c r="A496" s="220" t="s">
        <v>148</v>
      </c>
      <c r="B496" s="217">
        <v>177.25</v>
      </c>
      <c r="C496" s="217">
        <f t="shared" si="77"/>
        <v>100</v>
      </c>
      <c r="D496" s="217">
        <v>17725</v>
      </c>
      <c r="E496" s="217">
        <f t="shared" si="78"/>
        <v>838.04</v>
      </c>
      <c r="F496" s="217">
        <v>148542.59</v>
      </c>
      <c r="G496" s="217">
        <f t="shared" si="79"/>
        <v>938.04</v>
      </c>
      <c r="H496" s="217">
        <v>166267.59</v>
      </c>
      <c r="I496" s="238">
        <v>55865.953469573404</v>
      </c>
      <c r="J496" s="238">
        <v>222133.5434695734</v>
      </c>
      <c r="K496" s="238">
        <f t="shared" si="80"/>
        <v>9722.3533846153841</v>
      </c>
      <c r="L496" s="238">
        <v>105325.495</v>
      </c>
      <c r="M496" s="238">
        <v>327459.03846957342</v>
      </c>
    </row>
    <row r="497" spans="1:13">
      <c r="A497" s="220" t="s">
        <v>149</v>
      </c>
      <c r="B497" s="217">
        <v>2.9166666666666665</v>
      </c>
      <c r="C497" s="217">
        <f t="shared" si="77"/>
        <v>108.58</v>
      </c>
      <c r="D497" s="217">
        <v>316.69166666666666</v>
      </c>
      <c r="E497" s="217">
        <f t="shared" si="78"/>
        <v>666.05</v>
      </c>
      <c r="F497" s="217">
        <v>1942.6458333333333</v>
      </c>
      <c r="G497" s="217">
        <f t="shared" si="79"/>
        <v>774.63000000000011</v>
      </c>
      <c r="H497" s="217">
        <v>2259.3375000000001</v>
      </c>
      <c r="I497" s="238">
        <v>759.13798742774998</v>
      </c>
      <c r="J497" s="238">
        <v>3018.4754874277496</v>
      </c>
      <c r="K497" s="238">
        <f t="shared" si="80"/>
        <v>57.915538316878234</v>
      </c>
      <c r="L497" s="238">
        <v>10265.529166666667</v>
      </c>
      <c r="M497" s="238">
        <v>13284.004654094417</v>
      </c>
    </row>
    <row r="498" spans="1:13">
      <c r="A498" s="220" t="s">
        <v>251</v>
      </c>
      <c r="B498" s="217">
        <v>0.75</v>
      </c>
      <c r="C498" s="217">
        <f t="shared" si="77"/>
        <v>152.65</v>
      </c>
      <c r="D498" s="217">
        <v>114.48750000000001</v>
      </c>
      <c r="E498" s="217">
        <f t="shared" si="78"/>
        <v>0</v>
      </c>
      <c r="F498" s="217">
        <v>0</v>
      </c>
      <c r="G498" s="217">
        <f t="shared" si="79"/>
        <v>152.65</v>
      </c>
      <c r="H498" s="217">
        <v>114.48750000000001</v>
      </c>
      <c r="I498" s="238">
        <v>38.467829766750008</v>
      </c>
      <c r="J498" s="238">
        <v>152.95532976675</v>
      </c>
      <c r="K498" s="238">
        <f t="shared" si="80"/>
        <v>152.79942857142859</v>
      </c>
      <c r="L498" s="238">
        <v>445.66500000000002</v>
      </c>
      <c r="M498" s="238">
        <v>598.62032976674993</v>
      </c>
    </row>
    <row r="499" spans="1:13">
      <c r="A499" s="220" t="s">
        <v>252</v>
      </c>
      <c r="B499" s="217">
        <v>6.416666666666667</v>
      </c>
      <c r="C499" s="217">
        <f t="shared" si="77"/>
        <v>152.65</v>
      </c>
      <c r="D499" s="217">
        <v>979.50416666666672</v>
      </c>
      <c r="E499" s="217">
        <f t="shared" si="78"/>
        <v>0</v>
      </c>
      <c r="F499" s="217">
        <v>0</v>
      </c>
      <c r="G499" s="217">
        <f t="shared" si="79"/>
        <v>152.65</v>
      </c>
      <c r="H499" s="217">
        <v>979.50416666666672</v>
      </c>
      <c r="I499" s="238">
        <v>329.1136546710834</v>
      </c>
      <c r="J499" s="238">
        <v>1308.61782133775</v>
      </c>
      <c r="K499" s="238">
        <f t="shared" si="80"/>
        <v>5083.8822222222225</v>
      </c>
      <c r="L499" s="238">
        <v>3812.9116666666669</v>
      </c>
      <c r="M499" s="238">
        <v>5121.5294880044166</v>
      </c>
    </row>
    <row r="500" spans="1:13" ht="15" thickBot="1">
      <c r="A500" s="116"/>
      <c r="B500" s="116"/>
      <c r="C500" s="116"/>
      <c r="D500" s="116"/>
      <c r="E500" s="116"/>
      <c r="F500" s="116"/>
      <c r="G500" s="116"/>
      <c r="H500" s="116"/>
      <c r="I500" s="241"/>
      <c r="J500" s="241"/>
      <c r="K500" s="241"/>
      <c r="L500" s="241"/>
      <c r="M500" s="241"/>
    </row>
    <row r="501" spans="1:13">
      <c r="A501" s="220" t="s">
        <v>253</v>
      </c>
      <c r="B501" s="217">
        <v>59.416666666666664</v>
      </c>
      <c r="C501" s="217">
        <f t="shared" ref="C501:C508" si="81">IF(B501 =0,0,D501 / B501 )</f>
        <v>152.65</v>
      </c>
      <c r="D501" s="217">
        <v>9069.9541666666664</v>
      </c>
      <c r="E501" s="217">
        <f t="shared" ref="E501:E508" si="82">IF(B501 =0,0,F501 / B501 )</f>
        <v>0</v>
      </c>
      <c r="F501" s="217">
        <v>0</v>
      </c>
      <c r="G501" s="217">
        <f t="shared" ref="G501:G508" si="83">IF(B501 =0,0,H501 / B501 )</f>
        <v>152.65</v>
      </c>
      <c r="H501" s="217">
        <v>9069.9541666666664</v>
      </c>
      <c r="I501" s="238">
        <v>3047.5069581880839</v>
      </c>
      <c r="J501" s="238">
        <v>12117.461124854752</v>
      </c>
      <c r="K501" s="238">
        <f t="shared" ref="K501:K508" si="84">IF(B500 =0,0,L501 / B500 )</f>
        <v>0</v>
      </c>
      <c r="L501" s="238">
        <v>35306.57166666667</v>
      </c>
      <c r="M501" s="238">
        <v>47424.032791521422</v>
      </c>
    </row>
    <row r="502" spans="1:13">
      <c r="A502" s="220" t="s">
        <v>90</v>
      </c>
      <c r="B502" s="217">
        <v>3</v>
      </c>
      <c r="C502" s="217">
        <f t="shared" si="81"/>
        <v>217.25</v>
      </c>
      <c r="D502" s="217">
        <v>651.75</v>
      </c>
      <c r="E502" s="217">
        <f t="shared" si="82"/>
        <v>838.04</v>
      </c>
      <c r="F502" s="217">
        <v>2514.12</v>
      </c>
      <c r="G502" s="217">
        <f t="shared" si="83"/>
        <v>1055.2900000000002</v>
      </c>
      <c r="H502" s="217">
        <v>3165.8700000000003</v>
      </c>
      <c r="I502" s="238">
        <v>1063.7331431261998</v>
      </c>
      <c r="J502" s="238">
        <v>4229.603143126199</v>
      </c>
      <c r="K502" s="238">
        <f t="shared" si="84"/>
        <v>30.002692847124827</v>
      </c>
      <c r="L502" s="238">
        <v>1782.66</v>
      </c>
      <c r="M502" s="238">
        <v>6012.2631431261989</v>
      </c>
    </row>
    <row r="503" spans="1:13">
      <c r="A503" s="220" t="s">
        <v>82</v>
      </c>
      <c r="B503" s="217">
        <v>251.41666666666666</v>
      </c>
      <c r="C503" s="217">
        <f t="shared" si="81"/>
        <v>217.25000000000003</v>
      </c>
      <c r="D503" s="217">
        <v>54620.270833333336</v>
      </c>
      <c r="E503" s="217">
        <f t="shared" si="82"/>
        <v>838.03999999999985</v>
      </c>
      <c r="F503" s="217">
        <v>210697.2233333333</v>
      </c>
      <c r="G503" s="217">
        <f t="shared" si="83"/>
        <v>1055.29</v>
      </c>
      <c r="H503" s="217">
        <v>265317.49416666664</v>
      </c>
      <c r="I503" s="238">
        <v>89146.747022548472</v>
      </c>
      <c r="J503" s="238">
        <v>354464.2411892151</v>
      </c>
      <c r="K503" s="238">
        <f t="shared" si="84"/>
        <v>49798.937222222223</v>
      </c>
      <c r="L503" s="238">
        <v>149396.81166666668</v>
      </c>
      <c r="M503" s="238">
        <v>503861.0528558818</v>
      </c>
    </row>
    <row r="504" spans="1:13">
      <c r="A504" s="220" t="s">
        <v>83</v>
      </c>
      <c r="B504" s="217">
        <v>513.16666666666663</v>
      </c>
      <c r="C504" s="217">
        <f t="shared" si="81"/>
        <v>217.25</v>
      </c>
      <c r="D504" s="217">
        <v>111485.45833333333</v>
      </c>
      <c r="E504" s="217">
        <f t="shared" si="82"/>
        <v>838.04</v>
      </c>
      <c r="F504" s="217">
        <v>430054.1933333333</v>
      </c>
      <c r="G504" s="217">
        <f t="shared" si="83"/>
        <v>1055.29</v>
      </c>
      <c r="H504" s="217">
        <v>541539.65166666661</v>
      </c>
      <c r="I504" s="238">
        <v>181957.46376030942</v>
      </c>
      <c r="J504" s="238">
        <v>723497.11542697612</v>
      </c>
      <c r="K504" s="238">
        <f t="shared" si="84"/>
        <v>1212.8626980444151</v>
      </c>
      <c r="L504" s="238">
        <v>304933.89666666667</v>
      </c>
      <c r="M504" s="238">
        <v>1028431.0120936427</v>
      </c>
    </row>
    <row r="505" spans="1:13">
      <c r="A505" s="220" t="s">
        <v>84</v>
      </c>
      <c r="B505" s="217">
        <v>25.75</v>
      </c>
      <c r="C505" s="217">
        <f t="shared" si="81"/>
        <v>417.73</v>
      </c>
      <c r="D505" s="217">
        <v>10756.547500000001</v>
      </c>
      <c r="E505" s="217">
        <f t="shared" si="82"/>
        <v>666.05</v>
      </c>
      <c r="F505" s="217">
        <v>17150.787499999999</v>
      </c>
      <c r="G505" s="217">
        <f t="shared" si="83"/>
        <v>1083.7800000000002</v>
      </c>
      <c r="H505" s="217">
        <v>27907.335000000003</v>
      </c>
      <c r="I505" s="238">
        <v>9376.8718159071013</v>
      </c>
      <c r="J505" s="238">
        <v>37284.206815907099</v>
      </c>
      <c r="K505" s="238">
        <f t="shared" si="84"/>
        <v>176.60920591101009</v>
      </c>
      <c r="L505" s="238">
        <v>90629.957500000004</v>
      </c>
      <c r="M505" s="238">
        <v>127914.1643159071</v>
      </c>
    </row>
    <row r="506" spans="1:13">
      <c r="A506" s="220" t="s">
        <v>85</v>
      </c>
      <c r="B506" s="217">
        <v>5.75</v>
      </c>
      <c r="C506" s="217">
        <f t="shared" si="81"/>
        <v>843.95</v>
      </c>
      <c r="D506" s="217">
        <v>4852.7125000000005</v>
      </c>
      <c r="E506" s="217">
        <f t="shared" si="82"/>
        <v>838.04</v>
      </c>
      <c r="F506" s="217">
        <v>4818.7299999999996</v>
      </c>
      <c r="G506" s="217">
        <f t="shared" si="83"/>
        <v>1681.9899999999998</v>
      </c>
      <c r="H506" s="217">
        <v>9671.4424999999992</v>
      </c>
      <c r="I506" s="238">
        <v>3249.60719457505</v>
      </c>
      <c r="J506" s="238">
        <v>12921.049694575049</v>
      </c>
      <c r="K506" s="238">
        <f t="shared" si="84"/>
        <v>132.68990291262136</v>
      </c>
      <c r="L506" s="238">
        <v>3416.7649999999999</v>
      </c>
      <c r="M506" s="238">
        <v>16337.81469457505</v>
      </c>
    </row>
    <row r="507" spans="1:13">
      <c r="A507" s="220" t="s">
        <v>86</v>
      </c>
      <c r="B507" s="217">
        <v>108.58333333333333</v>
      </c>
      <c r="C507" s="217">
        <f t="shared" si="81"/>
        <v>843.95000000000016</v>
      </c>
      <c r="D507" s="217">
        <v>91638.904166666674</v>
      </c>
      <c r="E507" s="217">
        <f t="shared" si="82"/>
        <v>838.03999999999985</v>
      </c>
      <c r="F507" s="217">
        <v>90997.176666666652</v>
      </c>
      <c r="G507" s="217">
        <f t="shared" si="83"/>
        <v>1681.9899999999998</v>
      </c>
      <c r="H507" s="217">
        <v>182636.08083333331</v>
      </c>
      <c r="I507" s="238">
        <v>61365.77064538101</v>
      </c>
      <c r="J507" s="238">
        <v>244001.85147871435</v>
      </c>
      <c r="K507" s="238">
        <f t="shared" si="84"/>
        <v>11221.284927536233</v>
      </c>
      <c r="L507" s="238">
        <v>64522.388333333336</v>
      </c>
      <c r="M507" s="238">
        <v>308524.23981204769</v>
      </c>
    </row>
    <row r="508" spans="1:13">
      <c r="A508" s="220" t="s">
        <v>87</v>
      </c>
      <c r="B508" s="217">
        <v>1</v>
      </c>
      <c r="C508" s="217">
        <f t="shared" si="81"/>
        <v>843.74000000000012</v>
      </c>
      <c r="D508" s="217">
        <v>843.74000000000012</v>
      </c>
      <c r="E508" s="217">
        <f t="shared" si="82"/>
        <v>666.05</v>
      </c>
      <c r="F508" s="217">
        <v>666.05</v>
      </c>
      <c r="G508" s="217">
        <f t="shared" si="83"/>
        <v>1509.79</v>
      </c>
      <c r="H508" s="217">
        <v>1509.79</v>
      </c>
      <c r="I508" s="238">
        <v>507.28983254540003</v>
      </c>
      <c r="J508" s="238">
        <v>2017.0798325454</v>
      </c>
      <c r="K508" s="238">
        <f t="shared" si="84"/>
        <v>32.41390636991558</v>
      </c>
      <c r="L508" s="238">
        <v>3519.61</v>
      </c>
      <c r="M508" s="238">
        <v>5536.6898325453994</v>
      </c>
    </row>
    <row r="509" spans="1:13">
      <c r="A509" s="219" t="s">
        <v>184</v>
      </c>
      <c r="B509" s="217"/>
      <c r="C509" s="217"/>
      <c r="D509" s="217"/>
      <c r="E509" s="217"/>
      <c r="F509" s="217"/>
      <c r="G509" s="217"/>
      <c r="H509" s="217"/>
      <c r="I509" s="238"/>
      <c r="J509" s="238"/>
      <c r="K509" s="238"/>
      <c r="L509" s="238"/>
      <c r="M509" s="238"/>
    </row>
    <row r="510" spans="1:13">
      <c r="A510" s="220" t="s">
        <v>79</v>
      </c>
      <c r="B510" s="217">
        <v>1</v>
      </c>
      <c r="C510" s="217">
        <f t="shared" ref="C510:C516" si="85">IF(B510 =0,0,D510 / B510 )</f>
        <v>0</v>
      </c>
      <c r="D510" s="217">
        <v>0</v>
      </c>
      <c r="E510" s="217">
        <f t="shared" ref="E510:E516" si="86">IF(B510 =0,0,F510 / B510 )</f>
        <v>2168.9300000000003</v>
      </c>
      <c r="F510" s="217">
        <v>2168.9300000000003</v>
      </c>
      <c r="G510" s="217">
        <f t="shared" ref="G510:G516" si="87">IF(B510 =0,0,H510 / B510 )</f>
        <v>2168.9300000000003</v>
      </c>
      <c r="H510" s="217">
        <v>2168.9300000000003</v>
      </c>
      <c r="I510" s="238">
        <v>728.76104392180014</v>
      </c>
      <c r="J510" s="238">
        <v>2897.6910439218004</v>
      </c>
      <c r="K510" s="238">
        <f t="shared" ref="K510:K516" si="88">IF(B509 =0,0,L510 / B509 )</f>
        <v>0</v>
      </c>
      <c r="L510" s="238">
        <v>594.22</v>
      </c>
      <c r="M510" s="238">
        <v>3491.9110439218002</v>
      </c>
    </row>
    <row r="511" spans="1:13">
      <c r="A511" s="220" t="s">
        <v>90</v>
      </c>
      <c r="B511" s="217">
        <v>1</v>
      </c>
      <c r="C511" s="217">
        <f t="shared" si="85"/>
        <v>217.25</v>
      </c>
      <c r="D511" s="217">
        <v>217.25</v>
      </c>
      <c r="E511" s="217">
        <f t="shared" si="86"/>
        <v>838.04</v>
      </c>
      <c r="F511" s="217">
        <v>838.04</v>
      </c>
      <c r="G511" s="217">
        <f t="shared" si="87"/>
        <v>1055.29</v>
      </c>
      <c r="H511" s="217">
        <v>1055.29</v>
      </c>
      <c r="I511" s="238">
        <v>354.57771437540003</v>
      </c>
      <c r="J511" s="238">
        <v>1409.8677143754001</v>
      </c>
      <c r="K511" s="238">
        <f t="shared" si="88"/>
        <v>594.22</v>
      </c>
      <c r="L511" s="238">
        <v>594.22</v>
      </c>
      <c r="M511" s="238">
        <v>2004.0877143753999</v>
      </c>
    </row>
    <row r="512" spans="1:13">
      <c r="A512" s="220" t="s">
        <v>82</v>
      </c>
      <c r="B512" s="217">
        <v>1</v>
      </c>
      <c r="C512" s="217">
        <f t="shared" si="85"/>
        <v>217.25</v>
      </c>
      <c r="D512" s="217">
        <v>217.25</v>
      </c>
      <c r="E512" s="217">
        <f t="shared" si="86"/>
        <v>838.04</v>
      </c>
      <c r="F512" s="217">
        <v>838.04</v>
      </c>
      <c r="G512" s="217">
        <f t="shared" si="87"/>
        <v>1055.29</v>
      </c>
      <c r="H512" s="217">
        <v>1055.29</v>
      </c>
      <c r="I512" s="238">
        <v>354.57771437540003</v>
      </c>
      <c r="J512" s="238">
        <v>1409.8677143754001</v>
      </c>
      <c r="K512" s="238">
        <f t="shared" si="88"/>
        <v>594.22</v>
      </c>
      <c r="L512" s="238">
        <v>594.22</v>
      </c>
      <c r="M512" s="238">
        <v>2004.0877143753999</v>
      </c>
    </row>
    <row r="513" spans="1:13">
      <c r="A513" s="220" t="s">
        <v>83</v>
      </c>
      <c r="B513" s="217">
        <v>18</v>
      </c>
      <c r="C513" s="217">
        <f t="shared" si="85"/>
        <v>217.25</v>
      </c>
      <c r="D513" s="217">
        <v>3910.5</v>
      </c>
      <c r="E513" s="217">
        <f t="shared" si="86"/>
        <v>838.04</v>
      </c>
      <c r="F513" s="217">
        <v>15084.72</v>
      </c>
      <c r="G513" s="217">
        <f t="shared" si="87"/>
        <v>1055.29</v>
      </c>
      <c r="H513" s="217">
        <v>18995.219999999998</v>
      </c>
      <c r="I513" s="238">
        <v>6382.3988587571994</v>
      </c>
      <c r="J513" s="238">
        <v>25377.618858757196</v>
      </c>
      <c r="K513" s="238">
        <f t="shared" si="88"/>
        <v>10695.960000000001</v>
      </c>
      <c r="L513" s="238">
        <v>10695.960000000001</v>
      </c>
      <c r="M513" s="238">
        <v>36073.578858757195</v>
      </c>
    </row>
    <row r="514" spans="1:13">
      <c r="A514" s="220" t="s">
        <v>84</v>
      </c>
      <c r="B514" s="217">
        <v>5</v>
      </c>
      <c r="C514" s="217">
        <f t="shared" si="85"/>
        <v>417.73</v>
      </c>
      <c r="D514" s="217">
        <v>2088.65</v>
      </c>
      <c r="E514" s="217">
        <f t="shared" si="86"/>
        <v>666.05</v>
      </c>
      <c r="F514" s="217">
        <v>3330.25</v>
      </c>
      <c r="G514" s="217">
        <f t="shared" si="87"/>
        <v>1083.7800000000002</v>
      </c>
      <c r="H514" s="217">
        <v>5418.9000000000005</v>
      </c>
      <c r="I514" s="238">
        <v>1820.7518089140001</v>
      </c>
      <c r="J514" s="238">
        <v>7239.651808914</v>
      </c>
      <c r="K514" s="238">
        <f t="shared" si="88"/>
        <v>977.66944444444437</v>
      </c>
      <c r="L514" s="238">
        <v>17598.05</v>
      </c>
      <c r="M514" s="238">
        <v>24837.701808914</v>
      </c>
    </row>
    <row r="515" spans="1:13">
      <c r="A515" s="220" t="s">
        <v>85</v>
      </c>
      <c r="B515" s="217">
        <v>1</v>
      </c>
      <c r="C515" s="217">
        <f t="shared" si="85"/>
        <v>843.95000000000016</v>
      </c>
      <c r="D515" s="217">
        <v>843.95000000000016</v>
      </c>
      <c r="E515" s="217">
        <f t="shared" si="86"/>
        <v>838.04</v>
      </c>
      <c r="F515" s="217">
        <v>838.04</v>
      </c>
      <c r="G515" s="217">
        <f t="shared" si="87"/>
        <v>1681.99</v>
      </c>
      <c r="H515" s="217">
        <v>1681.99</v>
      </c>
      <c r="I515" s="238">
        <v>565.14907731740004</v>
      </c>
      <c r="J515" s="238">
        <v>2247.1390773173998</v>
      </c>
      <c r="K515" s="238">
        <f t="shared" si="88"/>
        <v>118.84400000000001</v>
      </c>
      <c r="L515" s="238">
        <v>594.22</v>
      </c>
      <c r="M515" s="238">
        <v>2841.3590773174001</v>
      </c>
    </row>
    <row r="516" spans="1:13">
      <c r="A516" s="220" t="s">
        <v>86</v>
      </c>
      <c r="B516" s="217">
        <v>3</v>
      </c>
      <c r="C516" s="217">
        <f t="shared" si="85"/>
        <v>843.94999999999993</v>
      </c>
      <c r="D516" s="217">
        <v>2531.85</v>
      </c>
      <c r="E516" s="217">
        <f t="shared" si="86"/>
        <v>838.04</v>
      </c>
      <c r="F516" s="217">
        <v>2514.12</v>
      </c>
      <c r="G516" s="217">
        <f t="shared" si="87"/>
        <v>1681.99</v>
      </c>
      <c r="H516" s="217">
        <v>5045.97</v>
      </c>
      <c r="I516" s="238">
        <v>1695.4472319522001</v>
      </c>
      <c r="J516" s="238">
        <v>6741.4172319521995</v>
      </c>
      <c r="K516" s="238">
        <f t="shared" si="88"/>
        <v>1782.66</v>
      </c>
      <c r="L516" s="238">
        <v>1782.66</v>
      </c>
      <c r="M516" s="238">
        <v>8524.0772319522002</v>
      </c>
    </row>
    <row r="517" spans="1:13">
      <c r="A517" s="219" t="s">
        <v>185</v>
      </c>
      <c r="B517" s="217"/>
      <c r="C517" s="217"/>
      <c r="D517" s="217"/>
      <c r="E517" s="217"/>
      <c r="F517" s="217"/>
      <c r="G517" s="217"/>
      <c r="H517" s="217"/>
      <c r="I517" s="238"/>
      <c r="J517" s="238"/>
      <c r="K517" s="238"/>
      <c r="L517" s="238"/>
      <c r="M517" s="238"/>
    </row>
    <row r="518" spans="1:13">
      <c r="A518" s="220" t="s">
        <v>82</v>
      </c>
      <c r="B518" s="217">
        <v>3</v>
      </c>
      <c r="C518" s="217">
        <f>IF(B518 =0,0,D518 / B518 )</f>
        <v>217.25</v>
      </c>
      <c r="D518" s="217">
        <v>651.75</v>
      </c>
      <c r="E518" s="217">
        <f>IF(B518 =0,0,F518 / B518 )</f>
        <v>838.04</v>
      </c>
      <c r="F518" s="217">
        <v>2514.12</v>
      </c>
      <c r="G518" s="217">
        <f>IF(B518 =0,0,H518 / B518 )</f>
        <v>1055.2900000000002</v>
      </c>
      <c r="H518" s="217">
        <v>3165.8700000000003</v>
      </c>
      <c r="I518" s="238">
        <v>1063.7331431261998</v>
      </c>
      <c r="J518" s="238">
        <v>4229.603143126199</v>
      </c>
      <c r="K518" s="238">
        <f>IF(B517 =0,0,L518 / B517 )</f>
        <v>0</v>
      </c>
      <c r="L518" s="238">
        <v>1782.66</v>
      </c>
      <c r="M518" s="238">
        <v>6012.2631431261989</v>
      </c>
    </row>
    <row r="519" spans="1:13">
      <c r="A519" s="220" t="s">
        <v>83</v>
      </c>
      <c r="B519" s="217">
        <v>13</v>
      </c>
      <c r="C519" s="217">
        <f>IF(B519 =0,0,D519 / B519 )</f>
        <v>217.25</v>
      </c>
      <c r="D519" s="217">
        <v>2824.25</v>
      </c>
      <c r="E519" s="217">
        <f>IF(B519 =0,0,F519 / B519 )</f>
        <v>838.03999999999985</v>
      </c>
      <c r="F519" s="217">
        <v>10894.519999999999</v>
      </c>
      <c r="G519" s="217">
        <f>IF(B519 =0,0,H519 / B519 )</f>
        <v>1055.29</v>
      </c>
      <c r="H519" s="217">
        <v>13718.769999999999</v>
      </c>
      <c r="I519" s="238">
        <v>4609.5102868801996</v>
      </c>
      <c r="J519" s="238">
        <v>18328.280286880199</v>
      </c>
      <c r="K519" s="238">
        <f>IF(B518 =0,0,L519 / B518 )</f>
        <v>2574.9533333333334</v>
      </c>
      <c r="L519" s="238">
        <v>7724.8600000000006</v>
      </c>
      <c r="M519" s="238">
        <v>26053.140286880196</v>
      </c>
    </row>
    <row r="520" spans="1:13">
      <c r="A520" s="220" t="s">
        <v>84</v>
      </c>
      <c r="B520" s="217">
        <v>2</v>
      </c>
      <c r="C520" s="217">
        <f>IF(B520 =0,0,D520 / B520 )</f>
        <v>417.73</v>
      </c>
      <c r="D520" s="217">
        <v>835.46</v>
      </c>
      <c r="E520" s="217">
        <f>IF(B520 =0,0,F520 / B520 )</f>
        <v>666.05</v>
      </c>
      <c r="F520" s="217">
        <v>1332.1</v>
      </c>
      <c r="G520" s="217">
        <f>IF(B520 =0,0,H520 / B520 )</f>
        <v>1083.78</v>
      </c>
      <c r="H520" s="217">
        <v>2167.56</v>
      </c>
      <c r="I520" s="238">
        <v>728.30072356560004</v>
      </c>
      <c r="J520" s="238">
        <v>2895.8607235656</v>
      </c>
      <c r="K520" s="238">
        <f>IF(B519 =0,0,L520 / B519 )</f>
        <v>541.4784615384616</v>
      </c>
      <c r="L520" s="238">
        <v>7039.22</v>
      </c>
      <c r="M520" s="238">
        <v>9935.0807235655993</v>
      </c>
    </row>
    <row r="521" spans="1:13">
      <c r="A521" s="220" t="s">
        <v>86</v>
      </c>
      <c r="B521" s="217">
        <v>1</v>
      </c>
      <c r="C521" s="217">
        <f>IF(B521 =0,0,D521 / B521 )</f>
        <v>843.95000000000016</v>
      </c>
      <c r="D521" s="217">
        <v>843.95000000000016</v>
      </c>
      <c r="E521" s="217">
        <f>IF(B521 =0,0,F521 / B521 )</f>
        <v>838.04</v>
      </c>
      <c r="F521" s="217">
        <v>838.04</v>
      </c>
      <c r="G521" s="217">
        <f>IF(B521 =0,0,H521 / B521 )</f>
        <v>1681.99</v>
      </c>
      <c r="H521" s="217">
        <v>1681.99</v>
      </c>
      <c r="I521" s="238">
        <v>565.14907731740004</v>
      </c>
      <c r="J521" s="238">
        <v>2247.1390773173998</v>
      </c>
      <c r="K521" s="238">
        <f>IF(B520 =0,0,L521 / B520 )</f>
        <v>297.11</v>
      </c>
      <c r="L521" s="238">
        <v>594.22</v>
      </c>
      <c r="M521" s="238">
        <v>2841.3590773174001</v>
      </c>
    </row>
    <row r="522" spans="1:13">
      <c r="A522" s="219" t="s">
        <v>186</v>
      </c>
      <c r="B522" s="217"/>
      <c r="C522" s="217"/>
      <c r="D522" s="217"/>
      <c r="E522" s="217"/>
      <c r="F522" s="217"/>
      <c r="G522" s="217"/>
      <c r="H522" s="217"/>
      <c r="I522" s="238"/>
      <c r="J522" s="238"/>
      <c r="K522" s="238"/>
      <c r="L522" s="238"/>
      <c r="M522" s="238"/>
    </row>
    <row r="523" spans="1:13">
      <c r="A523" s="220" t="s">
        <v>78</v>
      </c>
      <c r="B523" s="217">
        <v>4.333333333333333</v>
      </c>
      <c r="C523" s="217">
        <f t="shared" ref="C523:C537" si="89">IF(B523 =0,0,D523 / B523 )</f>
        <v>134.55000000000001</v>
      </c>
      <c r="D523" s="217">
        <v>583.05000000000007</v>
      </c>
      <c r="E523" s="217">
        <f t="shared" ref="E523:E537" si="90">IF(B523 =0,0,F523 / B523 )</f>
        <v>2168.9300000000007</v>
      </c>
      <c r="F523" s="217">
        <v>9398.6966666666685</v>
      </c>
      <c r="G523" s="217">
        <f t="shared" ref="G523:G537" si="91">IF(B523 =0,0,H523 / B523 )</f>
        <v>2303.4800000000005</v>
      </c>
      <c r="H523" s="217">
        <v>9981.7466666666678</v>
      </c>
      <c r="I523" s="238">
        <v>3353.8694752541337</v>
      </c>
      <c r="J523" s="238">
        <v>13335.616141920802</v>
      </c>
      <c r="K523" s="238">
        <f t="shared" ref="K523:K537" si="92">IF(B522 =0,0,L523 / B522 )</f>
        <v>0</v>
      </c>
      <c r="L523" s="238">
        <v>2574.9533333333334</v>
      </c>
      <c r="M523" s="238">
        <v>15910.569475254137</v>
      </c>
    </row>
    <row r="524" spans="1:13">
      <c r="A524" s="220" t="s">
        <v>79</v>
      </c>
      <c r="B524" s="217">
        <v>17.166666666666668</v>
      </c>
      <c r="C524" s="217">
        <f t="shared" si="89"/>
        <v>0</v>
      </c>
      <c r="D524" s="217">
        <v>0</v>
      </c>
      <c r="E524" s="217">
        <f t="shared" si="90"/>
        <v>2168.9300000000003</v>
      </c>
      <c r="F524" s="217">
        <v>37233.29833333334</v>
      </c>
      <c r="G524" s="217">
        <f t="shared" si="91"/>
        <v>2168.9300000000003</v>
      </c>
      <c r="H524" s="217">
        <v>37233.29833333334</v>
      </c>
      <c r="I524" s="238">
        <v>12510.39792065757</v>
      </c>
      <c r="J524" s="238">
        <v>49743.696253990907</v>
      </c>
      <c r="K524" s="238">
        <f t="shared" si="92"/>
        <v>2354.0253846153846</v>
      </c>
      <c r="L524" s="238">
        <v>10200.776666666667</v>
      </c>
      <c r="M524" s="238">
        <v>59944.472920657572</v>
      </c>
    </row>
    <row r="525" spans="1:13">
      <c r="A525" s="220" t="s">
        <v>147</v>
      </c>
      <c r="B525" s="217">
        <v>6.083333333333333</v>
      </c>
      <c r="C525" s="217">
        <f t="shared" si="89"/>
        <v>100.00000000000001</v>
      </c>
      <c r="D525" s="217">
        <v>608.33333333333337</v>
      </c>
      <c r="E525" s="217">
        <f t="shared" si="90"/>
        <v>838.04000000000008</v>
      </c>
      <c r="F525" s="217">
        <v>5098.0766666666668</v>
      </c>
      <c r="G525" s="217">
        <f t="shared" si="91"/>
        <v>938.04000000000008</v>
      </c>
      <c r="H525" s="217">
        <v>5706.41</v>
      </c>
      <c r="I525" s="238">
        <v>1917.3552436665998</v>
      </c>
      <c r="J525" s="238">
        <v>7623.7652436666003</v>
      </c>
      <c r="K525" s="238">
        <f t="shared" si="92"/>
        <v>210.57310679611652</v>
      </c>
      <c r="L525" s="238">
        <v>3614.8383333333336</v>
      </c>
      <c r="M525" s="238">
        <v>11238.603576999934</v>
      </c>
    </row>
    <row r="526" spans="1:13">
      <c r="A526" s="220" t="s">
        <v>148</v>
      </c>
      <c r="B526" s="217">
        <v>20.916666666666668</v>
      </c>
      <c r="C526" s="217">
        <f t="shared" si="89"/>
        <v>99.999999999999986</v>
      </c>
      <c r="D526" s="217">
        <v>2091.6666666666665</v>
      </c>
      <c r="E526" s="217">
        <f t="shared" si="90"/>
        <v>838.03999999999985</v>
      </c>
      <c r="F526" s="217">
        <v>17529.00333333333</v>
      </c>
      <c r="G526" s="217">
        <f t="shared" si="91"/>
        <v>938.03999999999985</v>
      </c>
      <c r="H526" s="217">
        <v>19620.669999999998</v>
      </c>
      <c r="I526" s="238">
        <v>6592.5502213742002</v>
      </c>
      <c r="J526" s="238">
        <v>26213.220221374202</v>
      </c>
      <c r="K526" s="238">
        <f t="shared" si="92"/>
        <v>2043.1400000000003</v>
      </c>
      <c r="L526" s="238">
        <v>12429.101666666667</v>
      </c>
      <c r="M526" s="238">
        <v>38642.321888040868</v>
      </c>
    </row>
    <row r="527" spans="1:13">
      <c r="A527" s="220" t="s">
        <v>149</v>
      </c>
      <c r="B527" s="217">
        <v>1</v>
      </c>
      <c r="C527" s="217">
        <f t="shared" si="89"/>
        <v>108.58</v>
      </c>
      <c r="D527" s="217">
        <v>108.58</v>
      </c>
      <c r="E527" s="217">
        <f t="shared" si="90"/>
        <v>666.05</v>
      </c>
      <c r="F527" s="217">
        <v>666.05</v>
      </c>
      <c r="G527" s="217">
        <f t="shared" si="91"/>
        <v>774.63</v>
      </c>
      <c r="H527" s="217">
        <v>774.63</v>
      </c>
      <c r="I527" s="238">
        <v>260.27588140379999</v>
      </c>
      <c r="J527" s="238">
        <v>1034.9058814037999</v>
      </c>
      <c r="K527" s="238">
        <f t="shared" si="92"/>
        <v>168.26820717131474</v>
      </c>
      <c r="L527" s="238">
        <v>3519.61</v>
      </c>
      <c r="M527" s="238">
        <v>4554.5158814038004</v>
      </c>
    </row>
    <row r="528" spans="1:13">
      <c r="A528" s="220" t="s">
        <v>249</v>
      </c>
      <c r="B528" s="217">
        <v>8.3333333333333329E-2</v>
      </c>
      <c r="C528" s="217">
        <f t="shared" si="89"/>
        <v>153.72000000000003</v>
      </c>
      <c r="D528" s="217">
        <v>12.81</v>
      </c>
      <c r="E528" s="217">
        <f t="shared" si="90"/>
        <v>0</v>
      </c>
      <c r="F528" s="217">
        <v>0</v>
      </c>
      <c r="G528" s="217">
        <f t="shared" si="91"/>
        <v>153.72000000000003</v>
      </c>
      <c r="H528" s="217">
        <v>12.81</v>
      </c>
      <c r="I528" s="238">
        <v>4.3041633305999998</v>
      </c>
      <c r="J528" s="238">
        <v>17.1141633306</v>
      </c>
      <c r="K528" s="238">
        <f t="shared" si="92"/>
        <v>2.9841666666666669</v>
      </c>
      <c r="L528" s="238">
        <v>2.9841666666666669</v>
      </c>
      <c r="M528" s="238">
        <v>20.098329997266667</v>
      </c>
    </row>
    <row r="529" spans="1:13">
      <c r="A529" s="220" t="s">
        <v>252</v>
      </c>
      <c r="B529" s="217">
        <v>5.666666666666667</v>
      </c>
      <c r="C529" s="217">
        <f t="shared" si="89"/>
        <v>152.65</v>
      </c>
      <c r="D529" s="217">
        <v>865.01666666666677</v>
      </c>
      <c r="E529" s="217">
        <f t="shared" si="90"/>
        <v>0</v>
      </c>
      <c r="F529" s="217">
        <v>0</v>
      </c>
      <c r="G529" s="217">
        <f t="shared" si="91"/>
        <v>152.65</v>
      </c>
      <c r="H529" s="217">
        <v>865.01666666666677</v>
      </c>
      <c r="I529" s="238">
        <v>290.64582490433338</v>
      </c>
      <c r="J529" s="238">
        <v>1155.6624915710001</v>
      </c>
      <c r="K529" s="238">
        <f t="shared" si="92"/>
        <v>40406.959999999999</v>
      </c>
      <c r="L529" s="238">
        <v>3367.2466666666664</v>
      </c>
      <c r="M529" s="238">
        <v>4522.9091582376668</v>
      </c>
    </row>
    <row r="530" spans="1:13">
      <c r="A530" s="220" t="s">
        <v>253</v>
      </c>
      <c r="B530" s="217">
        <v>26.583333333333332</v>
      </c>
      <c r="C530" s="217">
        <f t="shared" si="89"/>
        <v>152.65</v>
      </c>
      <c r="D530" s="217">
        <v>4057.9458333333332</v>
      </c>
      <c r="E530" s="217">
        <f t="shared" si="90"/>
        <v>0</v>
      </c>
      <c r="F530" s="217">
        <v>0</v>
      </c>
      <c r="G530" s="217">
        <f t="shared" si="91"/>
        <v>152.65</v>
      </c>
      <c r="H530" s="217">
        <v>4057.9458333333332</v>
      </c>
      <c r="I530" s="238">
        <v>1363.4708550659168</v>
      </c>
      <c r="J530" s="238">
        <v>5421.4166883992502</v>
      </c>
      <c r="K530" s="238">
        <f t="shared" si="92"/>
        <v>2787.5908823529412</v>
      </c>
      <c r="L530" s="238">
        <v>15796.348333333335</v>
      </c>
      <c r="M530" s="238">
        <v>21217.765021732583</v>
      </c>
    </row>
    <row r="531" spans="1:13">
      <c r="A531" s="220" t="s">
        <v>90</v>
      </c>
      <c r="B531" s="217">
        <v>1</v>
      </c>
      <c r="C531" s="217">
        <f t="shared" si="89"/>
        <v>217.25</v>
      </c>
      <c r="D531" s="217">
        <v>217.25</v>
      </c>
      <c r="E531" s="217">
        <f t="shared" si="90"/>
        <v>838.04</v>
      </c>
      <c r="F531" s="217">
        <v>838.04</v>
      </c>
      <c r="G531" s="217">
        <f t="shared" si="91"/>
        <v>1055.29</v>
      </c>
      <c r="H531" s="217">
        <v>1055.29</v>
      </c>
      <c r="I531" s="238">
        <v>354.57771437540003</v>
      </c>
      <c r="J531" s="238">
        <v>1409.8677143754001</v>
      </c>
      <c r="K531" s="238">
        <f t="shared" si="92"/>
        <v>22.353103448275863</v>
      </c>
      <c r="L531" s="238">
        <v>594.22</v>
      </c>
      <c r="M531" s="238">
        <v>2004.0877143753999</v>
      </c>
    </row>
    <row r="532" spans="1:13">
      <c r="A532" s="220" t="s">
        <v>82</v>
      </c>
      <c r="B532" s="217">
        <v>56</v>
      </c>
      <c r="C532" s="217">
        <f t="shared" si="89"/>
        <v>217.25</v>
      </c>
      <c r="D532" s="217">
        <v>12166</v>
      </c>
      <c r="E532" s="217">
        <f t="shared" si="90"/>
        <v>838.04</v>
      </c>
      <c r="F532" s="217">
        <v>46930.239999999998</v>
      </c>
      <c r="G532" s="217">
        <f t="shared" si="91"/>
        <v>1055.29</v>
      </c>
      <c r="H532" s="217">
        <v>59096.24</v>
      </c>
      <c r="I532" s="238">
        <v>19856.3520050224</v>
      </c>
      <c r="J532" s="238">
        <v>78952.592005022394</v>
      </c>
      <c r="K532" s="238">
        <f t="shared" si="92"/>
        <v>33276.32</v>
      </c>
      <c r="L532" s="238">
        <v>33276.32</v>
      </c>
      <c r="M532" s="238">
        <v>112228.9120050224</v>
      </c>
    </row>
    <row r="533" spans="1:13">
      <c r="A533" s="220" t="s">
        <v>83</v>
      </c>
      <c r="B533" s="217">
        <v>146.66666666666666</v>
      </c>
      <c r="C533" s="217">
        <f t="shared" si="89"/>
        <v>217.25</v>
      </c>
      <c r="D533" s="217">
        <v>31863.333333333332</v>
      </c>
      <c r="E533" s="217">
        <f t="shared" si="90"/>
        <v>838.04</v>
      </c>
      <c r="F533" s="217">
        <v>122912.53333333333</v>
      </c>
      <c r="G533" s="217">
        <f t="shared" si="91"/>
        <v>1055.2900000000002</v>
      </c>
      <c r="H533" s="217">
        <v>154775.86666666667</v>
      </c>
      <c r="I533" s="238">
        <v>52004.731441725329</v>
      </c>
      <c r="J533" s="238">
        <v>206780.59810839198</v>
      </c>
      <c r="K533" s="238">
        <f t="shared" si="92"/>
        <v>1556.2904761904763</v>
      </c>
      <c r="L533" s="238">
        <v>87152.266666666677</v>
      </c>
      <c r="M533" s="238">
        <v>293932.86477505864</v>
      </c>
    </row>
    <row r="534" spans="1:13">
      <c r="A534" s="220" t="s">
        <v>84</v>
      </c>
      <c r="B534" s="217">
        <v>8.25</v>
      </c>
      <c r="C534" s="217">
        <f t="shared" si="89"/>
        <v>417.73000000000008</v>
      </c>
      <c r="D534" s="217">
        <v>3446.2725000000005</v>
      </c>
      <c r="E534" s="217">
        <f t="shared" si="90"/>
        <v>666.05</v>
      </c>
      <c r="F534" s="217">
        <v>5494.9124999999995</v>
      </c>
      <c r="G534" s="217">
        <f t="shared" si="91"/>
        <v>1083.78</v>
      </c>
      <c r="H534" s="217">
        <v>8941.1849999999995</v>
      </c>
      <c r="I534" s="238">
        <v>3004.2404847081002</v>
      </c>
      <c r="J534" s="238">
        <v>11945.425484708101</v>
      </c>
      <c r="K534" s="238">
        <f t="shared" si="92"/>
        <v>197.97806250000002</v>
      </c>
      <c r="L534" s="238">
        <v>29036.782500000001</v>
      </c>
      <c r="M534" s="238">
        <v>40982.207984708097</v>
      </c>
    </row>
    <row r="535" spans="1:13">
      <c r="A535" s="220" t="s">
        <v>85</v>
      </c>
      <c r="B535" s="217">
        <v>3.6666666666666665</v>
      </c>
      <c r="C535" s="217">
        <f t="shared" si="89"/>
        <v>843.95</v>
      </c>
      <c r="D535" s="217">
        <v>3094.4833333333336</v>
      </c>
      <c r="E535" s="217">
        <f t="shared" si="90"/>
        <v>838.04</v>
      </c>
      <c r="F535" s="217">
        <v>3072.813333333333</v>
      </c>
      <c r="G535" s="217">
        <f t="shared" si="91"/>
        <v>1681.99</v>
      </c>
      <c r="H535" s="217">
        <v>6167.2966666666662</v>
      </c>
      <c r="I535" s="238">
        <v>2072.2132834971335</v>
      </c>
      <c r="J535" s="238">
        <v>8239.5099501637997</v>
      </c>
      <c r="K535" s="238">
        <f t="shared" si="92"/>
        <v>264.09777777777782</v>
      </c>
      <c r="L535" s="238">
        <v>2178.8066666666668</v>
      </c>
      <c r="M535" s="238">
        <v>10418.316616830467</v>
      </c>
    </row>
    <row r="536" spans="1:13">
      <c r="A536" s="220" t="s">
        <v>86</v>
      </c>
      <c r="B536" s="217">
        <v>42.583333333333336</v>
      </c>
      <c r="C536" s="217">
        <f t="shared" si="89"/>
        <v>843.95</v>
      </c>
      <c r="D536" s="217">
        <v>35938.20416666667</v>
      </c>
      <c r="E536" s="217">
        <f t="shared" si="90"/>
        <v>838.04</v>
      </c>
      <c r="F536" s="217">
        <v>35686.536666666667</v>
      </c>
      <c r="G536" s="217">
        <f t="shared" si="91"/>
        <v>1681.9899999999998</v>
      </c>
      <c r="H536" s="217">
        <v>71624.74083333333</v>
      </c>
      <c r="I536" s="238">
        <v>24065.93154243262</v>
      </c>
      <c r="J536" s="238">
        <v>95690.672375765935</v>
      </c>
      <c r="K536" s="238">
        <f t="shared" si="92"/>
        <v>6901.0550000000012</v>
      </c>
      <c r="L536" s="238">
        <v>25303.868333333336</v>
      </c>
      <c r="M536" s="238">
        <v>120994.54070909928</v>
      </c>
    </row>
    <row r="537" spans="1:13">
      <c r="A537" s="220" t="s">
        <v>87</v>
      </c>
      <c r="B537" s="217">
        <v>5</v>
      </c>
      <c r="C537" s="217">
        <f t="shared" si="89"/>
        <v>843.74</v>
      </c>
      <c r="D537" s="217">
        <v>4218.7</v>
      </c>
      <c r="E537" s="217">
        <f t="shared" si="90"/>
        <v>666.05</v>
      </c>
      <c r="F537" s="217">
        <v>3330.25</v>
      </c>
      <c r="G537" s="217">
        <f t="shared" si="91"/>
        <v>1509.79</v>
      </c>
      <c r="H537" s="217">
        <v>7548.95</v>
      </c>
      <c r="I537" s="238">
        <v>2536.4491627270004</v>
      </c>
      <c r="J537" s="238">
        <v>10085.399162726999</v>
      </c>
      <c r="K537" s="238">
        <f t="shared" si="92"/>
        <v>413.26144814090014</v>
      </c>
      <c r="L537" s="238">
        <v>17598.05</v>
      </c>
      <c r="M537" s="238">
        <v>27683.449162727004</v>
      </c>
    </row>
    <row r="538" spans="1:13">
      <c r="A538" s="219" t="s">
        <v>187</v>
      </c>
      <c r="B538" s="217"/>
      <c r="C538" s="217"/>
      <c r="D538" s="217"/>
      <c r="E538" s="217"/>
      <c r="F538" s="217"/>
      <c r="G538" s="217"/>
      <c r="H538" s="217"/>
      <c r="I538" s="238"/>
      <c r="J538" s="238"/>
      <c r="K538" s="238"/>
      <c r="L538" s="238"/>
      <c r="M538" s="238"/>
    </row>
    <row r="539" spans="1:13">
      <c r="A539" s="220" t="s">
        <v>125</v>
      </c>
      <c r="B539" s="217">
        <v>1</v>
      </c>
      <c r="C539" s="217">
        <f t="shared" ref="C539:C544" si="93">IF(B539 =0,0,D539 / B539 )</f>
        <v>99</v>
      </c>
      <c r="D539" s="217">
        <v>99</v>
      </c>
      <c r="E539" s="217">
        <f t="shared" ref="E539:E544" si="94">IF(B539 =0,0,F539 / B539 )</f>
        <v>838.04</v>
      </c>
      <c r="F539" s="217">
        <v>838.04</v>
      </c>
      <c r="G539" s="217">
        <f t="shared" ref="G539:G544" si="95">IF(B539 =0,0,H539 / B539 )</f>
        <v>937.04</v>
      </c>
      <c r="H539" s="217">
        <v>937.04</v>
      </c>
      <c r="I539" s="238">
        <v>314.8456836304</v>
      </c>
      <c r="J539" s="238">
        <v>1251.8856836303999</v>
      </c>
      <c r="K539" s="238">
        <f t="shared" ref="K539:K544" si="96">IF(B538 =0,0,L539 / B538 )</f>
        <v>0</v>
      </c>
      <c r="L539" s="238">
        <v>594.22</v>
      </c>
      <c r="M539" s="238">
        <v>1846.1056836303999</v>
      </c>
    </row>
    <row r="540" spans="1:13">
      <c r="A540" s="220" t="s">
        <v>79</v>
      </c>
      <c r="B540" s="217">
        <v>3</v>
      </c>
      <c r="C540" s="217">
        <f t="shared" si="93"/>
        <v>0</v>
      </c>
      <c r="D540" s="217">
        <v>0</v>
      </c>
      <c r="E540" s="217">
        <f t="shared" si="94"/>
        <v>2168.9300000000003</v>
      </c>
      <c r="F540" s="217">
        <v>6506.7900000000009</v>
      </c>
      <c r="G540" s="217">
        <f t="shared" si="95"/>
        <v>2168.9300000000003</v>
      </c>
      <c r="H540" s="217">
        <v>6506.7900000000009</v>
      </c>
      <c r="I540" s="238">
        <v>2186.2831317654004</v>
      </c>
      <c r="J540" s="238">
        <v>8693.0731317654008</v>
      </c>
      <c r="K540" s="238">
        <f t="shared" si="96"/>
        <v>1782.66</v>
      </c>
      <c r="L540" s="238">
        <v>1782.66</v>
      </c>
      <c r="M540" s="238">
        <v>10475.733131765401</v>
      </c>
    </row>
    <row r="541" spans="1:13">
      <c r="A541" s="220" t="s">
        <v>253</v>
      </c>
      <c r="B541" s="217">
        <v>1.3333333333333333</v>
      </c>
      <c r="C541" s="217">
        <f t="shared" si="93"/>
        <v>152.65</v>
      </c>
      <c r="D541" s="217">
        <v>203.53333333333333</v>
      </c>
      <c r="E541" s="217">
        <f t="shared" si="94"/>
        <v>0</v>
      </c>
      <c r="F541" s="217">
        <v>0</v>
      </c>
      <c r="G541" s="217">
        <f t="shared" si="95"/>
        <v>152.65</v>
      </c>
      <c r="H541" s="217">
        <v>203.53333333333333</v>
      </c>
      <c r="I541" s="238">
        <v>68.387252918666675</v>
      </c>
      <c r="J541" s="238">
        <v>271.92058625200002</v>
      </c>
      <c r="K541" s="238">
        <f t="shared" si="96"/>
        <v>264.09777777777782</v>
      </c>
      <c r="L541" s="238">
        <v>792.29333333333341</v>
      </c>
      <c r="M541" s="238">
        <v>1064.2139195853333</v>
      </c>
    </row>
    <row r="542" spans="1:13">
      <c r="A542" s="220" t="s">
        <v>82</v>
      </c>
      <c r="B542" s="217">
        <v>9.75</v>
      </c>
      <c r="C542" s="217">
        <f t="shared" si="93"/>
        <v>217.25</v>
      </c>
      <c r="D542" s="217">
        <v>2118.1875</v>
      </c>
      <c r="E542" s="217">
        <f t="shared" si="94"/>
        <v>838.04</v>
      </c>
      <c r="F542" s="217">
        <v>8170.8899999999994</v>
      </c>
      <c r="G542" s="217">
        <f t="shared" si="95"/>
        <v>1055.29</v>
      </c>
      <c r="H542" s="217">
        <v>10289.077499999999</v>
      </c>
      <c r="I542" s="238">
        <v>3457.1327151601495</v>
      </c>
      <c r="J542" s="238">
        <v>13746.210215160148</v>
      </c>
      <c r="K542" s="238">
        <f t="shared" si="96"/>
        <v>4345.2337500000003</v>
      </c>
      <c r="L542" s="238">
        <v>5793.6450000000004</v>
      </c>
      <c r="M542" s="238">
        <v>19539.855215160151</v>
      </c>
    </row>
    <row r="543" spans="1:13">
      <c r="A543" s="220" t="s">
        <v>83</v>
      </c>
      <c r="B543" s="217">
        <v>200.33333333333334</v>
      </c>
      <c r="C543" s="217">
        <f t="shared" si="93"/>
        <v>217.24999999999997</v>
      </c>
      <c r="D543" s="217">
        <v>43522.416666666664</v>
      </c>
      <c r="E543" s="217">
        <f t="shared" si="94"/>
        <v>838.03999999999985</v>
      </c>
      <c r="F543" s="217">
        <v>167887.34666666665</v>
      </c>
      <c r="G543" s="217">
        <f t="shared" si="95"/>
        <v>1055.29</v>
      </c>
      <c r="H543" s="217">
        <v>211409.76333333334</v>
      </c>
      <c r="I543" s="238">
        <v>71033.735446538471</v>
      </c>
      <c r="J543" s="238">
        <v>282443.49877987179</v>
      </c>
      <c r="K543" s="238">
        <f t="shared" si="96"/>
        <v>12209.443418803421</v>
      </c>
      <c r="L543" s="238">
        <v>119042.07333333335</v>
      </c>
      <c r="M543" s="238">
        <v>401485.57211320515</v>
      </c>
    </row>
    <row r="544" spans="1:13">
      <c r="A544" s="220" t="s">
        <v>175</v>
      </c>
      <c r="B544" s="217">
        <v>0.5</v>
      </c>
      <c r="C544" s="217">
        <f t="shared" si="93"/>
        <v>0</v>
      </c>
      <c r="D544" s="217">
        <v>0</v>
      </c>
      <c r="E544" s="217">
        <f t="shared" si="94"/>
        <v>666.05</v>
      </c>
      <c r="F544" s="217">
        <v>333.02499999999998</v>
      </c>
      <c r="G544" s="217">
        <f t="shared" si="95"/>
        <v>666.05</v>
      </c>
      <c r="H544" s="217">
        <v>333.02499999999998</v>
      </c>
      <c r="I544" s="238">
        <v>111.89648658649999</v>
      </c>
      <c r="J544" s="238">
        <v>444.92148658649995</v>
      </c>
      <c r="K544" s="238">
        <f t="shared" si="96"/>
        <v>8.7843843594009989</v>
      </c>
      <c r="L544" s="238">
        <v>1759.8050000000001</v>
      </c>
      <c r="M544" s="238">
        <v>2204.7264865865</v>
      </c>
    </row>
    <row r="545" spans="1:13" ht="15" thickBot="1">
      <c r="A545" s="116"/>
      <c r="B545" s="116"/>
      <c r="C545" s="116"/>
      <c r="D545" s="116"/>
      <c r="E545" s="116"/>
      <c r="F545" s="116"/>
      <c r="G545" s="116"/>
      <c r="H545" s="116"/>
      <c r="I545" s="241"/>
      <c r="J545" s="241"/>
      <c r="K545" s="241"/>
      <c r="L545" s="241"/>
      <c r="M545" s="241"/>
    </row>
    <row r="546" spans="1:13">
      <c r="A546" s="220" t="s">
        <v>84</v>
      </c>
      <c r="B546" s="217">
        <v>3</v>
      </c>
      <c r="C546" s="217">
        <f>IF(B546 =0,0,D546 / B546 )</f>
        <v>417.73</v>
      </c>
      <c r="D546" s="217">
        <v>1253.19</v>
      </c>
      <c r="E546" s="217">
        <f>IF(B546 =0,0,F546 / B546 )</f>
        <v>666.05</v>
      </c>
      <c r="F546" s="217">
        <v>1998.1499999999999</v>
      </c>
      <c r="G546" s="217">
        <f>IF(B546 =0,0,H546 / B546 )</f>
        <v>1083.78</v>
      </c>
      <c r="H546" s="217">
        <v>3251.34</v>
      </c>
      <c r="I546" s="238">
        <v>1092.4510853484001</v>
      </c>
      <c r="J546" s="238">
        <v>4343.7910853484</v>
      </c>
      <c r="K546" s="238">
        <f>IF(B545 =0,0,L546 / B545 )</f>
        <v>0</v>
      </c>
      <c r="L546" s="238">
        <v>10558.83</v>
      </c>
      <c r="M546" s="238">
        <v>14902.621085348399</v>
      </c>
    </row>
    <row r="547" spans="1:13">
      <c r="A547" s="220" t="s">
        <v>85</v>
      </c>
      <c r="B547" s="217">
        <v>5.333333333333333</v>
      </c>
      <c r="C547" s="217">
        <f>IF(B547 =0,0,D547 / B547 )</f>
        <v>843.95</v>
      </c>
      <c r="D547" s="217">
        <v>4501.0666666666666</v>
      </c>
      <c r="E547" s="217">
        <f>IF(B547 =0,0,F547 / B547 )</f>
        <v>838.04</v>
      </c>
      <c r="F547" s="217">
        <v>4469.5466666666662</v>
      </c>
      <c r="G547" s="217">
        <f>IF(B547 =0,0,H547 / B547 )</f>
        <v>1681.99</v>
      </c>
      <c r="H547" s="217">
        <v>8970.6133333333328</v>
      </c>
      <c r="I547" s="238">
        <v>3014.1284123594669</v>
      </c>
      <c r="J547" s="238">
        <v>11984.7417456928</v>
      </c>
      <c r="K547" s="238">
        <f>IF(B546 =0,0,L547 / B546 )</f>
        <v>1056.3911111111113</v>
      </c>
      <c r="L547" s="238">
        <v>3169.1733333333336</v>
      </c>
      <c r="M547" s="238">
        <v>15153.915079026134</v>
      </c>
    </row>
    <row r="548" spans="1:13">
      <c r="A548" s="220" t="s">
        <v>86</v>
      </c>
      <c r="B548" s="217">
        <v>164.66666666666666</v>
      </c>
      <c r="C548" s="217">
        <f>IF(B548 =0,0,D548 / B548 )</f>
        <v>843.95000000000016</v>
      </c>
      <c r="D548" s="217">
        <v>138970.43333333335</v>
      </c>
      <c r="E548" s="217">
        <f>IF(B548 =0,0,F548 / B548 )</f>
        <v>838.04</v>
      </c>
      <c r="F548" s="217">
        <v>137997.25333333333</v>
      </c>
      <c r="G548" s="217">
        <f>IF(B548 =0,0,H548 / B548 )</f>
        <v>1681.9900000000002</v>
      </c>
      <c r="H548" s="217">
        <v>276967.6866666667</v>
      </c>
      <c r="I548" s="238">
        <v>93061.214731598549</v>
      </c>
      <c r="J548" s="238">
        <v>370028.90139826521</v>
      </c>
      <c r="K548" s="238">
        <f>IF(B547 =0,0,L548 / B547 )</f>
        <v>18346.542500000003</v>
      </c>
      <c r="L548" s="238">
        <v>97848.226666666669</v>
      </c>
      <c r="M548" s="238">
        <v>467877.12806493189</v>
      </c>
    </row>
    <row r="549" spans="1:13">
      <c r="A549" s="220" t="s">
        <v>87</v>
      </c>
      <c r="B549" s="217">
        <v>3</v>
      </c>
      <c r="C549" s="217">
        <f>IF(B549 =0,0,D549 / B549 )</f>
        <v>843.7399999999999</v>
      </c>
      <c r="D549" s="217">
        <v>2531.2199999999998</v>
      </c>
      <c r="E549" s="217">
        <f>IF(B549 =0,0,F549 / B549 )</f>
        <v>666.05</v>
      </c>
      <c r="F549" s="217">
        <v>1998.1499999999999</v>
      </c>
      <c r="G549" s="217">
        <f>IF(B549 =0,0,H549 / B549 )</f>
        <v>1509.79</v>
      </c>
      <c r="H549" s="217">
        <v>4529.37</v>
      </c>
      <c r="I549" s="238">
        <v>1521.8694976362001</v>
      </c>
      <c r="J549" s="238">
        <v>6051.2394976362002</v>
      </c>
      <c r="K549" s="238">
        <f>IF(B548 =0,0,L549 / B548 )</f>
        <v>64.122449392712554</v>
      </c>
      <c r="L549" s="238">
        <v>10558.83</v>
      </c>
      <c r="M549" s="238">
        <v>16610.069497636203</v>
      </c>
    </row>
    <row r="550" spans="1:13">
      <c r="A550" s="219" t="s">
        <v>188</v>
      </c>
      <c r="B550" s="217"/>
      <c r="C550" s="217"/>
      <c r="D550" s="217"/>
      <c r="E550" s="217"/>
      <c r="F550" s="217"/>
      <c r="G550" s="217"/>
      <c r="H550" s="217"/>
      <c r="I550" s="238"/>
      <c r="J550" s="238"/>
      <c r="K550" s="238"/>
      <c r="L550" s="238"/>
      <c r="M550" s="238"/>
    </row>
    <row r="551" spans="1:13">
      <c r="A551" s="220" t="s">
        <v>83</v>
      </c>
      <c r="B551" s="217">
        <v>10.916666666666666</v>
      </c>
      <c r="C551" s="217">
        <f>IF(B551 =0,0,D551 / B551 )</f>
        <v>217.25000000000003</v>
      </c>
      <c r="D551" s="217">
        <v>2371.6458333333335</v>
      </c>
      <c r="E551" s="217">
        <f>IF(B551 =0,0,F551 / B551 )</f>
        <v>838.04</v>
      </c>
      <c r="F551" s="217">
        <v>9148.6033333333326</v>
      </c>
      <c r="G551" s="217">
        <f>IF(B551 =0,0,H551 / B551 )</f>
        <v>1055.29</v>
      </c>
      <c r="H551" s="217">
        <v>11520.249166666666</v>
      </c>
      <c r="I551" s="238">
        <v>3870.8067152647832</v>
      </c>
      <c r="J551" s="238">
        <v>15391.055881931448</v>
      </c>
      <c r="K551" s="238">
        <f>IF(B550 =0,0,L551 / B550 )</f>
        <v>0</v>
      </c>
      <c r="L551" s="238">
        <v>6486.9016666666676</v>
      </c>
      <c r="M551" s="238">
        <v>21877.957548598115</v>
      </c>
    </row>
    <row r="552" spans="1:13" ht="15" thickBot="1">
      <c r="A552" s="220" t="s">
        <v>86</v>
      </c>
      <c r="B552" s="217">
        <v>2</v>
      </c>
      <c r="C552" s="217">
        <f>IF(B552 =0,0,D552 / B552 )</f>
        <v>843.95000000000016</v>
      </c>
      <c r="D552" s="217">
        <v>1687.9000000000003</v>
      </c>
      <c r="E552" s="217">
        <f>IF(B552 =0,0,F552 / B552 )</f>
        <v>838.04</v>
      </c>
      <c r="F552" s="217">
        <v>1676.08</v>
      </c>
      <c r="G552" s="217">
        <f>IF(B552 =0,0,H552 / B552 )</f>
        <v>1681.99</v>
      </c>
      <c r="H552" s="217">
        <v>3363.98</v>
      </c>
      <c r="I552" s="238">
        <v>1130.2981546348001</v>
      </c>
      <c r="J552" s="238">
        <v>4494.2781546347996</v>
      </c>
      <c r="K552" s="238">
        <f>IF(B551 =0,0,L552 / B551 )</f>
        <v>108.86473282442749</v>
      </c>
      <c r="L552" s="238">
        <v>1188.44</v>
      </c>
      <c r="M552" s="238">
        <v>5682.7181546348002</v>
      </c>
    </row>
    <row r="553" spans="1:13">
      <c r="A553" s="76" t="s">
        <v>189</v>
      </c>
      <c r="B553" s="221">
        <v>3465.9166666666661</v>
      </c>
      <c r="C553" s="221">
        <f>IF(B553 =0,0,D553 / B553 )</f>
        <v>279.53233872712855</v>
      </c>
      <c r="D553" s="221">
        <v>968835.79166666674</v>
      </c>
      <c r="E553" s="221">
        <f>IF(B553 =0,0,F553 / B553 )</f>
        <v>811.37237238825708</v>
      </c>
      <c r="F553" s="221">
        <v>2812149.0283333329</v>
      </c>
      <c r="G553" s="221">
        <f>IF(B553 =0,0,H553 / B553 )</f>
        <v>1090.9047111153855</v>
      </c>
      <c r="H553" s="221">
        <v>3780984.8199999994</v>
      </c>
      <c r="I553" s="239">
        <v>1270411.8825760533</v>
      </c>
      <c r="J553" s="239">
        <v>5051396.7025760524</v>
      </c>
      <c r="K553" s="239">
        <f>IF(B552 =0,0,L553 / B552 )</f>
        <v>1183200.8295833333</v>
      </c>
      <c r="L553" s="239">
        <v>2366401.6591666667</v>
      </c>
      <c r="M553" s="239">
        <v>7417798.3617427181</v>
      </c>
    </row>
    <row r="555" spans="1:13">
      <c r="A555" s="216" t="s">
        <v>190</v>
      </c>
      <c r="B555" s="217"/>
      <c r="C555" s="217"/>
      <c r="D555" s="217"/>
      <c r="E555" s="217"/>
      <c r="F555" s="217"/>
      <c r="G555" s="217"/>
      <c r="H555" s="217"/>
      <c r="I555" s="238"/>
      <c r="J555" s="238"/>
      <c r="K555" s="238"/>
      <c r="L555" s="238"/>
      <c r="M555" s="238"/>
    </row>
    <row r="556" spans="1:13">
      <c r="A556" s="219" t="s">
        <v>191</v>
      </c>
      <c r="B556" s="217"/>
      <c r="C556" s="217"/>
      <c r="D556" s="217"/>
      <c r="E556" s="217"/>
      <c r="F556" s="217"/>
      <c r="G556" s="217"/>
      <c r="H556" s="217"/>
      <c r="I556" s="238"/>
      <c r="J556" s="238"/>
      <c r="K556" s="238"/>
      <c r="L556" s="238"/>
      <c r="M556" s="238"/>
    </row>
    <row r="557" spans="1:13">
      <c r="A557" s="220" t="s">
        <v>79</v>
      </c>
      <c r="B557" s="217">
        <v>2</v>
      </c>
      <c r="C557" s="217">
        <f t="shared" ref="C557:C562" si="97">IF(B557 =0,0,D557 / B557 )</f>
        <v>0</v>
      </c>
      <c r="D557" s="217">
        <v>0</v>
      </c>
      <c r="E557" s="217">
        <f t="shared" ref="E557:E562" si="98">IF(B557 =0,0,F557 / B557 )</f>
        <v>2168.9300000000003</v>
      </c>
      <c r="F557" s="217">
        <v>4337.8600000000006</v>
      </c>
      <c r="G557" s="217">
        <f t="shared" ref="G557:G562" si="99">IF(B557 =0,0,H557 / B557 )</f>
        <v>2168.9300000000003</v>
      </c>
      <c r="H557" s="217">
        <v>4337.8600000000006</v>
      </c>
      <c r="I557" s="238">
        <v>1457.5220878436003</v>
      </c>
      <c r="J557" s="238">
        <v>5795.3820878436009</v>
      </c>
      <c r="K557" s="238">
        <f t="shared" ref="K557:K562" si="100">IF(B556 =0,0,L557 / B556 )</f>
        <v>0</v>
      </c>
      <c r="L557" s="238">
        <v>1188.44</v>
      </c>
      <c r="M557" s="238">
        <v>6983.8220878436005</v>
      </c>
    </row>
    <row r="558" spans="1:13">
      <c r="A558" s="220" t="s">
        <v>80</v>
      </c>
      <c r="B558" s="217">
        <v>2</v>
      </c>
      <c r="C558" s="217">
        <f t="shared" si="97"/>
        <v>180.79</v>
      </c>
      <c r="D558" s="217">
        <v>361.58</v>
      </c>
      <c r="E558" s="217">
        <f t="shared" si="98"/>
        <v>1996.9399999999998</v>
      </c>
      <c r="F558" s="217">
        <v>3993.8799999999997</v>
      </c>
      <c r="G558" s="217">
        <f t="shared" si="99"/>
        <v>2177.73</v>
      </c>
      <c r="H558" s="217">
        <v>4355.46</v>
      </c>
      <c r="I558" s="238">
        <v>1463.4356924195999</v>
      </c>
      <c r="J558" s="238">
        <v>5818.8956924196</v>
      </c>
      <c r="K558" s="238">
        <f t="shared" si="100"/>
        <v>3519.61</v>
      </c>
      <c r="L558" s="238">
        <v>7039.22</v>
      </c>
      <c r="M558" s="238">
        <v>12858.115692419602</v>
      </c>
    </row>
    <row r="559" spans="1:13">
      <c r="A559" s="220" t="s">
        <v>83</v>
      </c>
      <c r="B559" s="217">
        <v>60</v>
      </c>
      <c r="C559" s="217">
        <f t="shared" si="97"/>
        <v>217.25</v>
      </c>
      <c r="D559" s="217">
        <v>13035</v>
      </c>
      <c r="E559" s="217">
        <f t="shared" si="98"/>
        <v>838.03999999999985</v>
      </c>
      <c r="F559" s="217">
        <v>50282.399999999994</v>
      </c>
      <c r="G559" s="217">
        <f t="shared" si="99"/>
        <v>1055.29</v>
      </c>
      <c r="H559" s="217">
        <v>63317.399999999994</v>
      </c>
      <c r="I559" s="238">
        <v>21274.662862524001</v>
      </c>
      <c r="J559" s="238">
        <v>84592.062862523991</v>
      </c>
      <c r="K559" s="238">
        <f t="shared" si="100"/>
        <v>17826.600000000002</v>
      </c>
      <c r="L559" s="238">
        <v>35653.200000000004</v>
      </c>
      <c r="M559" s="238">
        <v>120245.262862524</v>
      </c>
    </row>
    <row r="560" spans="1:13">
      <c r="A560" s="220" t="s">
        <v>84</v>
      </c>
      <c r="B560" s="217">
        <v>22.416666666666668</v>
      </c>
      <c r="C560" s="217">
        <f t="shared" si="97"/>
        <v>417.73</v>
      </c>
      <c r="D560" s="217">
        <v>9364.1141666666681</v>
      </c>
      <c r="E560" s="217">
        <f t="shared" si="98"/>
        <v>666.05</v>
      </c>
      <c r="F560" s="217">
        <v>14930.620833333332</v>
      </c>
      <c r="G560" s="217">
        <f t="shared" si="99"/>
        <v>1083.78</v>
      </c>
      <c r="H560" s="217">
        <v>24294.735000000001</v>
      </c>
      <c r="I560" s="238">
        <v>8163.0372766311002</v>
      </c>
      <c r="J560" s="238">
        <v>32457.772276631102</v>
      </c>
      <c r="K560" s="238">
        <f t="shared" si="100"/>
        <v>1314.9654027777781</v>
      </c>
      <c r="L560" s="238">
        <v>78897.924166666679</v>
      </c>
      <c r="M560" s="238">
        <v>111355.69644329777</v>
      </c>
    </row>
    <row r="561" spans="1:13">
      <c r="A561" s="220" t="s">
        <v>86</v>
      </c>
      <c r="B561" s="217">
        <v>6</v>
      </c>
      <c r="C561" s="217">
        <f t="shared" si="97"/>
        <v>843.94999999999993</v>
      </c>
      <c r="D561" s="217">
        <v>5063.7</v>
      </c>
      <c r="E561" s="217">
        <f t="shared" si="98"/>
        <v>838.04</v>
      </c>
      <c r="F561" s="217">
        <v>5028.24</v>
      </c>
      <c r="G561" s="217">
        <f t="shared" si="99"/>
        <v>1681.99</v>
      </c>
      <c r="H561" s="217">
        <v>10091.94</v>
      </c>
      <c r="I561" s="238">
        <v>3390.8944639044003</v>
      </c>
      <c r="J561" s="238">
        <v>13482.834463904399</v>
      </c>
      <c r="K561" s="238">
        <f t="shared" si="100"/>
        <v>159.04773234200744</v>
      </c>
      <c r="L561" s="238">
        <v>3565.32</v>
      </c>
      <c r="M561" s="238">
        <v>17048.1544639044</v>
      </c>
    </row>
    <row r="562" spans="1:13">
      <c r="A562" s="220" t="s">
        <v>87</v>
      </c>
      <c r="B562" s="217">
        <v>5.5</v>
      </c>
      <c r="C562" s="217">
        <f t="shared" si="97"/>
        <v>843.74000000000012</v>
      </c>
      <c r="D562" s="217">
        <v>4640.5700000000006</v>
      </c>
      <c r="E562" s="217">
        <f t="shared" si="98"/>
        <v>666.05</v>
      </c>
      <c r="F562" s="217">
        <v>3663.2749999999996</v>
      </c>
      <c r="G562" s="217">
        <f t="shared" si="99"/>
        <v>1509.79</v>
      </c>
      <c r="H562" s="217">
        <v>8303.8449999999993</v>
      </c>
      <c r="I562" s="238">
        <v>2790.0940789997003</v>
      </c>
      <c r="J562" s="238">
        <v>11093.9390789997</v>
      </c>
      <c r="K562" s="238">
        <f t="shared" si="100"/>
        <v>3226.3091666666664</v>
      </c>
      <c r="L562" s="238">
        <v>19357.855</v>
      </c>
      <c r="M562" s="238">
        <v>30451.794078999705</v>
      </c>
    </row>
    <row r="563" spans="1:13">
      <c r="A563" s="219" t="s">
        <v>192</v>
      </c>
      <c r="B563" s="217"/>
      <c r="C563" s="217"/>
      <c r="D563" s="217"/>
      <c r="E563" s="217"/>
      <c r="F563" s="217"/>
      <c r="G563" s="217"/>
      <c r="H563" s="217"/>
      <c r="I563" s="238"/>
      <c r="J563" s="238"/>
      <c r="K563" s="238"/>
      <c r="L563" s="238"/>
      <c r="M563" s="238"/>
    </row>
    <row r="564" spans="1:13">
      <c r="A564" s="220" t="s">
        <v>78</v>
      </c>
      <c r="B564" s="217">
        <v>1</v>
      </c>
      <c r="C564" s="217">
        <f t="shared" ref="C564:C572" si="101">IF(B564 =0,0,D564 / B564 )</f>
        <v>134.55000000000001</v>
      </c>
      <c r="D564" s="217">
        <v>134.55000000000001</v>
      </c>
      <c r="E564" s="217">
        <f t="shared" ref="E564:E572" si="102">IF(B564 =0,0,F564 / B564 )</f>
        <v>2168.9300000000003</v>
      </c>
      <c r="F564" s="217">
        <v>2168.9300000000003</v>
      </c>
      <c r="G564" s="217">
        <f t="shared" ref="G564:G572" si="103">IF(B564 =0,0,H564 / B564 )</f>
        <v>2303.48</v>
      </c>
      <c r="H564" s="217">
        <v>2303.48</v>
      </c>
      <c r="I564" s="238">
        <v>773.96987890480011</v>
      </c>
      <c r="J564" s="238">
        <v>3077.4498789047998</v>
      </c>
      <c r="K564" s="238">
        <f t="shared" ref="K564:K572" si="104">IF(B563 =0,0,L564 / B563 )</f>
        <v>0</v>
      </c>
      <c r="L564" s="238">
        <v>594.22</v>
      </c>
      <c r="M564" s="238">
        <v>3671.6698789048005</v>
      </c>
    </row>
    <row r="565" spans="1:13">
      <c r="A565" s="220" t="s">
        <v>79</v>
      </c>
      <c r="B565" s="217">
        <v>18.666666666666668</v>
      </c>
      <c r="C565" s="217">
        <f t="shared" si="101"/>
        <v>0</v>
      </c>
      <c r="D565" s="217">
        <v>0</v>
      </c>
      <c r="E565" s="217">
        <f t="shared" si="102"/>
        <v>2168.9299999999998</v>
      </c>
      <c r="F565" s="217">
        <v>40486.693333333336</v>
      </c>
      <c r="G565" s="217">
        <f t="shared" si="103"/>
        <v>2168.9299999999998</v>
      </c>
      <c r="H565" s="217">
        <v>40486.693333333336</v>
      </c>
      <c r="I565" s="238">
        <v>13603.539486540269</v>
      </c>
      <c r="J565" s="238">
        <v>54090.232819873607</v>
      </c>
      <c r="K565" s="238">
        <f t="shared" si="104"/>
        <v>11092.106666666667</v>
      </c>
      <c r="L565" s="238">
        <v>11092.106666666667</v>
      </c>
      <c r="M565" s="238">
        <v>65182.339486540273</v>
      </c>
    </row>
    <row r="566" spans="1:13">
      <c r="A566" s="220" t="s">
        <v>80</v>
      </c>
      <c r="B566" s="217">
        <v>7</v>
      </c>
      <c r="C566" s="217">
        <f t="shared" si="101"/>
        <v>180.79</v>
      </c>
      <c r="D566" s="217">
        <v>1265.53</v>
      </c>
      <c r="E566" s="217">
        <f t="shared" si="102"/>
        <v>1996.94</v>
      </c>
      <c r="F566" s="217">
        <v>13978.58</v>
      </c>
      <c r="G566" s="217">
        <f t="shared" si="103"/>
        <v>2177.73</v>
      </c>
      <c r="H566" s="217">
        <v>15244.109999999999</v>
      </c>
      <c r="I566" s="238">
        <v>5122.0249234685989</v>
      </c>
      <c r="J566" s="238">
        <v>20366.134923468602</v>
      </c>
      <c r="K566" s="238">
        <f t="shared" si="104"/>
        <v>1319.85375</v>
      </c>
      <c r="L566" s="238">
        <v>24637.27</v>
      </c>
      <c r="M566" s="238">
        <v>45003.404923468603</v>
      </c>
    </row>
    <row r="567" spans="1:13">
      <c r="A567" s="220" t="s">
        <v>148</v>
      </c>
      <c r="B567" s="217">
        <v>0.58333333333333337</v>
      </c>
      <c r="C567" s="217">
        <f t="shared" si="101"/>
        <v>100</v>
      </c>
      <c r="D567" s="217">
        <v>58.333333333333336</v>
      </c>
      <c r="E567" s="217">
        <f t="shared" si="102"/>
        <v>838.03999999999985</v>
      </c>
      <c r="F567" s="217">
        <v>488.85666666666663</v>
      </c>
      <c r="G567" s="217">
        <f t="shared" si="103"/>
        <v>938.03999999999985</v>
      </c>
      <c r="H567" s="217">
        <v>547.18999999999994</v>
      </c>
      <c r="I567" s="238">
        <v>183.85598226939999</v>
      </c>
      <c r="J567" s="238">
        <v>731.04598226940004</v>
      </c>
      <c r="K567" s="238">
        <f t="shared" si="104"/>
        <v>49.518333333333331</v>
      </c>
      <c r="L567" s="238">
        <v>346.62833333333333</v>
      </c>
      <c r="M567" s="238">
        <v>1077.6743156027335</v>
      </c>
    </row>
    <row r="568" spans="1:13">
      <c r="A568" s="220" t="s">
        <v>82</v>
      </c>
      <c r="B568" s="217">
        <v>1</v>
      </c>
      <c r="C568" s="217">
        <f t="shared" si="101"/>
        <v>217.25</v>
      </c>
      <c r="D568" s="217">
        <v>217.25</v>
      </c>
      <c r="E568" s="217">
        <f t="shared" si="102"/>
        <v>838.04</v>
      </c>
      <c r="F568" s="217">
        <v>838.04</v>
      </c>
      <c r="G568" s="217">
        <f t="shared" si="103"/>
        <v>1055.29</v>
      </c>
      <c r="H568" s="217">
        <v>1055.29</v>
      </c>
      <c r="I568" s="238">
        <v>354.57771437540003</v>
      </c>
      <c r="J568" s="238">
        <v>1409.8677143754001</v>
      </c>
      <c r="K568" s="238">
        <f t="shared" si="104"/>
        <v>1018.6628571428571</v>
      </c>
      <c r="L568" s="238">
        <v>594.22</v>
      </c>
      <c r="M568" s="238">
        <v>2004.0877143753999</v>
      </c>
    </row>
    <row r="569" spans="1:13">
      <c r="A569" s="220" t="s">
        <v>83</v>
      </c>
      <c r="B569" s="217">
        <v>103.75</v>
      </c>
      <c r="C569" s="217">
        <f t="shared" si="101"/>
        <v>217.25</v>
      </c>
      <c r="D569" s="217">
        <v>22539.6875</v>
      </c>
      <c r="E569" s="217">
        <f t="shared" si="102"/>
        <v>838.04</v>
      </c>
      <c r="F569" s="217">
        <v>86946.65</v>
      </c>
      <c r="G569" s="217">
        <f t="shared" si="103"/>
        <v>1055.2899999999997</v>
      </c>
      <c r="H569" s="217">
        <v>109486.33749999998</v>
      </c>
      <c r="I569" s="238">
        <v>36787.437866447748</v>
      </c>
      <c r="J569" s="238">
        <v>146273.77536644772</v>
      </c>
      <c r="K569" s="238">
        <f t="shared" si="104"/>
        <v>61650.325000000004</v>
      </c>
      <c r="L569" s="238">
        <v>61650.325000000004</v>
      </c>
      <c r="M569" s="238">
        <v>207924.10036644773</v>
      </c>
    </row>
    <row r="570" spans="1:13">
      <c r="A570" s="220" t="s">
        <v>84</v>
      </c>
      <c r="B570" s="217">
        <v>30.583333333333332</v>
      </c>
      <c r="C570" s="217">
        <f t="shared" si="101"/>
        <v>417.73</v>
      </c>
      <c r="D570" s="217">
        <v>12775.575833333334</v>
      </c>
      <c r="E570" s="217">
        <f t="shared" si="102"/>
        <v>666.05</v>
      </c>
      <c r="F570" s="217">
        <v>20370.029166666664</v>
      </c>
      <c r="G570" s="217">
        <f t="shared" si="103"/>
        <v>1083.7800000000002</v>
      </c>
      <c r="H570" s="217">
        <v>33145.605000000003</v>
      </c>
      <c r="I570" s="238">
        <v>11136.931897857301</v>
      </c>
      <c r="J570" s="238">
        <v>44282.536897857295</v>
      </c>
      <c r="K570" s="238">
        <f t="shared" si="104"/>
        <v>1037.5075261044178</v>
      </c>
      <c r="L570" s="238">
        <v>107641.40583333334</v>
      </c>
      <c r="M570" s="238">
        <v>151923.94273119062</v>
      </c>
    </row>
    <row r="571" spans="1:13">
      <c r="A571" s="220" t="s">
        <v>86</v>
      </c>
      <c r="B571" s="217">
        <v>18.166666666666668</v>
      </c>
      <c r="C571" s="217">
        <f t="shared" si="101"/>
        <v>843.94999999999993</v>
      </c>
      <c r="D571" s="217">
        <v>15331.758333333333</v>
      </c>
      <c r="E571" s="217">
        <f t="shared" si="102"/>
        <v>838.04</v>
      </c>
      <c r="F571" s="217">
        <v>15224.393333333333</v>
      </c>
      <c r="G571" s="217">
        <f t="shared" si="103"/>
        <v>1681.99</v>
      </c>
      <c r="H571" s="217">
        <v>30556.151666666668</v>
      </c>
      <c r="I571" s="238">
        <v>10266.874904599434</v>
      </c>
      <c r="J571" s="238">
        <v>40823.026571266098</v>
      </c>
      <c r="K571" s="238">
        <f t="shared" si="104"/>
        <v>352.96991825613082</v>
      </c>
      <c r="L571" s="238">
        <v>10794.996666666668</v>
      </c>
      <c r="M571" s="238">
        <v>51618.023237932764</v>
      </c>
    </row>
    <row r="572" spans="1:13">
      <c r="A572" s="220" t="s">
        <v>87</v>
      </c>
      <c r="B572" s="217">
        <v>7.166666666666667</v>
      </c>
      <c r="C572" s="217">
        <f t="shared" si="101"/>
        <v>843.74</v>
      </c>
      <c r="D572" s="217">
        <v>6046.8033333333333</v>
      </c>
      <c r="E572" s="217">
        <f t="shared" si="102"/>
        <v>666.04999999999984</v>
      </c>
      <c r="F572" s="217">
        <v>4773.3583333333327</v>
      </c>
      <c r="G572" s="217">
        <f t="shared" si="103"/>
        <v>1509.79</v>
      </c>
      <c r="H572" s="217">
        <v>10820.161666666667</v>
      </c>
      <c r="I572" s="238">
        <v>3635.5771332420336</v>
      </c>
      <c r="J572" s="238">
        <v>14455.7387999087</v>
      </c>
      <c r="K572" s="238">
        <f t="shared" si="104"/>
        <v>1388.47</v>
      </c>
      <c r="L572" s="238">
        <v>25223.87166666667</v>
      </c>
      <c r="M572" s="238">
        <v>39679.610466575374</v>
      </c>
    </row>
    <row r="573" spans="1:13">
      <c r="A573" s="219" t="s">
        <v>193</v>
      </c>
      <c r="B573" s="217"/>
      <c r="C573" s="217"/>
      <c r="D573" s="217"/>
      <c r="E573" s="217"/>
      <c r="F573" s="217"/>
      <c r="G573" s="217"/>
      <c r="H573" s="217"/>
      <c r="I573" s="238"/>
      <c r="J573" s="238"/>
      <c r="K573" s="238"/>
      <c r="L573" s="238"/>
      <c r="M573" s="238"/>
    </row>
    <row r="574" spans="1:13">
      <c r="A574" s="220" t="s">
        <v>84</v>
      </c>
      <c r="B574" s="217">
        <v>1</v>
      </c>
      <c r="C574" s="217">
        <f>IF(B574 =0,0,D574 / B574 )</f>
        <v>417.73</v>
      </c>
      <c r="D574" s="217">
        <v>417.73</v>
      </c>
      <c r="E574" s="217">
        <f>IF(B574 =0,0,F574 / B574 )</f>
        <v>666.05</v>
      </c>
      <c r="F574" s="217">
        <v>666.05</v>
      </c>
      <c r="G574" s="217">
        <f>IF(B574 =0,0,H574 / B574 )</f>
        <v>1083.78</v>
      </c>
      <c r="H574" s="217">
        <v>1083.78</v>
      </c>
      <c r="I574" s="238">
        <v>364.15036178280002</v>
      </c>
      <c r="J574" s="238">
        <v>1447.9303617828</v>
      </c>
      <c r="K574" s="238">
        <f>IF(B573 =0,0,L574 / B573 )</f>
        <v>0</v>
      </c>
      <c r="L574" s="238">
        <v>3519.61</v>
      </c>
      <c r="M574" s="238">
        <v>4967.5403617827997</v>
      </c>
    </row>
    <row r="575" spans="1:13">
      <c r="A575" s="220" t="s">
        <v>86</v>
      </c>
      <c r="B575" s="217">
        <v>0.5</v>
      </c>
      <c r="C575" s="217">
        <f>IF(B575 =0,0,D575 / B575 )</f>
        <v>843.95000000000016</v>
      </c>
      <c r="D575" s="217">
        <v>421.97500000000008</v>
      </c>
      <c r="E575" s="217">
        <f>IF(B575 =0,0,F575 / B575 )</f>
        <v>838.04</v>
      </c>
      <c r="F575" s="217">
        <v>419.02</v>
      </c>
      <c r="G575" s="217">
        <f>IF(B575 =0,0,H575 / B575 )</f>
        <v>1681.99</v>
      </c>
      <c r="H575" s="217">
        <v>840.995</v>
      </c>
      <c r="I575" s="238">
        <v>282.57453865870002</v>
      </c>
      <c r="J575" s="238">
        <v>1123.5695386586999</v>
      </c>
      <c r="K575" s="238">
        <f>IF(B574 =0,0,L575 / B574 )</f>
        <v>297.11</v>
      </c>
      <c r="L575" s="238">
        <v>297.11</v>
      </c>
      <c r="M575" s="238">
        <v>1420.6795386587</v>
      </c>
    </row>
    <row r="576" spans="1:13">
      <c r="A576" s="219" t="s">
        <v>194</v>
      </c>
      <c r="B576" s="217"/>
      <c r="C576" s="217"/>
      <c r="D576" s="217"/>
      <c r="E576" s="217"/>
      <c r="F576" s="217"/>
      <c r="G576" s="217"/>
      <c r="H576" s="217"/>
      <c r="I576" s="238"/>
      <c r="J576" s="238"/>
      <c r="K576" s="238"/>
      <c r="L576" s="238"/>
      <c r="M576" s="238"/>
    </row>
    <row r="577" spans="1:13">
      <c r="A577" s="220" t="s">
        <v>79</v>
      </c>
      <c r="B577" s="217">
        <v>2</v>
      </c>
      <c r="C577" s="217">
        <f>IF(B577 =0,0,D577 / B577 )</f>
        <v>0</v>
      </c>
      <c r="D577" s="217">
        <v>0</v>
      </c>
      <c r="E577" s="217">
        <f>IF(B577 =0,0,F577 / B577 )</f>
        <v>2168.9300000000003</v>
      </c>
      <c r="F577" s="217">
        <v>4337.8600000000006</v>
      </c>
      <c r="G577" s="217">
        <f>IF(B577 =0,0,H577 / B577 )</f>
        <v>2168.9300000000003</v>
      </c>
      <c r="H577" s="217">
        <v>4337.8600000000006</v>
      </c>
      <c r="I577" s="238">
        <v>1457.5220878436003</v>
      </c>
      <c r="J577" s="238">
        <v>5795.3820878436009</v>
      </c>
      <c r="K577" s="238">
        <f>IF(B576 =0,0,L577 / B576 )</f>
        <v>0</v>
      </c>
      <c r="L577" s="238">
        <v>1188.44</v>
      </c>
      <c r="M577" s="238">
        <v>6983.8220878436005</v>
      </c>
    </row>
    <row r="578" spans="1:13">
      <c r="A578" s="220" t="s">
        <v>80</v>
      </c>
      <c r="B578" s="217">
        <v>1</v>
      </c>
      <c r="C578" s="217">
        <f>IF(B578 =0,0,D578 / B578 )</f>
        <v>180.79</v>
      </c>
      <c r="D578" s="217">
        <v>180.79</v>
      </c>
      <c r="E578" s="217">
        <f>IF(B578 =0,0,F578 / B578 )</f>
        <v>1996.9399999999998</v>
      </c>
      <c r="F578" s="217">
        <v>1996.9399999999998</v>
      </c>
      <c r="G578" s="217">
        <f>IF(B578 =0,0,H578 / B578 )</f>
        <v>2177.73</v>
      </c>
      <c r="H578" s="217">
        <v>2177.73</v>
      </c>
      <c r="I578" s="238">
        <v>731.71784620979997</v>
      </c>
      <c r="J578" s="238">
        <v>2909.4478462098</v>
      </c>
      <c r="K578" s="238">
        <f>IF(B577 =0,0,L578 / B577 )</f>
        <v>1759.8050000000001</v>
      </c>
      <c r="L578" s="238">
        <v>3519.61</v>
      </c>
      <c r="M578" s="238">
        <v>6429.057846209801</v>
      </c>
    </row>
    <row r="579" spans="1:13">
      <c r="A579" s="220" t="s">
        <v>83</v>
      </c>
      <c r="B579" s="217">
        <v>1</v>
      </c>
      <c r="C579" s="217">
        <f>IF(B579 =0,0,D579 / B579 )</f>
        <v>217.25</v>
      </c>
      <c r="D579" s="217">
        <v>217.25</v>
      </c>
      <c r="E579" s="217">
        <f>IF(B579 =0,0,F579 / B579 )</f>
        <v>838.04</v>
      </c>
      <c r="F579" s="217">
        <v>838.04</v>
      </c>
      <c r="G579" s="217">
        <f>IF(B579 =0,0,H579 / B579 )</f>
        <v>1055.29</v>
      </c>
      <c r="H579" s="217">
        <v>1055.29</v>
      </c>
      <c r="I579" s="238">
        <v>354.57771437540003</v>
      </c>
      <c r="J579" s="238">
        <v>1409.8677143754001</v>
      </c>
      <c r="K579" s="238">
        <f>IF(B578 =0,0,L579 / B578 )</f>
        <v>594.22</v>
      </c>
      <c r="L579" s="238">
        <v>594.22</v>
      </c>
      <c r="M579" s="238">
        <v>2004.0877143753999</v>
      </c>
    </row>
    <row r="580" spans="1:13">
      <c r="A580" s="220" t="s">
        <v>84</v>
      </c>
      <c r="B580" s="217">
        <v>3</v>
      </c>
      <c r="C580" s="217">
        <f>IF(B580 =0,0,D580 / B580 )</f>
        <v>417.73</v>
      </c>
      <c r="D580" s="217">
        <v>1253.19</v>
      </c>
      <c r="E580" s="217">
        <f>IF(B580 =0,0,F580 / B580 )</f>
        <v>666.05</v>
      </c>
      <c r="F580" s="217">
        <v>1998.1499999999999</v>
      </c>
      <c r="G580" s="217">
        <f>IF(B580 =0,0,H580 / B580 )</f>
        <v>1083.78</v>
      </c>
      <c r="H580" s="217">
        <v>3251.34</v>
      </c>
      <c r="I580" s="238">
        <v>1092.4510853484001</v>
      </c>
      <c r="J580" s="238">
        <v>4343.7910853484</v>
      </c>
      <c r="K580" s="238">
        <f>IF(B579 =0,0,L580 / B579 )</f>
        <v>10558.83</v>
      </c>
      <c r="L580" s="238">
        <v>10558.83</v>
      </c>
      <c r="M580" s="238">
        <v>14902.621085348399</v>
      </c>
    </row>
    <row r="581" spans="1:13">
      <c r="A581" s="220" t="s">
        <v>86</v>
      </c>
      <c r="B581" s="217">
        <v>0.5</v>
      </c>
      <c r="C581" s="217">
        <f>IF(B581 =0,0,D581 / B581 )</f>
        <v>843.95000000000016</v>
      </c>
      <c r="D581" s="217">
        <v>421.97500000000008</v>
      </c>
      <c r="E581" s="217">
        <f>IF(B581 =0,0,F581 / B581 )</f>
        <v>838.04</v>
      </c>
      <c r="F581" s="217">
        <v>419.02</v>
      </c>
      <c r="G581" s="217">
        <f>IF(B581 =0,0,H581 / B581 )</f>
        <v>1681.99</v>
      </c>
      <c r="H581" s="217">
        <v>840.995</v>
      </c>
      <c r="I581" s="238">
        <v>282.57453865870002</v>
      </c>
      <c r="J581" s="238">
        <v>1123.5695386586999</v>
      </c>
      <c r="K581" s="238">
        <f>IF(B580 =0,0,L581 / B580 )</f>
        <v>99.036666666666676</v>
      </c>
      <c r="L581" s="238">
        <v>297.11</v>
      </c>
      <c r="M581" s="238">
        <v>1420.6795386587</v>
      </c>
    </row>
    <row r="582" spans="1:13">
      <c r="A582" s="219" t="s">
        <v>195</v>
      </c>
      <c r="B582" s="217"/>
      <c r="C582" s="217"/>
      <c r="D582" s="217"/>
      <c r="E582" s="217"/>
      <c r="F582" s="217"/>
      <c r="G582" s="217"/>
      <c r="H582" s="217"/>
      <c r="I582" s="238"/>
      <c r="J582" s="238"/>
      <c r="K582" s="238"/>
      <c r="L582" s="238"/>
      <c r="M582" s="238"/>
    </row>
    <row r="583" spans="1:13">
      <c r="A583" s="220" t="s">
        <v>79</v>
      </c>
      <c r="B583" s="217">
        <v>5</v>
      </c>
      <c r="C583" s="217">
        <f t="shared" ref="C583:C588" si="105">IF(B583 =0,0,D583 / B583 )</f>
        <v>0</v>
      </c>
      <c r="D583" s="217">
        <v>0</v>
      </c>
      <c r="E583" s="217">
        <f t="shared" ref="E583:E588" si="106">IF(B583 =0,0,F583 / B583 )</f>
        <v>2168.9300000000003</v>
      </c>
      <c r="F583" s="217">
        <v>10844.650000000001</v>
      </c>
      <c r="G583" s="217">
        <f t="shared" ref="G583:G588" si="107">IF(B583 =0,0,H583 / B583 )</f>
        <v>2168.9300000000003</v>
      </c>
      <c r="H583" s="217">
        <v>10844.650000000001</v>
      </c>
      <c r="I583" s="238">
        <v>3643.8052196090007</v>
      </c>
      <c r="J583" s="238">
        <v>14488.455219609003</v>
      </c>
      <c r="K583" s="238">
        <f t="shared" ref="K583:K588" si="108">IF(B582 =0,0,L583 / B582 )</f>
        <v>0</v>
      </c>
      <c r="L583" s="238">
        <v>2971.1000000000004</v>
      </c>
      <c r="M583" s="238">
        <v>17459.555219609003</v>
      </c>
    </row>
    <row r="584" spans="1:13">
      <c r="A584" s="220" t="s">
        <v>80</v>
      </c>
      <c r="B584" s="217">
        <v>2</v>
      </c>
      <c r="C584" s="217">
        <f t="shared" si="105"/>
        <v>180.79</v>
      </c>
      <c r="D584" s="217">
        <v>361.58</v>
      </c>
      <c r="E584" s="217">
        <f t="shared" si="106"/>
        <v>1996.9399999999998</v>
      </c>
      <c r="F584" s="217">
        <v>3993.8799999999997</v>
      </c>
      <c r="G584" s="217">
        <f t="shared" si="107"/>
        <v>2177.73</v>
      </c>
      <c r="H584" s="217">
        <v>4355.46</v>
      </c>
      <c r="I584" s="238">
        <v>1463.4356924195999</v>
      </c>
      <c r="J584" s="238">
        <v>5818.8956924196</v>
      </c>
      <c r="K584" s="238">
        <f t="shared" si="108"/>
        <v>1407.8440000000001</v>
      </c>
      <c r="L584" s="238">
        <v>7039.22</v>
      </c>
      <c r="M584" s="238">
        <v>12858.115692419602</v>
      </c>
    </row>
    <row r="585" spans="1:13">
      <c r="A585" s="220" t="s">
        <v>83</v>
      </c>
      <c r="B585" s="217">
        <v>63.5</v>
      </c>
      <c r="C585" s="217">
        <f t="shared" si="105"/>
        <v>217.25</v>
      </c>
      <c r="D585" s="217">
        <v>13795.375</v>
      </c>
      <c r="E585" s="217">
        <f t="shared" si="106"/>
        <v>838.04</v>
      </c>
      <c r="F585" s="217">
        <v>53215.54</v>
      </c>
      <c r="G585" s="217">
        <f t="shared" si="107"/>
        <v>1055.29</v>
      </c>
      <c r="H585" s="217">
        <v>67010.914999999994</v>
      </c>
      <c r="I585" s="238">
        <v>22515.684862837898</v>
      </c>
      <c r="J585" s="238">
        <v>89526.599862837887</v>
      </c>
      <c r="K585" s="238">
        <f t="shared" si="108"/>
        <v>18866.485000000001</v>
      </c>
      <c r="L585" s="238">
        <v>37732.97</v>
      </c>
      <c r="M585" s="238">
        <v>127259.56986283789</v>
      </c>
    </row>
    <row r="586" spans="1:13">
      <c r="A586" s="220" t="s">
        <v>84</v>
      </c>
      <c r="B586" s="217">
        <v>7</v>
      </c>
      <c r="C586" s="217">
        <f t="shared" si="105"/>
        <v>417.73</v>
      </c>
      <c r="D586" s="217">
        <v>2924.11</v>
      </c>
      <c r="E586" s="217">
        <f t="shared" si="106"/>
        <v>666.05</v>
      </c>
      <c r="F586" s="217">
        <v>4662.3499999999995</v>
      </c>
      <c r="G586" s="217">
        <f t="shared" si="107"/>
        <v>1083.78</v>
      </c>
      <c r="H586" s="217">
        <v>7586.4599999999991</v>
      </c>
      <c r="I586" s="238">
        <v>2549.0525324796004</v>
      </c>
      <c r="J586" s="238">
        <v>10135.512532479601</v>
      </c>
      <c r="K586" s="238">
        <f t="shared" si="108"/>
        <v>387.98850393700786</v>
      </c>
      <c r="L586" s="238">
        <v>24637.27</v>
      </c>
      <c r="M586" s="238">
        <v>34772.782532479599</v>
      </c>
    </row>
    <row r="587" spans="1:13">
      <c r="A587" s="220" t="s">
        <v>86</v>
      </c>
      <c r="B587" s="217">
        <v>13</v>
      </c>
      <c r="C587" s="217">
        <f t="shared" si="105"/>
        <v>843.95</v>
      </c>
      <c r="D587" s="217">
        <v>10971.35</v>
      </c>
      <c r="E587" s="217">
        <f t="shared" si="106"/>
        <v>838.03999999999985</v>
      </c>
      <c r="F587" s="217">
        <v>10894.519999999999</v>
      </c>
      <c r="G587" s="217">
        <f t="shared" si="107"/>
        <v>1681.99</v>
      </c>
      <c r="H587" s="217">
        <v>21865.87</v>
      </c>
      <c r="I587" s="238">
        <v>7346.9380051262006</v>
      </c>
      <c r="J587" s="238">
        <v>29212.808005126197</v>
      </c>
      <c r="K587" s="238">
        <f t="shared" si="108"/>
        <v>1103.5514285714287</v>
      </c>
      <c r="L587" s="238">
        <v>7724.8600000000006</v>
      </c>
      <c r="M587" s="238">
        <v>36937.668005126201</v>
      </c>
    </row>
    <row r="588" spans="1:13">
      <c r="A588" s="220" t="s">
        <v>87</v>
      </c>
      <c r="B588" s="217">
        <v>6</v>
      </c>
      <c r="C588" s="217">
        <f t="shared" si="105"/>
        <v>843.7399999999999</v>
      </c>
      <c r="D588" s="217">
        <v>5062.4399999999996</v>
      </c>
      <c r="E588" s="217">
        <f t="shared" si="106"/>
        <v>666.05</v>
      </c>
      <c r="F588" s="217">
        <v>3996.2999999999997</v>
      </c>
      <c r="G588" s="217">
        <f t="shared" si="107"/>
        <v>1509.79</v>
      </c>
      <c r="H588" s="217">
        <v>9058.74</v>
      </c>
      <c r="I588" s="238">
        <v>3043.7389952724002</v>
      </c>
      <c r="J588" s="238">
        <v>12102.4789952724</v>
      </c>
      <c r="K588" s="238">
        <f t="shared" si="108"/>
        <v>1624.4353846153847</v>
      </c>
      <c r="L588" s="238">
        <v>21117.66</v>
      </c>
      <c r="M588" s="238">
        <v>33220.138995272406</v>
      </c>
    </row>
    <row r="589" spans="1:13">
      <c r="A589" s="219" t="s">
        <v>196</v>
      </c>
      <c r="B589" s="217"/>
      <c r="C589" s="217"/>
      <c r="D589" s="217"/>
      <c r="E589" s="217"/>
      <c r="F589" s="217"/>
      <c r="G589" s="217"/>
      <c r="H589" s="217"/>
      <c r="I589" s="238"/>
      <c r="J589" s="238"/>
      <c r="K589" s="238"/>
      <c r="L589" s="238"/>
      <c r="M589" s="238"/>
    </row>
    <row r="590" spans="1:13" ht="15" thickBot="1">
      <c r="A590" s="116"/>
      <c r="B590" s="116"/>
      <c r="C590" s="116"/>
      <c r="D590" s="116"/>
      <c r="E590" s="116"/>
      <c r="F590" s="116"/>
      <c r="G590" s="116"/>
      <c r="H590" s="116"/>
      <c r="I590" s="241"/>
      <c r="J590" s="241"/>
      <c r="K590" s="241"/>
      <c r="L590" s="241"/>
      <c r="M590" s="241"/>
    </row>
    <row r="591" spans="1:13">
      <c r="A591" s="220" t="s">
        <v>79</v>
      </c>
      <c r="B591" s="217">
        <v>3</v>
      </c>
      <c r="C591" s="217">
        <f>IF(B591 =0,0,D591 / B591 )</f>
        <v>0</v>
      </c>
      <c r="D591" s="217">
        <v>0</v>
      </c>
      <c r="E591" s="217">
        <f>IF(B591 =0,0,F591 / B591 )</f>
        <v>2168.9300000000003</v>
      </c>
      <c r="F591" s="217">
        <v>6506.7900000000009</v>
      </c>
      <c r="G591" s="217">
        <f>IF(B591 =0,0,H591 / B591 )</f>
        <v>2168.9300000000003</v>
      </c>
      <c r="H591" s="217">
        <v>6506.7900000000009</v>
      </c>
      <c r="I591" s="238">
        <v>2186.2831317654004</v>
      </c>
      <c r="J591" s="238">
        <v>8693.0731317654008</v>
      </c>
      <c r="K591" s="238">
        <f>IF(B590 =0,0,L591 / B590 )</f>
        <v>0</v>
      </c>
      <c r="L591" s="238">
        <v>1782.66</v>
      </c>
      <c r="M591" s="238">
        <v>10475.733131765401</v>
      </c>
    </row>
    <row r="592" spans="1:13">
      <c r="A592" s="220" t="s">
        <v>80</v>
      </c>
      <c r="B592" s="217">
        <v>2</v>
      </c>
      <c r="C592" s="217">
        <f>IF(B592 =0,0,D592 / B592 )</f>
        <v>180.79</v>
      </c>
      <c r="D592" s="217">
        <v>361.58</v>
      </c>
      <c r="E592" s="217">
        <f>IF(B592 =0,0,F592 / B592 )</f>
        <v>1996.9399999999998</v>
      </c>
      <c r="F592" s="217">
        <v>3993.8799999999997</v>
      </c>
      <c r="G592" s="217">
        <f>IF(B592 =0,0,H592 / B592 )</f>
        <v>2177.73</v>
      </c>
      <c r="H592" s="217">
        <v>4355.46</v>
      </c>
      <c r="I592" s="238">
        <v>1463.4356924195999</v>
      </c>
      <c r="J592" s="238">
        <v>5818.8956924196</v>
      </c>
      <c r="K592" s="238">
        <f>IF(B591 =0,0,L592 / B591 )</f>
        <v>2346.4066666666668</v>
      </c>
      <c r="L592" s="238">
        <v>7039.22</v>
      </c>
      <c r="M592" s="238">
        <v>12858.115692419602</v>
      </c>
    </row>
    <row r="593" spans="1:13">
      <c r="A593" s="220" t="s">
        <v>83</v>
      </c>
      <c r="B593" s="217">
        <v>2.1666666666666665</v>
      </c>
      <c r="C593" s="217">
        <f>IF(B593 =0,0,D593 / B593 )</f>
        <v>217.25</v>
      </c>
      <c r="D593" s="217">
        <v>470.70833333333331</v>
      </c>
      <c r="E593" s="217">
        <f>IF(B593 =0,0,F593 / B593 )</f>
        <v>838.04000000000008</v>
      </c>
      <c r="F593" s="217">
        <v>1815.7533333333333</v>
      </c>
      <c r="G593" s="217">
        <f>IF(B593 =0,0,H593 / B593 )</f>
        <v>1055.29</v>
      </c>
      <c r="H593" s="217">
        <v>2286.4616666666666</v>
      </c>
      <c r="I593" s="238">
        <v>768.25171448003323</v>
      </c>
      <c r="J593" s="238">
        <v>3054.7133811466997</v>
      </c>
      <c r="K593" s="238">
        <f>IF(B592 =0,0,L593 / B592 )</f>
        <v>643.73833333333334</v>
      </c>
      <c r="L593" s="238">
        <v>1287.4766666666667</v>
      </c>
      <c r="M593" s="238">
        <v>4342.1900478133666</v>
      </c>
    </row>
    <row r="594" spans="1:13">
      <c r="A594" s="220" t="s">
        <v>84</v>
      </c>
      <c r="B594" s="217">
        <v>4</v>
      </c>
      <c r="C594" s="217">
        <f>IF(B594 =0,0,D594 / B594 )</f>
        <v>417.73</v>
      </c>
      <c r="D594" s="217">
        <v>1670.92</v>
      </c>
      <c r="E594" s="217">
        <f>IF(B594 =0,0,F594 / B594 )</f>
        <v>666.05</v>
      </c>
      <c r="F594" s="217">
        <v>2664.2</v>
      </c>
      <c r="G594" s="217">
        <f>IF(B594 =0,0,H594 / B594 )</f>
        <v>1083.78</v>
      </c>
      <c r="H594" s="217">
        <v>4335.12</v>
      </c>
      <c r="I594" s="238">
        <v>1456.6014471312001</v>
      </c>
      <c r="J594" s="238">
        <v>5791.7214471312</v>
      </c>
      <c r="K594" s="238">
        <f>IF(B593 =0,0,L594 / B593 )</f>
        <v>6497.7415384615388</v>
      </c>
      <c r="L594" s="238">
        <v>14078.44</v>
      </c>
      <c r="M594" s="238">
        <v>19870.161447131199</v>
      </c>
    </row>
    <row r="595" spans="1:13">
      <c r="A595" s="220" t="s">
        <v>86</v>
      </c>
      <c r="B595" s="217">
        <v>2</v>
      </c>
      <c r="C595" s="217">
        <f>IF(B595 =0,0,D595 / B595 )</f>
        <v>843.95000000000016</v>
      </c>
      <c r="D595" s="217">
        <v>1687.9000000000003</v>
      </c>
      <c r="E595" s="217">
        <f>IF(B595 =0,0,F595 / B595 )</f>
        <v>838.04</v>
      </c>
      <c r="F595" s="217">
        <v>1676.08</v>
      </c>
      <c r="G595" s="217">
        <f>IF(B595 =0,0,H595 / B595 )</f>
        <v>1681.99</v>
      </c>
      <c r="H595" s="217">
        <v>3363.98</v>
      </c>
      <c r="I595" s="238">
        <v>1130.2981546348001</v>
      </c>
      <c r="J595" s="238">
        <v>4494.2781546347996</v>
      </c>
      <c r="K595" s="238">
        <f>IF(B594 =0,0,L595 / B594 )</f>
        <v>297.11</v>
      </c>
      <c r="L595" s="238">
        <v>1188.44</v>
      </c>
      <c r="M595" s="238">
        <v>5682.7181546348002</v>
      </c>
    </row>
    <row r="596" spans="1:13">
      <c r="A596" s="219" t="s">
        <v>197</v>
      </c>
      <c r="B596" s="217"/>
      <c r="C596" s="217"/>
      <c r="D596" s="217"/>
      <c r="E596" s="217"/>
      <c r="F596" s="217"/>
      <c r="G596" s="217"/>
      <c r="H596" s="217"/>
      <c r="I596" s="238"/>
      <c r="J596" s="238"/>
      <c r="K596" s="238"/>
      <c r="L596" s="238"/>
      <c r="M596" s="238"/>
    </row>
    <row r="597" spans="1:13">
      <c r="A597" s="220" t="s">
        <v>79</v>
      </c>
      <c r="B597" s="217">
        <v>1</v>
      </c>
      <c r="C597" s="217">
        <f>IF(B597 =0,0,D597 / B597 )</f>
        <v>0</v>
      </c>
      <c r="D597" s="217">
        <v>0</v>
      </c>
      <c r="E597" s="217">
        <f>IF(B597 =0,0,F597 / B597 )</f>
        <v>2168.9300000000003</v>
      </c>
      <c r="F597" s="217">
        <v>2168.9300000000003</v>
      </c>
      <c r="G597" s="217">
        <f>IF(B597 =0,0,H597 / B597 )</f>
        <v>2168.9300000000003</v>
      </c>
      <c r="H597" s="217">
        <v>2168.9300000000003</v>
      </c>
      <c r="I597" s="238">
        <v>728.76104392180014</v>
      </c>
      <c r="J597" s="238">
        <v>2897.6910439218004</v>
      </c>
      <c r="K597" s="238">
        <f>IF(B596 =0,0,L597 / B596 )</f>
        <v>0</v>
      </c>
      <c r="L597" s="238">
        <v>594.22</v>
      </c>
      <c r="M597" s="238">
        <v>3491.9110439218002</v>
      </c>
    </row>
    <row r="598" spans="1:13">
      <c r="A598" s="220" t="s">
        <v>83</v>
      </c>
      <c r="B598" s="217">
        <v>8</v>
      </c>
      <c r="C598" s="217">
        <f>IF(B598 =0,0,D598 / B598 )</f>
        <v>217.25</v>
      </c>
      <c r="D598" s="217">
        <v>1738</v>
      </c>
      <c r="E598" s="217">
        <f>IF(B598 =0,0,F598 / B598 )</f>
        <v>838.04</v>
      </c>
      <c r="F598" s="217">
        <v>6704.32</v>
      </c>
      <c r="G598" s="217">
        <f>IF(B598 =0,0,H598 / B598 )</f>
        <v>1055.29</v>
      </c>
      <c r="H598" s="217">
        <v>8442.32</v>
      </c>
      <c r="I598" s="238">
        <v>2836.6217150032003</v>
      </c>
      <c r="J598" s="238">
        <v>11278.9417150032</v>
      </c>
      <c r="K598" s="238">
        <f>IF(B597 =0,0,L598 / B597 )</f>
        <v>4753.76</v>
      </c>
      <c r="L598" s="238">
        <v>4753.76</v>
      </c>
      <c r="M598" s="238">
        <v>16032.701715003199</v>
      </c>
    </row>
    <row r="599" spans="1:13">
      <c r="A599" s="220" t="s">
        <v>84</v>
      </c>
      <c r="B599" s="217">
        <v>7.5</v>
      </c>
      <c r="C599" s="217">
        <f>IF(B599 =0,0,D599 / B599 )</f>
        <v>417.73000000000008</v>
      </c>
      <c r="D599" s="217">
        <v>3132.9750000000004</v>
      </c>
      <c r="E599" s="217">
        <f>IF(B599 =0,0,F599 / B599 )</f>
        <v>666.04999999999984</v>
      </c>
      <c r="F599" s="217">
        <v>4995.3749999999991</v>
      </c>
      <c r="G599" s="217">
        <f>IF(B599 =0,0,H599 / B599 )</f>
        <v>1083.78</v>
      </c>
      <c r="H599" s="217">
        <v>8128.3499999999995</v>
      </c>
      <c r="I599" s="238">
        <v>2731.1277133710005</v>
      </c>
      <c r="J599" s="238">
        <v>10859.477713370999</v>
      </c>
      <c r="K599" s="238">
        <f>IF(B598 =0,0,L599 / B598 )</f>
        <v>3299.6343750000001</v>
      </c>
      <c r="L599" s="238">
        <v>26397.075000000001</v>
      </c>
      <c r="M599" s="238">
        <v>37256.552713370998</v>
      </c>
    </row>
    <row r="600" spans="1:13" ht="15" thickBot="1">
      <c r="A600" s="220" t="s">
        <v>86</v>
      </c>
      <c r="B600" s="217">
        <v>0.66666666666666663</v>
      </c>
      <c r="C600" s="217">
        <f>IF(B600 =0,0,D600 / B600 )</f>
        <v>843.95</v>
      </c>
      <c r="D600" s="217">
        <v>562.63333333333333</v>
      </c>
      <c r="E600" s="217">
        <f>IF(B600 =0,0,F600 / B600 )</f>
        <v>838.04</v>
      </c>
      <c r="F600" s="217">
        <v>558.69333333333327</v>
      </c>
      <c r="G600" s="217">
        <f>IF(B600 =0,0,H600 / B600 )</f>
        <v>1681.99</v>
      </c>
      <c r="H600" s="217">
        <v>1121.3266666666666</v>
      </c>
      <c r="I600" s="238">
        <v>376.76605154493336</v>
      </c>
      <c r="J600" s="238">
        <v>1498.0927182116</v>
      </c>
      <c r="K600" s="238">
        <f>IF(B599 =0,0,L600 / B599 )</f>
        <v>52.81955555555556</v>
      </c>
      <c r="L600" s="238">
        <v>396.1466666666667</v>
      </c>
      <c r="M600" s="238">
        <v>1894.2393848782667</v>
      </c>
    </row>
    <row r="601" spans="1:13">
      <c r="A601" s="76" t="s">
        <v>198</v>
      </c>
      <c r="B601" s="221">
        <v>421.66666666666669</v>
      </c>
      <c r="C601" s="221">
        <f>IF(B601 =0,0,D601 / B601 )</f>
        <v>323.68442885375492</v>
      </c>
      <c r="D601" s="221">
        <v>136486.93416666667</v>
      </c>
      <c r="E601" s="221">
        <f>IF(B601 =0,0,F601 / B601 )</f>
        <v>941.21300000000008</v>
      </c>
      <c r="F601" s="221">
        <v>396878.14833333337</v>
      </c>
      <c r="G601" s="221">
        <f>IF(B601 =0,0,H601 / B601 )</f>
        <v>1264.8974288537549</v>
      </c>
      <c r="H601" s="221">
        <v>533365.08250000002</v>
      </c>
      <c r="I601" s="239">
        <v>179210.80639492144</v>
      </c>
      <c r="J601" s="239">
        <v>712575.88889492152</v>
      </c>
      <c r="K601" s="239">
        <f>IF(B600 =0,0,L601 / B600 )</f>
        <v>850488.67750000022</v>
      </c>
      <c r="L601" s="239">
        <v>566992.45166666678</v>
      </c>
      <c r="M601" s="239">
        <v>1279568.3405615881</v>
      </c>
    </row>
    <row r="603" spans="1:13">
      <c r="A603" s="216" t="s">
        <v>199</v>
      </c>
      <c r="B603" s="217"/>
      <c r="C603" s="217"/>
      <c r="D603" s="217"/>
      <c r="E603" s="217"/>
      <c r="F603" s="217"/>
      <c r="G603" s="217"/>
      <c r="H603" s="217"/>
      <c r="I603" s="238"/>
      <c r="J603" s="238"/>
      <c r="K603" s="238"/>
      <c r="L603" s="238"/>
      <c r="M603" s="238"/>
    </row>
    <row r="604" spans="1:13">
      <c r="A604" s="219" t="s">
        <v>200</v>
      </c>
      <c r="B604" s="217"/>
      <c r="C604" s="217"/>
      <c r="D604" s="217"/>
      <c r="E604" s="217"/>
      <c r="F604" s="217"/>
      <c r="G604" s="217"/>
      <c r="H604" s="217"/>
      <c r="I604" s="238"/>
      <c r="J604" s="238"/>
      <c r="K604" s="238"/>
      <c r="L604" s="238"/>
      <c r="M604" s="238"/>
    </row>
    <row r="605" spans="1:13">
      <c r="A605" s="220" t="s">
        <v>87</v>
      </c>
      <c r="B605" s="217">
        <v>1</v>
      </c>
      <c r="C605" s="217">
        <f>IF(B605 =0,0,D605 / B605 )</f>
        <v>843.74000000000012</v>
      </c>
      <c r="D605" s="217">
        <v>843.74000000000012</v>
      </c>
      <c r="E605" s="217">
        <f>IF(B605 =0,0,F605 / B605 )</f>
        <v>710.68</v>
      </c>
      <c r="F605" s="217">
        <v>710.68</v>
      </c>
      <c r="G605" s="217">
        <f>IF(B605 =0,0,H605 / B605 )</f>
        <v>1554.42</v>
      </c>
      <c r="H605" s="217">
        <v>1554.42</v>
      </c>
      <c r="I605" s="238">
        <v>522.2855241492</v>
      </c>
      <c r="J605" s="238">
        <v>2076.7055241491998</v>
      </c>
      <c r="K605" s="238">
        <f>IF(B604 =0,0,L605 / B604 )</f>
        <v>0</v>
      </c>
      <c r="L605" s="238">
        <v>3519.61</v>
      </c>
      <c r="M605" s="238">
        <v>5596.3155241492013</v>
      </c>
    </row>
    <row r="606" spans="1:13">
      <c r="A606" s="219" t="s">
        <v>201</v>
      </c>
      <c r="B606" s="217"/>
      <c r="C606" s="217"/>
      <c r="D606" s="217"/>
      <c r="E606" s="217"/>
      <c r="F606" s="217"/>
      <c r="G606" s="217"/>
      <c r="H606" s="217"/>
      <c r="I606" s="238"/>
      <c r="J606" s="238"/>
      <c r="K606" s="238"/>
      <c r="L606" s="238"/>
      <c r="M606" s="238"/>
    </row>
    <row r="607" spans="1:13" ht="15" thickBot="1">
      <c r="A607" s="220" t="s">
        <v>80</v>
      </c>
      <c r="B607" s="217">
        <v>10</v>
      </c>
      <c r="C607" s="217">
        <f>IF(B607 =0,0,D607 / B607 )</f>
        <v>180.79</v>
      </c>
      <c r="D607" s="217">
        <v>1807.8999999999999</v>
      </c>
      <c r="E607" s="217">
        <f>IF(B607 =0,0,F607 / B607 )</f>
        <v>2041.5700000000002</v>
      </c>
      <c r="F607" s="217">
        <v>20415.7</v>
      </c>
      <c r="G607" s="217">
        <f>IF(B607 =0,0,H607 / B607 )</f>
        <v>2222.36</v>
      </c>
      <c r="H607" s="217">
        <v>22223.600000000002</v>
      </c>
      <c r="I607" s="238">
        <v>7467.1353781360012</v>
      </c>
      <c r="J607" s="238">
        <v>29690.735378136003</v>
      </c>
      <c r="K607" s="238">
        <f>IF(B606 =0,0,L607 / B606 )</f>
        <v>0</v>
      </c>
      <c r="L607" s="238">
        <v>35196.1</v>
      </c>
      <c r="M607" s="238">
        <v>64886.835378135998</v>
      </c>
    </row>
    <row r="608" spans="1:13">
      <c r="A608" s="76" t="s">
        <v>202</v>
      </c>
      <c r="B608" s="221">
        <v>11</v>
      </c>
      <c r="C608" s="221">
        <f>IF(B608 =0,0,D608 / B608 )</f>
        <v>241.05818181818179</v>
      </c>
      <c r="D608" s="221">
        <v>2651.64</v>
      </c>
      <c r="E608" s="221">
        <f>IF(B608 =0,0,F608 / B608 )</f>
        <v>1920.5800000000002</v>
      </c>
      <c r="F608" s="221">
        <v>21126.38</v>
      </c>
      <c r="G608" s="221">
        <f>IF(B608 =0,0,H608 / B608 )</f>
        <v>2161.6381818181821</v>
      </c>
      <c r="H608" s="221">
        <v>23778.020000000004</v>
      </c>
      <c r="I608" s="239">
        <v>7989.420902285201</v>
      </c>
      <c r="J608" s="239">
        <v>31767.440902285205</v>
      </c>
      <c r="K608" s="239">
        <f>IF(B607 =0,0,L608 / B607 )</f>
        <v>3871.5709999999999</v>
      </c>
      <c r="L608" s="239">
        <v>38715.71</v>
      </c>
      <c r="M608" s="239">
        <v>70483.150902285197</v>
      </c>
    </row>
    <row r="610" spans="1:13">
      <c r="A610" s="216" t="s">
        <v>203</v>
      </c>
      <c r="B610" s="217"/>
      <c r="C610" s="217"/>
      <c r="D610" s="217"/>
      <c r="E610" s="217"/>
      <c r="F610" s="217"/>
      <c r="G610" s="217"/>
      <c r="H610" s="217"/>
      <c r="I610" s="238"/>
      <c r="J610" s="238"/>
      <c r="K610" s="238"/>
      <c r="L610" s="238"/>
      <c r="M610" s="238"/>
    </row>
    <row r="611" spans="1:13">
      <c r="A611" s="219" t="s">
        <v>204</v>
      </c>
      <c r="B611" s="217"/>
      <c r="C611" s="217"/>
      <c r="D611" s="217"/>
      <c r="E611" s="217"/>
      <c r="F611" s="217"/>
      <c r="G611" s="217"/>
      <c r="H611" s="217"/>
      <c r="I611" s="238"/>
      <c r="J611" s="238"/>
      <c r="K611" s="238"/>
      <c r="L611" s="238"/>
      <c r="M611" s="238"/>
    </row>
    <row r="612" spans="1:13" ht="15" thickBot="1">
      <c r="A612" s="220" t="s">
        <v>84</v>
      </c>
      <c r="B612" s="217">
        <v>54</v>
      </c>
      <c r="C612" s="217">
        <f>IF(B612 =0,0,D612 / B612 )</f>
        <v>417.73</v>
      </c>
      <c r="D612" s="217">
        <v>22557.420000000002</v>
      </c>
      <c r="E612" s="217">
        <f>IF(B612 =0,0,F612 / B612 )</f>
        <v>666.05</v>
      </c>
      <c r="F612" s="217">
        <v>35966.699999999997</v>
      </c>
      <c r="G612" s="217">
        <f>IF(B612 =0,0,H612 / B612 )</f>
        <v>1083.78</v>
      </c>
      <c r="H612" s="217">
        <v>58524.119999999995</v>
      </c>
      <c r="I612" s="238">
        <v>19664.119536271199</v>
      </c>
      <c r="J612" s="238">
        <v>78188.239536271198</v>
      </c>
      <c r="K612" s="238">
        <f>IF(B611 =0,0,L612 / B611 )</f>
        <v>0</v>
      </c>
      <c r="L612" s="238">
        <v>190058.94000000003</v>
      </c>
      <c r="M612" s="238">
        <v>268247.1795362712</v>
      </c>
    </row>
    <row r="613" spans="1:13">
      <c r="A613" s="76" t="s">
        <v>205</v>
      </c>
      <c r="B613" s="221">
        <v>54</v>
      </c>
      <c r="C613" s="221">
        <f>IF(B613 =0,0,D613 / B613 )</f>
        <v>417.73</v>
      </c>
      <c r="D613" s="221">
        <v>22557.420000000002</v>
      </c>
      <c r="E613" s="221">
        <f>IF(B613 =0,0,F613 / B613 )</f>
        <v>666.05</v>
      </c>
      <c r="F613" s="221">
        <v>35966.699999999997</v>
      </c>
      <c r="G613" s="221">
        <f>IF(B613 =0,0,H613 / B613 )</f>
        <v>1083.78</v>
      </c>
      <c r="H613" s="221">
        <v>58524.119999999995</v>
      </c>
      <c r="I613" s="239">
        <v>19664.119536271199</v>
      </c>
      <c r="J613" s="239">
        <v>78188.239536271198</v>
      </c>
      <c r="K613" s="239">
        <f>IF(B612 =0,0,L613 / B612 )</f>
        <v>3519.6100000000006</v>
      </c>
      <c r="L613" s="239">
        <v>190058.94000000003</v>
      </c>
      <c r="M613" s="239">
        <v>268247.1795362712</v>
      </c>
    </row>
    <row r="615" spans="1:13">
      <c r="A615" s="216" t="s">
        <v>206</v>
      </c>
      <c r="B615" s="217"/>
      <c r="C615" s="217"/>
      <c r="D615" s="217"/>
      <c r="E615" s="217"/>
      <c r="F615" s="217"/>
      <c r="G615" s="217"/>
      <c r="H615" s="217"/>
      <c r="I615" s="238"/>
      <c r="J615" s="238"/>
      <c r="K615" s="238"/>
      <c r="L615" s="238"/>
      <c r="M615" s="238"/>
    </row>
    <row r="616" spans="1:13">
      <c r="A616" s="219" t="s">
        <v>207</v>
      </c>
      <c r="B616" s="217"/>
      <c r="C616" s="217"/>
      <c r="D616" s="217"/>
      <c r="E616" s="217"/>
      <c r="F616" s="217"/>
      <c r="G616" s="217"/>
      <c r="H616" s="217"/>
      <c r="I616" s="238"/>
      <c r="J616" s="238"/>
      <c r="K616" s="238"/>
      <c r="L616" s="238"/>
      <c r="M616" s="238"/>
    </row>
    <row r="617" spans="1:13">
      <c r="A617" s="220" t="s">
        <v>114</v>
      </c>
      <c r="B617" s="217">
        <v>1</v>
      </c>
      <c r="C617" s="217">
        <f t="shared" ref="C617:C634" si="109">IF(B617 =0,0,D617 / B617 )</f>
        <v>100.90000000000002</v>
      </c>
      <c r="D617" s="217">
        <v>100.90000000000002</v>
      </c>
      <c r="E617" s="217">
        <f t="shared" ref="E617:E634" si="110">IF(B617 =0,0,F617 / B617 )</f>
        <v>0</v>
      </c>
      <c r="F617" s="217">
        <v>0</v>
      </c>
      <c r="G617" s="217">
        <f t="shared" ref="G617:G634" si="111">IF(B617 =0,0,H617 / B617 )</f>
        <v>100.90000000000002</v>
      </c>
      <c r="H617" s="217">
        <v>100.90000000000002</v>
      </c>
      <c r="I617" s="238">
        <v>33.902426234000011</v>
      </c>
      <c r="J617" s="238">
        <v>134.80242623400002</v>
      </c>
      <c r="K617" s="238">
        <f t="shared" ref="K617:K634" si="112">IF(B616 =0,0,L617 / B616 )</f>
        <v>0</v>
      </c>
      <c r="L617" s="238">
        <v>35.81</v>
      </c>
      <c r="M617" s="238">
        <v>170.61242623400003</v>
      </c>
    </row>
    <row r="618" spans="1:13">
      <c r="A618" s="220" t="s">
        <v>115</v>
      </c>
      <c r="B618" s="217">
        <v>1</v>
      </c>
      <c r="C618" s="217">
        <f t="shared" si="109"/>
        <v>99</v>
      </c>
      <c r="D618" s="217">
        <v>99</v>
      </c>
      <c r="E618" s="217">
        <f t="shared" si="110"/>
        <v>0</v>
      </c>
      <c r="F618" s="217">
        <v>0</v>
      </c>
      <c r="G618" s="217">
        <f t="shared" si="111"/>
        <v>99</v>
      </c>
      <c r="H618" s="217">
        <v>99</v>
      </c>
      <c r="I618" s="238">
        <v>33.264025740000001</v>
      </c>
      <c r="J618" s="238">
        <v>132.26402573999999</v>
      </c>
      <c r="K618" s="238">
        <f t="shared" si="112"/>
        <v>35.81</v>
      </c>
      <c r="L618" s="238">
        <v>35.81</v>
      </c>
      <c r="M618" s="238">
        <v>168.07402574</v>
      </c>
    </row>
    <row r="619" spans="1:13">
      <c r="A619" s="220" t="s">
        <v>116</v>
      </c>
      <c r="B619" s="217">
        <v>1</v>
      </c>
      <c r="C619" s="217">
        <f t="shared" si="109"/>
        <v>99.23</v>
      </c>
      <c r="D619" s="217">
        <v>99.23</v>
      </c>
      <c r="E619" s="217">
        <f t="shared" si="110"/>
        <v>0</v>
      </c>
      <c r="F619" s="217">
        <v>0</v>
      </c>
      <c r="G619" s="217">
        <f t="shared" si="111"/>
        <v>99.23</v>
      </c>
      <c r="H619" s="217">
        <v>99.23</v>
      </c>
      <c r="I619" s="238">
        <v>33.341305799799997</v>
      </c>
      <c r="J619" s="238">
        <v>132.5713057998</v>
      </c>
      <c r="K619" s="238">
        <f t="shared" si="112"/>
        <v>35.81</v>
      </c>
      <c r="L619" s="238">
        <v>35.81</v>
      </c>
      <c r="M619" s="238">
        <v>168.3813057998</v>
      </c>
    </row>
    <row r="620" spans="1:13">
      <c r="A620" s="220" t="s">
        <v>118</v>
      </c>
      <c r="B620" s="217">
        <v>2</v>
      </c>
      <c r="C620" s="217">
        <f t="shared" si="109"/>
        <v>105.07</v>
      </c>
      <c r="D620" s="217">
        <v>210.14</v>
      </c>
      <c r="E620" s="217">
        <f t="shared" si="110"/>
        <v>0</v>
      </c>
      <c r="F620" s="217">
        <v>0</v>
      </c>
      <c r="G620" s="217">
        <f t="shared" si="111"/>
        <v>105.07</v>
      </c>
      <c r="H620" s="217">
        <v>210.14</v>
      </c>
      <c r="I620" s="238">
        <v>70.607094636400006</v>
      </c>
      <c r="J620" s="238">
        <v>280.74709463639999</v>
      </c>
      <c r="K620" s="238">
        <f t="shared" si="112"/>
        <v>71.62</v>
      </c>
      <c r="L620" s="238">
        <v>71.62</v>
      </c>
      <c r="M620" s="238">
        <v>352.3670946364</v>
      </c>
    </row>
    <row r="621" spans="1:13">
      <c r="A621" s="220" t="s">
        <v>119</v>
      </c>
      <c r="B621" s="217">
        <v>3</v>
      </c>
      <c r="C621" s="217">
        <f t="shared" si="109"/>
        <v>104.99</v>
      </c>
      <c r="D621" s="217">
        <v>314.96999999999997</v>
      </c>
      <c r="E621" s="217">
        <f t="shared" si="110"/>
        <v>0</v>
      </c>
      <c r="F621" s="217">
        <v>0</v>
      </c>
      <c r="G621" s="217">
        <f t="shared" si="111"/>
        <v>104.99</v>
      </c>
      <c r="H621" s="217">
        <v>314.96999999999997</v>
      </c>
      <c r="I621" s="238">
        <v>105.83000189219997</v>
      </c>
      <c r="J621" s="238">
        <v>420.80000189219999</v>
      </c>
      <c r="K621" s="238">
        <f t="shared" si="112"/>
        <v>53.715000000000003</v>
      </c>
      <c r="L621" s="238">
        <v>107.43</v>
      </c>
      <c r="M621" s="238">
        <v>528.23000189219999</v>
      </c>
    </row>
    <row r="622" spans="1:13">
      <c r="A622" s="220" t="s">
        <v>120</v>
      </c>
      <c r="B622" s="217">
        <v>9</v>
      </c>
      <c r="C622" s="217">
        <f t="shared" si="109"/>
        <v>99</v>
      </c>
      <c r="D622" s="217">
        <v>891</v>
      </c>
      <c r="E622" s="217">
        <f t="shared" si="110"/>
        <v>0</v>
      </c>
      <c r="F622" s="217">
        <v>0</v>
      </c>
      <c r="G622" s="217">
        <f t="shared" si="111"/>
        <v>99</v>
      </c>
      <c r="H622" s="217">
        <v>891</v>
      </c>
      <c r="I622" s="238">
        <v>299.37623165999997</v>
      </c>
      <c r="J622" s="238">
        <v>1190.3762316599998</v>
      </c>
      <c r="K622" s="238">
        <f t="shared" si="112"/>
        <v>107.43</v>
      </c>
      <c r="L622" s="238">
        <v>322.29000000000002</v>
      </c>
      <c r="M622" s="238">
        <v>1512.6662316599998</v>
      </c>
    </row>
    <row r="623" spans="1:13">
      <c r="A623" s="220" t="s">
        <v>121</v>
      </c>
      <c r="B623" s="217">
        <v>1</v>
      </c>
      <c r="C623" s="217">
        <f t="shared" si="109"/>
        <v>107</v>
      </c>
      <c r="D623" s="217">
        <v>107</v>
      </c>
      <c r="E623" s="217">
        <f t="shared" si="110"/>
        <v>780.70999999999992</v>
      </c>
      <c r="F623" s="217">
        <v>780.70999999999992</v>
      </c>
      <c r="G623" s="217">
        <f t="shared" si="111"/>
        <v>887.70999999999992</v>
      </c>
      <c r="H623" s="217">
        <v>887.70999999999992</v>
      </c>
      <c r="I623" s="238">
        <v>298.27079080459998</v>
      </c>
      <c r="J623" s="238">
        <v>1185.9807908046</v>
      </c>
      <c r="K623" s="238">
        <f t="shared" si="112"/>
        <v>66.024444444444441</v>
      </c>
      <c r="L623" s="238">
        <v>594.22</v>
      </c>
      <c r="M623" s="238">
        <v>1780.2007908046</v>
      </c>
    </row>
    <row r="624" spans="1:13">
      <c r="A624" s="220" t="s">
        <v>123</v>
      </c>
      <c r="B624" s="217">
        <v>1</v>
      </c>
      <c r="C624" s="217">
        <f t="shared" si="109"/>
        <v>99</v>
      </c>
      <c r="D624" s="217">
        <v>99</v>
      </c>
      <c r="E624" s="217">
        <f t="shared" si="110"/>
        <v>838.04</v>
      </c>
      <c r="F624" s="217">
        <v>838.04</v>
      </c>
      <c r="G624" s="217">
        <f t="shared" si="111"/>
        <v>937.04</v>
      </c>
      <c r="H624" s="217">
        <v>937.04</v>
      </c>
      <c r="I624" s="238">
        <v>314.8456836304</v>
      </c>
      <c r="J624" s="238">
        <v>1251.8856836303999</v>
      </c>
      <c r="K624" s="238">
        <f t="shared" si="112"/>
        <v>594.22</v>
      </c>
      <c r="L624" s="238">
        <v>594.22</v>
      </c>
      <c r="M624" s="238">
        <v>1846.1056836303999</v>
      </c>
    </row>
    <row r="625" spans="1:13">
      <c r="A625" s="220" t="s">
        <v>124</v>
      </c>
      <c r="B625" s="217">
        <v>3</v>
      </c>
      <c r="C625" s="217">
        <f t="shared" si="109"/>
        <v>99</v>
      </c>
      <c r="D625" s="217">
        <v>297</v>
      </c>
      <c r="E625" s="217">
        <f t="shared" si="110"/>
        <v>838.04</v>
      </c>
      <c r="F625" s="217">
        <v>2514.12</v>
      </c>
      <c r="G625" s="217">
        <f t="shared" si="111"/>
        <v>937.04000000000008</v>
      </c>
      <c r="H625" s="217">
        <v>2811.1200000000003</v>
      </c>
      <c r="I625" s="238">
        <v>944.53705089120012</v>
      </c>
      <c r="J625" s="238">
        <v>3755.6570508912005</v>
      </c>
      <c r="K625" s="238">
        <f t="shared" si="112"/>
        <v>1782.66</v>
      </c>
      <c r="L625" s="238">
        <v>1782.66</v>
      </c>
      <c r="M625" s="238">
        <v>5538.3170508912008</v>
      </c>
    </row>
    <row r="626" spans="1:13">
      <c r="A626" s="220" t="s">
        <v>125</v>
      </c>
      <c r="B626" s="217">
        <v>1</v>
      </c>
      <c r="C626" s="217">
        <f t="shared" si="109"/>
        <v>99</v>
      </c>
      <c r="D626" s="217">
        <v>99</v>
      </c>
      <c r="E626" s="217">
        <f t="shared" si="110"/>
        <v>838.04</v>
      </c>
      <c r="F626" s="217">
        <v>838.04</v>
      </c>
      <c r="G626" s="217">
        <f t="shared" si="111"/>
        <v>937.04</v>
      </c>
      <c r="H626" s="217">
        <v>937.04</v>
      </c>
      <c r="I626" s="238">
        <v>314.8456836304</v>
      </c>
      <c r="J626" s="238">
        <v>1251.8856836303999</v>
      </c>
      <c r="K626" s="238">
        <f t="shared" si="112"/>
        <v>198.07333333333335</v>
      </c>
      <c r="L626" s="238">
        <v>594.22</v>
      </c>
      <c r="M626" s="238">
        <v>1846.1056836303999</v>
      </c>
    </row>
    <row r="627" spans="1:13">
      <c r="A627" s="220" t="s">
        <v>126</v>
      </c>
      <c r="B627" s="217">
        <v>32.916666666666664</v>
      </c>
      <c r="C627" s="217">
        <f t="shared" si="109"/>
        <v>108.34000000000002</v>
      </c>
      <c r="D627" s="217">
        <v>3566.1916666666671</v>
      </c>
      <c r="E627" s="217">
        <f t="shared" si="110"/>
        <v>666.05</v>
      </c>
      <c r="F627" s="217">
        <v>21924.145833333332</v>
      </c>
      <c r="G627" s="217">
        <f t="shared" si="111"/>
        <v>774.39</v>
      </c>
      <c r="H627" s="217">
        <v>25490.337499999998</v>
      </c>
      <c r="I627" s="238">
        <v>8564.7600274877495</v>
      </c>
      <c r="J627" s="238">
        <v>34055.097527487749</v>
      </c>
      <c r="K627" s="238">
        <f t="shared" si="112"/>
        <v>115853.82916666666</v>
      </c>
      <c r="L627" s="238">
        <v>115853.82916666666</v>
      </c>
      <c r="M627" s="238">
        <v>149908.92669415442</v>
      </c>
    </row>
    <row r="628" spans="1:13">
      <c r="A628" s="220" t="s">
        <v>127</v>
      </c>
      <c r="B628" s="217">
        <v>1</v>
      </c>
      <c r="C628" s="217">
        <f t="shared" si="109"/>
        <v>110.99</v>
      </c>
      <c r="D628" s="217">
        <v>110.99</v>
      </c>
      <c r="E628" s="217">
        <f t="shared" si="110"/>
        <v>666.05</v>
      </c>
      <c r="F628" s="217">
        <v>666.05</v>
      </c>
      <c r="G628" s="217">
        <f t="shared" si="111"/>
        <v>777.04</v>
      </c>
      <c r="H628" s="217">
        <v>777.04</v>
      </c>
      <c r="I628" s="238">
        <v>261.08564203039998</v>
      </c>
      <c r="J628" s="238">
        <v>1038.1256420303998</v>
      </c>
      <c r="K628" s="238">
        <f t="shared" si="112"/>
        <v>106.92486075949368</v>
      </c>
      <c r="L628" s="238">
        <v>3519.61</v>
      </c>
      <c r="M628" s="238">
        <v>4557.7356420304004</v>
      </c>
    </row>
    <row r="629" spans="1:13">
      <c r="A629" s="220" t="s">
        <v>128</v>
      </c>
      <c r="B629" s="217">
        <v>4</v>
      </c>
      <c r="C629" s="217">
        <f t="shared" si="109"/>
        <v>109.88</v>
      </c>
      <c r="D629" s="217">
        <v>439.52</v>
      </c>
      <c r="E629" s="217">
        <f t="shared" si="110"/>
        <v>666.05</v>
      </c>
      <c r="F629" s="217">
        <v>2664.2</v>
      </c>
      <c r="G629" s="217">
        <f t="shared" si="111"/>
        <v>775.93</v>
      </c>
      <c r="H629" s="217">
        <v>3103.72</v>
      </c>
      <c r="I629" s="238">
        <v>1042.8507269672</v>
      </c>
      <c r="J629" s="238">
        <v>4146.5707269672002</v>
      </c>
      <c r="K629" s="238">
        <f t="shared" si="112"/>
        <v>14078.44</v>
      </c>
      <c r="L629" s="238">
        <v>14078.44</v>
      </c>
      <c r="M629" s="238">
        <v>18225.010726967201</v>
      </c>
    </row>
    <row r="630" spans="1:13">
      <c r="A630" s="220" t="s">
        <v>135</v>
      </c>
      <c r="B630" s="217">
        <v>1.1666666666666667</v>
      </c>
      <c r="C630" s="217">
        <f t="shared" si="109"/>
        <v>67.91</v>
      </c>
      <c r="D630" s="217">
        <v>79.228333333333339</v>
      </c>
      <c r="E630" s="217">
        <f t="shared" si="110"/>
        <v>0</v>
      </c>
      <c r="F630" s="217">
        <v>0</v>
      </c>
      <c r="G630" s="217">
        <f t="shared" si="111"/>
        <v>67.91</v>
      </c>
      <c r="H630" s="217">
        <v>79.228333333333339</v>
      </c>
      <c r="I630" s="238">
        <v>26.620740599366666</v>
      </c>
      <c r="J630" s="238">
        <v>105.84907393269999</v>
      </c>
      <c r="K630" s="238">
        <f t="shared" si="112"/>
        <v>10.444583333333334</v>
      </c>
      <c r="L630" s="238">
        <v>41.778333333333336</v>
      </c>
      <c r="M630" s="238">
        <v>147.62740726603332</v>
      </c>
    </row>
    <row r="631" spans="1:13">
      <c r="A631" s="220" t="s">
        <v>234</v>
      </c>
      <c r="B631" s="217">
        <v>1</v>
      </c>
      <c r="C631" s="217">
        <f t="shared" si="109"/>
        <v>142.80000000000001</v>
      </c>
      <c r="D631" s="217">
        <v>142.80000000000001</v>
      </c>
      <c r="E631" s="217">
        <f t="shared" si="110"/>
        <v>0</v>
      </c>
      <c r="F631" s="217">
        <v>0</v>
      </c>
      <c r="G631" s="217">
        <f t="shared" si="111"/>
        <v>142.80000000000001</v>
      </c>
      <c r="H631" s="217">
        <v>142.80000000000001</v>
      </c>
      <c r="I631" s="238">
        <v>47.980837127999997</v>
      </c>
      <c r="J631" s="238">
        <v>190.78083712800003</v>
      </c>
      <c r="K631" s="238">
        <f t="shared" si="112"/>
        <v>30.694285714285716</v>
      </c>
      <c r="L631" s="238">
        <v>35.81</v>
      </c>
      <c r="M631" s="238">
        <v>226.59083712800006</v>
      </c>
    </row>
    <row r="632" spans="1:13">
      <c r="A632" s="220" t="s">
        <v>236</v>
      </c>
      <c r="B632" s="217">
        <v>1</v>
      </c>
      <c r="C632" s="217">
        <f t="shared" si="109"/>
        <v>147</v>
      </c>
      <c r="D632" s="217">
        <v>147</v>
      </c>
      <c r="E632" s="217">
        <f t="shared" si="110"/>
        <v>0</v>
      </c>
      <c r="F632" s="217">
        <v>0</v>
      </c>
      <c r="G632" s="217">
        <f t="shared" si="111"/>
        <v>147</v>
      </c>
      <c r="H632" s="217">
        <v>147</v>
      </c>
      <c r="I632" s="238">
        <v>49.392038219999996</v>
      </c>
      <c r="J632" s="238">
        <v>196.39203822000002</v>
      </c>
      <c r="K632" s="238">
        <f t="shared" si="112"/>
        <v>35.81</v>
      </c>
      <c r="L632" s="238">
        <v>35.81</v>
      </c>
      <c r="M632" s="238">
        <v>232.20203821999999</v>
      </c>
    </row>
    <row r="633" spans="1:13">
      <c r="A633" s="220" t="s">
        <v>237</v>
      </c>
      <c r="B633" s="217">
        <v>1</v>
      </c>
      <c r="C633" s="217">
        <f t="shared" si="109"/>
        <v>147</v>
      </c>
      <c r="D633" s="217">
        <v>147</v>
      </c>
      <c r="E633" s="217">
        <f t="shared" si="110"/>
        <v>0</v>
      </c>
      <c r="F633" s="217">
        <v>0</v>
      </c>
      <c r="G633" s="217">
        <f t="shared" si="111"/>
        <v>147</v>
      </c>
      <c r="H633" s="217">
        <v>147</v>
      </c>
      <c r="I633" s="238">
        <v>49.392038219999996</v>
      </c>
      <c r="J633" s="238">
        <v>196.39203822000002</v>
      </c>
      <c r="K633" s="238">
        <f t="shared" si="112"/>
        <v>35.81</v>
      </c>
      <c r="L633" s="238">
        <v>35.81</v>
      </c>
      <c r="M633" s="238">
        <v>232.20203821999999</v>
      </c>
    </row>
    <row r="634" spans="1:13">
      <c r="A634" s="220" t="s">
        <v>239</v>
      </c>
      <c r="B634" s="217">
        <v>1</v>
      </c>
      <c r="C634" s="217">
        <f t="shared" si="109"/>
        <v>103.11</v>
      </c>
      <c r="D634" s="217">
        <v>103.11</v>
      </c>
      <c r="E634" s="217">
        <f t="shared" si="110"/>
        <v>0</v>
      </c>
      <c r="F634" s="217">
        <v>0</v>
      </c>
      <c r="G634" s="217">
        <f t="shared" si="111"/>
        <v>103.11</v>
      </c>
      <c r="H634" s="217">
        <v>103.11</v>
      </c>
      <c r="I634" s="238">
        <v>34.644986808599995</v>
      </c>
      <c r="J634" s="238">
        <v>137.75498680859999</v>
      </c>
      <c r="K634" s="238">
        <f t="shared" si="112"/>
        <v>594.22</v>
      </c>
      <c r="L634" s="238">
        <v>594.22</v>
      </c>
      <c r="M634" s="238">
        <v>731.97498680860008</v>
      </c>
    </row>
    <row r="635" spans="1:13" ht="15" thickBot="1">
      <c r="A635" s="116"/>
      <c r="B635" s="116"/>
      <c r="C635" s="116"/>
      <c r="D635" s="116"/>
      <c r="E635" s="116"/>
      <c r="F635" s="116"/>
      <c r="G635" s="116"/>
      <c r="H635" s="116"/>
      <c r="I635" s="241"/>
      <c r="J635" s="241"/>
      <c r="K635" s="241"/>
      <c r="L635" s="241"/>
      <c r="M635" s="241"/>
    </row>
    <row r="636" spans="1:13">
      <c r="A636" s="220" t="s">
        <v>241</v>
      </c>
      <c r="B636" s="217">
        <v>1</v>
      </c>
      <c r="C636" s="217">
        <f t="shared" ref="C636:C649" si="113">IF(B636 =0,0,D636 / B636 )</f>
        <v>147.02000000000001</v>
      </c>
      <c r="D636" s="217">
        <v>147.02000000000001</v>
      </c>
      <c r="E636" s="217">
        <f t="shared" ref="E636:E649" si="114">IF(B636 =0,0,F636 / B636 )</f>
        <v>0</v>
      </c>
      <c r="F636" s="217">
        <v>0</v>
      </c>
      <c r="G636" s="217">
        <f t="shared" ref="G636:G649" si="115">IF(B636 =0,0,H636 / B636 )</f>
        <v>147.02000000000001</v>
      </c>
      <c r="H636" s="217">
        <v>147.02000000000001</v>
      </c>
      <c r="I636" s="238">
        <v>49.398758225200005</v>
      </c>
      <c r="J636" s="238">
        <v>196.41875822520001</v>
      </c>
      <c r="K636" s="238">
        <f t="shared" ref="K636:K649" si="116">IF(B635 =0,0,L636 / B635 )</f>
        <v>0</v>
      </c>
      <c r="L636" s="238">
        <v>594.22</v>
      </c>
      <c r="M636" s="238">
        <v>790.63875822520004</v>
      </c>
    </row>
    <row r="637" spans="1:13">
      <c r="A637" s="220" t="s">
        <v>243</v>
      </c>
      <c r="B637" s="217">
        <v>4</v>
      </c>
      <c r="C637" s="217">
        <f t="shared" si="113"/>
        <v>147.02000000000001</v>
      </c>
      <c r="D637" s="217">
        <v>588.08000000000004</v>
      </c>
      <c r="E637" s="217">
        <f t="shared" si="114"/>
        <v>0</v>
      </c>
      <c r="F637" s="217">
        <v>0</v>
      </c>
      <c r="G637" s="217">
        <f t="shared" si="115"/>
        <v>147.02000000000001</v>
      </c>
      <c r="H637" s="217">
        <v>588.08000000000004</v>
      </c>
      <c r="I637" s="238">
        <v>197.59503290080002</v>
      </c>
      <c r="J637" s="238">
        <v>785.67503290080003</v>
      </c>
      <c r="K637" s="238">
        <f t="shared" si="116"/>
        <v>2376.88</v>
      </c>
      <c r="L637" s="238">
        <v>2376.88</v>
      </c>
      <c r="M637" s="238">
        <v>3162.5550329008001</v>
      </c>
    </row>
    <row r="638" spans="1:13">
      <c r="A638" s="220" t="s">
        <v>151</v>
      </c>
      <c r="B638" s="217">
        <v>3</v>
      </c>
      <c r="C638" s="217">
        <f t="shared" si="113"/>
        <v>115</v>
      </c>
      <c r="D638" s="217">
        <v>345</v>
      </c>
      <c r="E638" s="217">
        <f t="shared" si="114"/>
        <v>0</v>
      </c>
      <c r="F638" s="217">
        <v>0</v>
      </c>
      <c r="G638" s="217">
        <f t="shared" si="115"/>
        <v>115</v>
      </c>
      <c r="H638" s="217">
        <v>345</v>
      </c>
      <c r="I638" s="238">
        <v>115.92008970000001</v>
      </c>
      <c r="J638" s="238">
        <v>460.92008970000001</v>
      </c>
      <c r="K638" s="238">
        <f t="shared" si="116"/>
        <v>26.857500000000002</v>
      </c>
      <c r="L638" s="238">
        <v>107.43</v>
      </c>
      <c r="M638" s="238">
        <v>568.35008970000001</v>
      </c>
    </row>
    <row r="639" spans="1:13">
      <c r="A639" s="220" t="s">
        <v>152</v>
      </c>
      <c r="B639" s="217">
        <v>2</v>
      </c>
      <c r="C639" s="217">
        <f t="shared" si="113"/>
        <v>0</v>
      </c>
      <c r="D639" s="217">
        <v>0</v>
      </c>
      <c r="E639" s="217">
        <f t="shared" si="114"/>
        <v>0</v>
      </c>
      <c r="F639" s="217">
        <v>0</v>
      </c>
      <c r="G639" s="217">
        <f t="shared" si="115"/>
        <v>0</v>
      </c>
      <c r="H639" s="217">
        <v>0</v>
      </c>
      <c r="I639" s="238">
        <v>0</v>
      </c>
      <c r="J639" s="238">
        <v>0</v>
      </c>
      <c r="K639" s="238">
        <f t="shared" si="116"/>
        <v>23.873333333333335</v>
      </c>
      <c r="L639" s="238">
        <v>71.62</v>
      </c>
      <c r="M639" s="238">
        <v>71.62</v>
      </c>
    </row>
    <row r="640" spans="1:13">
      <c r="A640" s="220" t="s">
        <v>154</v>
      </c>
      <c r="B640" s="217">
        <v>1</v>
      </c>
      <c r="C640" s="217">
        <f t="shared" si="113"/>
        <v>193.79</v>
      </c>
      <c r="D640" s="217">
        <v>193.79</v>
      </c>
      <c r="E640" s="217">
        <f t="shared" si="114"/>
        <v>0</v>
      </c>
      <c r="F640" s="217">
        <v>0</v>
      </c>
      <c r="G640" s="217">
        <f t="shared" si="115"/>
        <v>193.79</v>
      </c>
      <c r="H640" s="217">
        <v>193.79</v>
      </c>
      <c r="I640" s="238">
        <v>65.113490385399999</v>
      </c>
      <c r="J640" s="238">
        <v>258.9034903854</v>
      </c>
      <c r="K640" s="238">
        <f t="shared" si="116"/>
        <v>17.905000000000001</v>
      </c>
      <c r="L640" s="238">
        <v>35.81</v>
      </c>
      <c r="M640" s="238">
        <v>294.71349038540001</v>
      </c>
    </row>
    <row r="641" spans="1:13">
      <c r="A641" s="220" t="s">
        <v>155</v>
      </c>
      <c r="B641" s="217">
        <v>4</v>
      </c>
      <c r="C641" s="217">
        <f t="shared" si="113"/>
        <v>193.79</v>
      </c>
      <c r="D641" s="217">
        <v>775.16</v>
      </c>
      <c r="E641" s="217">
        <f t="shared" si="114"/>
        <v>0</v>
      </c>
      <c r="F641" s="217">
        <v>0</v>
      </c>
      <c r="G641" s="217">
        <f t="shared" si="115"/>
        <v>193.79</v>
      </c>
      <c r="H641" s="217">
        <v>775.16</v>
      </c>
      <c r="I641" s="238">
        <v>260.45396154159999</v>
      </c>
      <c r="J641" s="238">
        <v>1035.6139615416</v>
      </c>
      <c r="K641" s="238">
        <f t="shared" si="116"/>
        <v>143.24</v>
      </c>
      <c r="L641" s="238">
        <v>143.24</v>
      </c>
      <c r="M641" s="238">
        <v>1178.8539615416</v>
      </c>
    </row>
    <row r="642" spans="1:13">
      <c r="A642" s="220" t="s">
        <v>156</v>
      </c>
      <c r="B642" s="217">
        <v>15</v>
      </c>
      <c r="C642" s="217">
        <f t="shared" si="113"/>
        <v>193.79</v>
      </c>
      <c r="D642" s="217">
        <v>2906.85</v>
      </c>
      <c r="E642" s="217">
        <f t="shared" si="114"/>
        <v>0</v>
      </c>
      <c r="F642" s="217">
        <v>0</v>
      </c>
      <c r="G642" s="217">
        <f t="shared" si="115"/>
        <v>193.79</v>
      </c>
      <c r="H642" s="217">
        <v>2906.85</v>
      </c>
      <c r="I642" s="238">
        <v>976.70235578099994</v>
      </c>
      <c r="J642" s="238">
        <v>3883.5523557809997</v>
      </c>
      <c r="K642" s="238">
        <f t="shared" si="116"/>
        <v>134.28749999999999</v>
      </c>
      <c r="L642" s="238">
        <v>537.15</v>
      </c>
      <c r="M642" s="238">
        <v>4420.7023557809998</v>
      </c>
    </row>
    <row r="643" spans="1:13">
      <c r="A643" s="220" t="s">
        <v>157</v>
      </c>
      <c r="B643" s="217">
        <v>21</v>
      </c>
      <c r="C643" s="217">
        <f t="shared" si="113"/>
        <v>213.27</v>
      </c>
      <c r="D643" s="217">
        <v>4478.67</v>
      </c>
      <c r="E643" s="217">
        <f t="shared" si="114"/>
        <v>780.71</v>
      </c>
      <c r="F643" s="217">
        <v>16394.91</v>
      </c>
      <c r="G643" s="217">
        <f t="shared" si="115"/>
        <v>993.9799999999999</v>
      </c>
      <c r="H643" s="217">
        <v>20873.579999999998</v>
      </c>
      <c r="I643" s="238">
        <v>7013.5283071308004</v>
      </c>
      <c r="J643" s="238">
        <v>27887.108307130798</v>
      </c>
      <c r="K643" s="238">
        <f t="shared" si="116"/>
        <v>831.90800000000002</v>
      </c>
      <c r="L643" s="238">
        <v>12478.62</v>
      </c>
      <c r="M643" s="238">
        <v>40365.728307130797</v>
      </c>
    </row>
    <row r="644" spans="1:13">
      <c r="A644" s="220" t="s">
        <v>90</v>
      </c>
      <c r="B644" s="217">
        <v>5</v>
      </c>
      <c r="C644" s="217">
        <f t="shared" si="113"/>
        <v>217.25</v>
      </c>
      <c r="D644" s="217">
        <v>1086.25</v>
      </c>
      <c r="E644" s="217">
        <f t="shared" si="114"/>
        <v>838.04</v>
      </c>
      <c r="F644" s="217">
        <v>4190.2</v>
      </c>
      <c r="G644" s="217">
        <f t="shared" si="115"/>
        <v>1055.29</v>
      </c>
      <c r="H644" s="217">
        <v>5276.45</v>
      </c>
      <c r="I644" s="238">
        <v>1772.8885718769998</v>
      </c>
      <c r="J644" s="238">
        <v>7049.3385718769996</v>
      </c>
      <c r="K644" s="238">
        <f t="shared" si="116"/>
        <v>141.4809523809524</v>
      </c>
      <c r="L644" s="238">
        <v>2971.1000000000004</v>
      </c>
      <c r="M644" s="238">
        <v>10020.438571876999</v>
      </c>
    </row>
    <row r="645" spans="1:13">
      <c r="A645" s="220" t="s">
        <v>82</v>
      </c>
      <c r="B645" s="217">
        <v>13</v>
      </c>
      <c r="C645" s="217">
        <f t="shared" si="113"/>
        <v>217.25</v>
      </c>
      <c r="D645" s="217">
        <v>2824.25</v>
      </c>
      <c r="E645" s="217">
        <f t="shared" si="114"/>
        <v>838.03999999999985</v>
      </c>
      <c r="F645" s="217">
        <v>10894.519999999999</v>
      </c>
      <c r="G645" s="217">
        <f t="shared" si="115"/>
        <v>1055.29</v>
      </c>
      <c r="H645" s="217">
        <v>13718.769999999999</v>
      </c>
      <c r="I645" s="238">
        <v>4609.5102868801996</v>
      </c>
      <c r="J645" s="238">
        <v>18328.280286880199</v>
      </c>
      <c r="K645" s="238">
        <f t="shared" si="116"/>
        <v>1544.9720000000002</v>
      </c>
      <c r="L645" s="238">
        <v>7724.8600000000006</v>
      </c>
      <c r="M645" s="238">
        <v>26053.140286880196</v>
      </c>
    </row>
    <row r="646" spans="1:13">
      <c r="A646" s="220" t="s">
        <v>83</v>
      </c>
      <c r="B646" s="217">
        <v>27</v>
      </c>
      <c r="C646" s="217">
        <f t="shared" si="113"/>
        <v>217.25</v>
      </c>
      <c r="D646" s="217">
        <v>5865.75</v>
      </c>
      <c r="E646" s="217">
        <f t="shared" si="114"/>
        <v>838.04</v>
      </c>
      <c r="F646" s="217">
        <v>22627.079999999998</v>
      </c>
      <c r="G646" s="217">
        <f t="shared" si="115"/>
        <v>1055.29</v>
      </c>
      <c r="H646" s="217">
        <v>28492.829999999998</v>
      </c>
      <c r="I646" s="238">
        <v>9573.5982881357995</v>
      </c>
      <c r="J646" s="238">
        <v>38066.428288135794</v>
      </c>
      <c r="K646" s="238">
        <f t="shared" si="116"/>
        <v>1234.1492307692308</v>
      </c>
      <c r="L646" s="238">
        <v>16043.94</v>
      </c>
      <c r="M646" s="238">
        <v>54110.368288135796</v>
      </c>
    </row>
    <row r="647" spans="1:13">
      <c r="A647" s="220" t="s">
        <v>175</v>
      </c>
      <c r="B647" s="217">
        <v>3</v>
      </c>
      <c r="C647" s="217">
        <f t="shared" si="113"/>
        <v>0</v>
      </c>
      <c r="D647" s="217">
        <v>0</v>
      </c>
      <c r="E647" s="217">
        <f t="shared" si="114"/>
        <v>666.05</v>
      </c>
      <c r="F647" s="217">
        <v>1998.1499999999999</v>
      </c>
      <c r="G647" s="217">
        <f t="shared" si="115"/>
        <v>666.05</v>
      </c>
      <c r="H647" s="217">
        <v>1998.1499999999999</v>
      </c>
      <c r="I647" s="238">
        <v>671.37891951899996</v>
      </c>
      <c r="J647" s="238">
        <v>2669.5289195189998</v>
      </c>
      <c r="K647" s="238">
        <f t="shared" si="116"/>
        <v>391.06777777777779</v>
      </c>
      <c r="L647" s="238">
        <v>10558.83</v>
      </c>
      <c r="M647" s="238">
        <v>13228.358919519</v>
      </c>
    </row>
    <row r="648" spans="1:13" ht="15" thickBot="1">
      <c r="A648" s="220" t="s">
        <v>84</v>
      </c>
      <c r="B648" s="217">
        <v>19</v>
      </c>
      <c r="C648" s="217">
        <f t="shared" si="113"/>
        <v>417.73</v>
      </c>
      <c r="D648" s="217">
        <v>7936.87</v>
      </c>
      <c r="E648" s="217">
        <f t="shared" si="114"/>
        <v>666.05</v>
      </c>
      <c r="F648" s="217">
        <v>12654.949999999999</v>
      </c>
      <c r="G648" s="217">
        <f t="shared" si="115"/>
        <v>1083.78</v>
      </c>
      <c r="H648" s="217">
        <v>20591.82</v>
      </c>
      <c r="I648" s="238">
        <v>6918.8568738732001</v>
      </c>
      <c r="J648" s="238">
        <v>27510.676873873203</v>
      </c>
      <c r="K648" s="238">
        <f t="shared" si="116"/>
        <v>22290.863333333338</v>
      </c>
      <c r="L648" s="238">
        <v>66872.590000000011</v>
      </c>
      <c r="M648" s="238">
        <v>94383.266873873188</v>
      </c>
    </row>
    <row r="649" spans="1:13">
      <c r="A649" s="76" t="s">
        <v>208</v>
      </c>
      <c r="B649" s="221">
        <v>184.08333333333331</v>
      </c>
      <c r="C649" s="221">
        <f t="shared" si="113"/>
        <v>185.789606156632</v>
      </c>
      <c r="D649" s="221">
        <v>34200.770000000004</v>
      </c>
      <c r="E649" s="221">
        <f t="shared" si="114"/>
        <v>537.71905387052959</v>
      </c>
      <c r="F649" s="221">
        <v>98985.115833333315</v>
      </c>
      <c r="G649" s="221">
        <f t="shared" si="115"/>
        <v>723.50866002716168</v>
      </c>
      <c r="H649" s="221">
        <v>133185.88583333333</v>
      </c>
      <c r="I649" s="239">
        <v>44750.492268330308</v>
      </c>
      <c r="J649" s="239">
        <v>177936.37810166363</v>
      </c>
      <c r="K649" s="239">
        <f t="shared" si="116"/>
        <v>13625.562499999996</v>
      </c>
      <c r="L649" s="239">
        <v>258885.68749999994</v>
      </c>
      <c r="M649" s="239">
        <v>436822.06560166361</v>
      </c>
    </row>
    <row r="651" spans="1:13">
      <c r="A651" s="216" t="s">
        <v>209</v>
      </c>
      <c r="B651" s="217"/>
      <c r="C651" s="217"/>
      <c r="D651" s="217"/>
      <c r="E651" s="217"/>
      <c r="F651" s="217"/>
      <c r="G651" s="217"/>
      <c r="H651" s="217"/>
      <c r="I651" s="238"/>
      <c r="J651" s="238"/>
      <c r="K651" s="238"/>
      <c r="L651" s="238"/>
      <c r="M651" s="238"/>
    </row>
    <row r="652" spans="1:13">
      <c r="A652" s="219" t="s">
        <v>210</v>
      </c>
      <c r="B652" s="217"/>
      <c r="C652" s="217"/>
      <c r="D652" s="217"/>
      <c r="E652" s="217"/>
      <c r="F652" s="217"/>
      <c r="G652" s="217"/>
      <c r="H652" s="217"/>
      <c r="I652" s="238"/>
      <c r="J652" s="238"/>
      <c r="K652" s="238"/>
      <c r="L652" s="238"/>
      <c r="M652" s="238"/>
    </row>
    <row r="653" spans="1:13">
      <c r="A653" s="220" t="s">
        <v>98</v>
      </c>
      <c r="B653" s="217">
        <v>16.166666666666668</v>
      </c>
      <c r="C653" s="217">
        <f t="shared" ref="C653:C679" si="117">IF(B653 =0,0,D653 / B653 )</f>
        <v>32</v>
      </c>
      <c r="D653" s="217">
        <v>517.33333333333337</v>
      </c>
      <c r="E653" s="217">
        <f t="shared" ref="E653:E679" si="118">IF(B653 =0,0,F653 / B653 )</f>
        <v>0</v>
      </c>
      <c r="F653" s="217">
        <v>0</v>
      </c>
      <c r="G653" s="217">
        <f t="shared" ref="G653:G679" si="119">IF(B653 =0,0,H653 / B653 )</f>
        <v>32</v>
      </c>
      <c r="H653" s="217">
        <v>517.33333333333337</v>
      </c>
      <c r="I653" s="238">
        <v>173.82413450666664</v>
      </c>
      <c r="J653" s="238">
        <v>691.15746784000009</v>
      </c>
      <c r="K653" s="238">
        <f t="shared" ref="K653:K679" si="120">IF(B652 =0,0,L653 / B652 )</f>
        <v>0</v>
      </c>
      <c r="L653" s="238">
        <v>578.9283333333334</v>
      </c>
      <c r="M653" s="238">
        <v>1270.0858011733333</v>
      </c>
    </row>
    <row r="654" spans="1:13">
      <c r="A654" s="220" t="s">
        <v>99</v>
      </c>
      <c r="B654" s="217">
        <v>308.08333333333331</v>
      </c>
      <c r="C654" s="217">
        <f t="shared" si="117"/>
        <v>0</v>
      </c>
      <c r="D654" s="217">
        <v>0</v>
      </c>
      <c r="E654" s="217">
        <f t="shared" si="118"/>
        <v>0</v>
      </c>
      <c r="F654" s="217">
        <v>0</v>
      </c>
      <c r="G654" s="217">
        <f t="shared" si="119"/>
        <v>0</v>
      </c>
      <c r="H654" s="217">
        <v>0</v>
      </c>
      <c r="I654" s="238">
        <v>0</v>
      </c>
      <c r="J654" s="238">
        <v>0</v>
      </c>
      <c r="K654" s="238">
        <f t="shared" si="120"/>
        <v>682.42046391752569</v>
      </c>
      <c r="L654" s="238">
        <v>11032.464166666667</v>
      </c>
      <c r="M654" s="238">
        <v>11032.464166666667</v>
      </c>
    </row>
    <row r="655" spans="1:13">
      <c r="A655" s="220" t="s">
        <v>100</v>
      </c>
      <c r="B655" s="217">
        <v>6</v>
      </c>
      <c r="C655" s="217">
        <f t="shared" si="117"/>
        <v>3.6599999999999997</v>
      </c>
      <c r="D655" s="217">
        <v>21.959999999999997</v>
      </c>
      <c r="E655" s="217">
        <f t="shared" si="118"/>
        <v>0</v>
      </c>
      <c r="F655" s="217">
        <v>0</v>
      </c>
      <c r="G655" s="217">
        <f t="shared" si="119"/>
        <v>3.6599999999999997</v>
      </c>
      <c r="H655" s="217">
        <v>21.959999999999997</v>
      </c>
      <c r="I655" s="238">
        <v>7.3785657095999992</v>
      </c>
      <c r="J655" s="238">
        <v>29.338565709599994</v>
      </c>
      <c r="K655" s="238">
        <f t="shared" si="120"/>
        <v>0.69740870976467417</v>
      </c>
      <c r="L655" s="238">
        <v>214.86</v>
      </c>
      <c r="M655" s="238">
        <v>244.19856570959999</v>
      </c>
    </row>
    <row r="656" spans="1:13">
      <c r="A656" s="220" t="s">
        <v>102</v>
      </c>
      <c r="B656" s="217">
        <v>10.083333333333334</v>
      </c>
      <c r="C656" s="217">
        <f t="shared" si="117"/>
        <v>40.479999999999997</v>
      </c>
      <c r="D656" s="217">
        <v>408.17333333333335</v>
      </c>
      <c r="E656" s="217">
        <f t="shared" si="118"/>
        <v>780.70999999999981</v>
      </c>
      <c r="F656" s="217">
        <v>7872.1591666666654</v>
      </c>
      <c r="G656" s="217">
        <f t="shared" si="119"/>
        <v>821.18999999999983</v>
      </c>
      <c r="H656" s="217">
        <v>8280.3324999999986</v>
      </c>
      <c r="I656" s="238">
        <v>2782.1938728864498</v>
      </c>
      <c r="J656" s="238">
        <v>11062.52637288645</v>
      </c>
      <c r="K656" s="238">
        <f t="shared" si="120"/>
        <v>998.61972222222232</v>
      </c>
      <c r="L656" s="238">
        <v>5991.7183333333342</v>
      </c>
      <c r="M656" s="238">
        <v>17054.244706219783</v>
      </c>
    </row>
    <row r="657" spans="1:13">
      <c r="A657" s="220" t="s">
        <v>103</v>
      </c>
      <c r="B657" s="217">
        <v>1.0833333333333333</v>
      </c>
      <c r="C657" s="217">
        <f t="shared" si="117"/>
        <v>40.480000000000004</v>
      </c>
      <c r="D657" s="217">
        <v>43.853333333333332</v>
      </c>
      <c r="E657" s="217">
        <f t="shared" si="118"/>
        <v>780.71</v>
      </c>
      <c r="F657" s="217">
        <v>845.76916666666659</v>
      </c>
      <c r="G657" s="217">
        <f t="shared" si="119"/>
        <v>821.19</v>
      </c>
      <c r="H657" s="217">
        <v>889.62249999999995</v>
      </c>
      <c r="I657" s="238">
        <v>298.91339130184997</v>
      </c>
      <c r="J657" s="238">
        <v>1188.5358913018499</v>
      </c>
      <c r="K657" s="238">
        <f t="shared" si="120"/>
        <v>63.841818181818176</v>
      </c>
      <c r="L657" s="238">
        <v>643.73833333333334</v>
      </c>
      <c r="M657" s="238">
        <v>1832.2742246351834</v>
      </c>
    </row>
    <row r="658" spans="1:13">
      <c r="A658" s="220" t="s">
        <v>104</v>
      </c>
      <c r="B658" s="217">
        <v>6</v>
      </c>
      <c r="C658" s="217">
        <f t="shared" si="117"/>
        <v>88.93</v>
      </c>
      <c r="D658" s="217">
        <v>533.58000000000004</v>
      </c>
      <c r="E658" s="217">
        <f t="shared" si="118"/>
        <v>838.04</v>
      </c>
      <c r="F658" s="217">
        <v>5028.24</v>
      </c>
      <c r="G658" s="217">
        <f t="shared" si="119"/>
        <v>926.96999999999991</v>
      </c>
      <c r="H658" s="217">
        <v>5561.82</v>
      </c>
      <c r="I658" s="238">
        <v>1868.7729660732</v>
      </c>
      <c r="J658" s="238">
        <v>7430.5929660732008</v>
      </c>
      <c r="K658" s="238">
        <f t="shared" si="120"/>
        <v>3291.0646153846155</v>
      </c>
      <c r="L658" s="238">
        <v>3565.32</v>
      </c>
      <c r="M658" s="238">
        <v>10995.912966073201</v>
      </c>
    </row>
    <row r="659" spans="1:13">
      <c r="A659" s="220" t="s">
        <v>107</v>
      </c>
      <c r="B659" s="217">
        <v>29874.75</v>
      </c>
      <c r="C659" s="217">
        <f t="shared" si="117"/>
        <v>21.339999999999996</v>
      </c>
      <c r="D659" s="217">
        <v>637527.16499999992</v>
      </c>
      <c r="E659" s="217">
        <f t="shared" si="118"/>
        <v>0</v>
      </c>
      <c r="F659" s="217">
        <v>0</v>
      </c>
      <c r="G659" s="217">
        <f t="shared" si="119"/>
        <v>21.339999999999996</v>
      </c>
      <c r="H659" s="217">
        <v>637527.16499999992</v>
      </c>
      <c r="I659" s="238">
        <v>214209.29319706291</v>
      </c>
      <c r="J659" s="238">
        <v>851736.45819706284</v>
      </c>
      <c r="K659" s="238">
        <f t="shared" si="120"/>
        <v>178302.46625000003</v>
      </c>
      <c r="L659" s="238">
        <v>1069814.7975000001</v>
      </c>
      <c r="M659" s="238">
        <v>1921551.2556970632</v>
      </c>
    </row>
    <row r="660" spans="1:13">
      <c r="A660" s="220" t="s">
        <v>108</v>
      </c>
      <c r="B660" s="217">
        <v>946.66666666666663</v>
      </c>
      <c r="C660" s="217">
        <f t="shared" si="117"/>
        <v>76.13</v>
      </c>
      <c r="D660" s="217">
        <v>72069.733333333323</v>
      </c>
      <c r="E660" s="217">
        <f t="shared" si="118"/>
        <v>0</v>
      </c>
      <c r="F660" s="217">
        <v>0</v>
      </c>
      <c r="G660" s="217">
        <f t="shared" si="119"/>
        <v>76.13</v>
      </c>
      <c r="H660" s="217">
        <v>72069.733333333323</v>
      </c>
      <c r="I660" s="238">
        <v>24215.449138130669</v>
      </c>
      <c r="J660" s="238">
        <v>96285.182471463995</v>
      </c>
      <c r="K660" s="238">
        <f t="shared" si="120"/>
        <v>1.1347419922621391</v>
      </c>
      <c r="L660" s="238">
        <v>33900.133333333339</v>
      </c>
      <c r="M660" s="238">
        <v>130185.31580479733</v>
      </c>
    </row>
    <row r="661" spans="1:13">
      <c r="A661" s="220" t="s">
        <v>109</v>
      </c>
      <c r="B661" s="217">
        <v>1</v>
      </c>
      <c r="C661" s="217">
        <f t="shared" si="117"/>
        <v>117.64</v>
      </c>
      <c r="D661" s="217">
        <v>117.64</v>
      </c>
      <c r="E661" s="217">
        <f t="shared" si="118"/>
        <v>0</v>
      </c>
      <c r="F661" s="217">
        <v>0</v>
      </c>
      <c r="G661" s="217">
        <f t="shared" si="119"/>
        <v>117.64</v>
      </c>
      <c r="H661" s="217">
        <v>117.64</v>
      </c>
      <c r="I661" s="238">
        <v>39.527070586400001</v>
      </c>
      <c r="J661" s="238">
        <v>157.1670705864</v>
      </c>
      <c r="K661" s="238">
        <f t="shared" si="120"/>
        <v>3.7827464788732397E-2</v>
      </c>
      <c r="L661" s="238">
        <v>35.81</v>
      </c>
      <c r="M661" s="238">
        <v>192.9770705864</v>
      </c>
    </row>
    <row r="662" spans="1:13">
      <c r="A662" s="220" t="s">
        <v>110</v>
      </c>
      <c r="B662" s="217">
        <v>143.83333333333334</v>
      </c>
      <c r="C662" s="217">
        <f t="shared" si="117"/>
        <v>113.5</v>
      </c>
      <c r="D662" s="217">
        <v>16325.083333333334</v>
      </c>
      <c r="E662" s="217">
        <f t="shared" si="118"/>
        <v>0</v>
      </c>
      <c r="F662" s="217">
        <v>0</v>
      </c>
      <c r="G662" s="217">
        <f t="shared" si="119"/>
        <v>113.5</v>
      </c>
      <c r="H662" s="217">
        <v>16325.083333333334</v>
      </c>
      <c r="I662" s="238">
        <v>5485.2322445216669</v>
      </c>
      <c r="J662" s="238">
        <v>21810.315577855003</v>
      </c>
      <c r="K662" s="238">
        <f t="shared" si="120"/>
        <v>5150.6716666666671</v>
      </c>
      <c r="L662" s="238">
        <v>5150.6716666666671</v>
      </c>
      <c r="M662" s="238">
        <v>26960.987244521672</v>
      </c>
    </row>
    <row r="663" spans="1:13">
      <c r="A663" s="220" t="s">
        <v>111</v>
      </c>
      <c r="B663" s="217">
        <v>41.833333333333336</v>
      </c>
      <c r="C663" s="217">
        <f t="shared" si="117"/>
        <v>113.54</v>
      </c>
      <c r="D663" s="217">
        <v>4749.7566666666671</v>
      </c>
      <c r="E663" s="217">
        <f t="shared" si="118"/>
        <v>0</v>
      </c>
      <c r="F663" s="217">
        <v>0</v>
      </c>
      <c r="G663" s="217">
        <f t="shared" si="119"/>
        <v>113.54</v>
      </c>
      <c r="H663" s="217">
        <v>4749.7566666666671</v>
      </c>
      <c r="I663" s="238">
        <v>1595.9194749367334</v>
      </c>
      <c r="J663" s="238">
        <v>6345.6761416033996</v>
      </c>
      <c r="K663" s="238">
        <f t="shared" si="120"/>
        <v>10.41519119351101</v>
      </c>
      <c r="L663" s="238">
        <v>1498.051666666667</v>
      </c>
      <c r="M663" s="238">
        <v>7843.7278082700659</v>
      </c>
    </row>
    <row r="664" spans="1:13">
      <c r="A664" s="220" t="s">
        <v>114</v>
      </c>
      <c r="B664" s="217">
        <v>94.833333333333329</v>
      </c>
      <c r="C664" s="217">
        <f t="shared" si="117"/>
        <v>100.90000000000002</v>
      </c>
      <c r="D664" s="217">
        <v>9568.6833333333343</v>
      </c>
      <c r="E664" s="217">
        <f t="shared" si="118"/>
        <v>0</v>
      </c>
      <c r="F664" s="217">
        <v>0</v>
      </c>
      <c r="G664" s="217">
        <f t="shared" si="119"/>
        <v>100.90000000000002</v>
      </c>
      <c r="H664" s="217">
        <v>9568.6833333333343</v>
      </c>
      <c r="I664" s="238">
        <v>3215.080087857667</v>
      </c>
      <c r="J664" s="238">
        <v>12783.763421190999</v>
      </c>
      <c r="K664" s="238">
        <f t="shared" si="120"/>
        <v>81.178844621513946</v>
      </c>
      <c r="L664" s="238">
        <v>3395.981666666667</v>
      </c>
      <c r="M664" s="238">
        <v>16179.745087857666</v>
      </c>
    </row>
    <row r="665" spans="1:13">
      <c r="A665" s="220" t="s">
        <v>115</v>
      </c>
      <c r="B665" s="217">
        <v>152.41666666666666</v>
      </c>
      <c r="C665" s="217">
        <f t="shared" si="117"/>
        <v>99</v>
      </c>
      <c r="D665" s="217">
        <v>15089.25</v>
      </c>
      <c r="E665" s="217">
        <f t="shared" si="118"/>
        <v>0</v>
      </c>
      <c r="F665" s="217">
        <v>0</v>
      </c>
      <c r="G665" s="217">
        <f t="shared" si="119"/>
        <v>99</v>
      </c>
      <c r="H665" s="217">
        <v>15089.25</v>
      </c>
      <c r="I665" s="238">
        <v>5069.9919232050006</v>
      </c>
      <c r="J665" s="238">
        <v>20159.241923204998</v>
      </c>
      <c r="K665" s="238">
        <f t="shared" si="120"/>
        <v>57.554033391915645</v>
      </c>
      <c r="L665" s="238">
        <v>5458.0408333333335</v>
      </c>
      <c r="M665" s="238">
        <v>25617.282756538334</v>
      </c>
    </row>
    <row r="666" spans="1:13">
      <c r="A666" s="220" t="s">
        <v>118</v>
      </c>
      <c r="B666" s="217">
        <v>27.833333333333332</v>
      </c>
      <c r="C666" s="217">
        <f t="shared" si="117"/>
        <v>105.07000000000001</v>
      </c>
      <c r="D666" s="217">
        <v>2924.4483333333333</v>
      </c>
      <c r="E666" s="217">
        <f t="shared" si="118"/>
        <v>0</v>
      </c>
      <c r="F666" s="217">
        <v>0</v>
      </c>
      <c r="G666" s="217">
        <f t="shared" si="119"/>
        <v>105.07000000000001</v>
      </c>
      <c r="H666" s="217">
        <v>2924.4483333333333</v>
      </c>
      <c r="I666" s="238">
        <v>982.61540035656674</v>
      </c>
      <c r="J666" s="238">
        <v>3907.0637336898999</v>
      </c>
      <c r="K666" s="238">
        <f t="shared" si="120"/>
        <v>6.5393876435210503</v>
      </c>
      <c r="L666" s="238">
        <v>996.7116666666667</v>
      </c>
      <c r="M666" s="238">
        <v>4903.7754003565669</v>
      </c>
    </row>
    <row r="667" spans="1:13">
      <c r="A667" s="220" t="s">
        <v>119</v>
      </c>
      <c r="B667" s="217">
        <v>43.5</v>
      </c>
      <c r="C667" s="217">
        <f t="shared" si="117"/>
        <v>104.99</v>
      </c>
      <c r="D667" s="217">
        <v>4567.0649999999996</v>
      </c>
      <c r="E667" s="217">
        <f t="shared" si="118"/>
        <v>0</v>
      </c>
      <c r="F667" s="217">
        <v>0</v>
      </c>
      <c r="G667" s="217">
        <f t="shared" si="119"/>
        <v>104.99</v>
      </c>
      <c r="H667" s="217">
        <v>4567.0649999999996</v>
      </c>
      <c r="I667" s="238">
        <v>1534.5350274369</v>
      </c>
      <c r="J667" s="238">
        <v>6101.6000274368989</v>
      </c>
      <c r="K667" s="238">
        <f t="shared" si="120"/>
        <v>55.966526946107784</v>
      </c>
      <c r="L667" s="238">
        <v>1557.7349999999999</v>
      </c>
      <c r="M667" s="238">
        <v>7659.3350274368995</v>
      </c>
    </row>
    <row r="668" spans="1:13">
      <c r="A668" s="220" t="s">
        <v>120</v>
      </c>
      <c r="B668" s="217">
        <v>4</v>
      </c>
      <c r="C668" s="217">
        <f t="shared" si="117"/>
        <v>99</v>
      </c>
      <c r="D668" s="217">
        <v>396</v>
      </c>
      <c r="E668" s="217">
        <f t="shared" si="118"/>
        <v>0</v>
      </c>
      <c r="F668" s="217">
        <v>0</v>
      </c>
      <c r="G668" s="217">
        <f t="shared" si="119"/>
        <v>99</v>
      </c>
      <c r="H668" s="217">
        <v>396</v>
      </c>
      <c r="I668" s="238">
        <v>133.05610296</v>
      </c>
      <c r="J668" s="238">
        <v>529.05610295999998</v>
      </c>
      <c r="K668" s="238">
        <f t="shared" si="120"/>
        <v>3.2928735632183912</v>
      </c>
      <c r="L668" s="238">
        <v>143.24</v>
      </c>
      <c r="M668" s="238">
        <v>672.29610295999998</v>
      </c>
    </row>
    <row r="669" spans="1:13">
      <c r="A669" s="220" t="s">
        <v>121</v>
      </c>
      <c r="B669" s="217">
        <v>10.916666666666666</v>
      </c>
      <c r="C669" s="217">
        <f t="shared" si="117"/>
        <v>107</v>
      </c>
      <c r="D669" s="217">
        <v>1168.0833333333333</v>
      </c>
      <c r="E669" s="217">
        <f t="shared" si="118"/>
        <v>780.71</v>
      </c>
      <c r="F669" s="217">
        <v>8522.7508333333335</v>
      </c>
      <c r="G669" s="217">
        <f t="shared" si="119"/>
        <v>887.70999999999992</v>
      </c>
      <c r="H669" s="217">
        <v>9690.8341666666656</v>
      </c>
      <c r="I669" s="238">
        <v>3256.1227996168832</v>
      </c>
      <c r="J669" s="238">
        <v>12946.956966283549</v>
      </c>
      <c r="K669" s="238">
        <f t="shared" si="120"/>
        <v>1621.7254166666669</v>
      </c>
      <c r="L669" s="238">
        <v>6486.9016666666676</v>
      </c>
      <c r="M669" s="238">
        <v>19433.858632950218</v>
      </c>
    </row>
    <row r="670" spans="1:13">
      <c r="A670" s="220" t="s">
        <v>122</v>
      </c>
      <c r="B670" s="217">
        <v>2.0833333333333335</v>
      </c>
      <c r="C670" s="217">
        <f t="shared" si="117"/>
        <v>110.98999999999998</v>
      </c>
      <c r="D670" s="217">
        <v>231.22916666666666</v>
      </c>
      <c r="E670" s="217">
        <f t="shared" si="118"/>
        <v>780.70999999999981</v>
      </c>
      <c r="F670" s="217">
        <v>1626.4791666666663</v>
      </c>
      <c r="G670" s="217">
        <f t="shared" si="119"/>
        <v>891.69999999999982</v>
      </c>
      <c r="H670" s="217">
        <v>1857.708333333333</v>
      </c>
      <c r="I670" s="238">
        <v>624.19048300416659</v>
      </c>
      <c r="J670" s="238">
        <v>2481.8988163374997</v>
      </c>
      <c r="K670" s="238">
        <f t="shared" si="120"/>
        <v>113.40076335877862</v>
      </c>
      <c r="L670" s="238">
        <v>1237.9583333333333</v>
      </c>
      <c r="M670" s="238">
        <v>3719.8571496708332</v>
      </c>
    </row>
    <row r="671" spans="1:13">
      <c r="A671" s="220" t="s">
        <v>123</v>
      </c>
      <c r="B671" s="217">
        <v>7</v>
      </c>
      <c r="C671" s="217">
        <f t="shared" si="117"/>
        <v>99</v>
      </c>
      <c r="D671" s="217">
        <v>693</v>
      </c>
      <c r="E671" s="217">
        <f t="shared" si="118"/>
        <v>838.04</v>
      </c>
      <c r="F671" s="217">
        <v>5866.28</v>
      </c>
      <c r="G671" s="217">
        <f t="shared" si="119"/>
        <v>937.04</v>
      </c>
      <c r="H671" s="217">
        <v>6559.28</v>
      </c>
      <c r="I671" s="238">
        <v>2203.9197854128001</v>
      </c>
      <c r="J671" s="238">
        <v>8763.1997854127985</v>
      </c>
      <c r="K671" s="238">
        <f t="shared" si="120"/>
        <v>1996.5791999999999</v>
      </c>
      <c r="L671" s="238">
        <v>4159.54</v>
      </c>
      <c r="M671" s="238">
        <v>12922.739785412799</v>
      </c>
    </row>
    <row r="672" spans="1:13">
      <c r="A672" s="220" t="s">
        <v>124</v>
      </c>
      <c r="B672" s="217">
        <v>3.25</v>
      </c>
      <c r="C672" s="217">
        <f t="shared" si="117"/>
        <v>99</v>
      </c>
      <c r="D672" s="217">
        <v>321.75</v>
      </c>
      <c r="E672" s="217">
        <f t="shared" si="118"/>
        <v>838.03999999999985</v>
      </c>
      <c r="F672" s="217">
        <v>2723.6299999999997</v>
      </c>
      <c r="G672" s="217">
        <f t="shared" si="119"/>
        <v>937.03999999999985</v>
      </c>
      <c r="H672" s="217">
        <v>3045.3799999999997</v>
      </c>
      <c r="I672" s="238">
        <v>1023.2484717988</v>
      </c>
      <c r="J672" s="238">
        <v>4068.6284717987996</v>
      </c>
      <c r="K672" s="238">
        <f t="shared" si="120"/>
        <v>275.88785714285717</v>
      </c>
      <c r="L672" s="238">
        <v>1931.2150000000001</v>
      </c>
      <c r="M672" s="238">
        <v>5999.8434717987993</v>
      </c>
    </row>
    <row r="673" spans="1:13">
      <c r="A673" s="220" t="s">
        <v>125</v>
      </c>
      <c r="B673" s="217">
        <v>1.1666666666666667</v>
      </c>
      <c r="C673" s="217">
        <f t="shared" si="117"/>
        <v>99</v>
      </c>
      <c r="D673" s="217">
        <v>115.5</v>
      </c>
      <c r="E673" s="217">
        <f t="shared" si="118"/>
        <v>838.03999999999985</v>
      </c>
      <c r="F673" s="217">
        <v>977.71333333333325</v>
      </c>
      <c r="G673" s="217">
        <f t="shared" si="119"/>
        <v>937.04</v>
      </c>
      <c r="H673" s="217">
        <v>1093.2133333333334</v>
      </c>
      <c r="I673" s="238">
        <v>367.31996423546667</v>
      </c>
      <c r="J673" s="238">
        <v>1460.5332975687998</v>
      </c>
      <c r="K673" s="238">
        <f t="shared" si="120"/>
        <v>213.30974358974359</v>
      </c>
      <c r="L673" s="238">
        <v>693.25666666666666</v>
      </c>
      <c r="M673" s="238">
        <v>2153.7899642354664</v>
      </c>
    </row>
    <row r="674" spans="1:13">
      <c r="A674" s="220" t="s">
        <v>126</v>
      </c>
      <c r="B674" s="217">
        <v>2</v>
      </c>
      <c r="C674" s="217">
        <f t="shared" si="117"/>
        <v>108.33999999999999</v>
      </c>
      <c r="D674" s="217">
        <v>216.67999999999998</v>
      </c>
      <c r="E674" s="217">
        <f t="shared" si="118"/>
        <v>666.05</v>
      </c>
      <c r="F674" s="217">
        <v>1332.1</v>
      </c>
      <c r="G674" s="217">
        <f t="shared" si="119"/>
        <v>774.39</v>
      </c>
      <c r="H674" s="217">
        <v>1548.78</v>
      </c>
      <c r="I674" s="238">
        <v>520.39048268279998</v>
      </c>
      <c r="J674" s="238">
        <v>2069.1704826828</v>
      </c>
      <c r="K674" s="238">
        <f t="shared" si="120"/>
        <v>6033.6171428571424</v>
      </c>
      <c r="L674" s="238">
        <v>7039.22</v>
      </c>
      <c r="M674" s="238">
        <v>9108.3904826828002</v>
      </c>
    </row>
    <row r="675" spans="1:13">
      <c r="A675" s="220" t="s">
        <v>130</v>
      </c>
      <c r="B675" s="217">
        <v>2.6666666666666665</v>
      </c>
      <c r="C675" s="217">
        <f t="shared" si="117"/>
        <v>40.53</v>
      </c>
      <c r="D675" s="217">
        <v>108.08</v>
      </c>
      <c r="E675" s="217">
        <f t="shared" si="118"/>
        <v>0</v>
      </c>
      <c r="F675" s="217">
        <v>0</v>
      </c>
      <c r="G675" s="217">
        <f t="shared" si="119"/>
        <v>40.53</v>
      </c>
      <c r="H675" s="217">
        <v>108.08</v>
      </c>
      <c r="I675" s="238">
        <v>36.314908100800004</v>
      </c>
      <c r="J675" s="238">
        <v>144.3949081008</v>
      </c>
      <c r="K675" s="238">
        <f t="shared" si="120"/>
        <v>47.74666666666667</v>
      </c>
      <c r="L675" s="238">
        <v>95.493333333333339</v>
      </c>
      <c r="M675" s="238">
        <v>239.88824143413333</v>
      </c>
    </row>
    <row r="676" spans="1:13">
      <c r="A676" s="220" t="s">
        <v>131</v>
      </c>
      <c r="B676" s="217">
        <v>7479.166666666667</v>
      </c>
      <c r="C676" s="217">
        <f t="shared" si="117"/>
        <v>0</v>
      </c>
      <c r="D676" s="217">
        <v>0</v>
      </c>
      <c r="E676" s="217">
        <f t="shared" si="118"/>
        <v>0</v>
      </c>
      <c r="F676" s="217">
        <v>0</v>
      </c>
      <c r="G676" s="217">
        <f t="shared" si="119"/>
        <v>0</v>
      </c>
      <c r="H676" s="217">
        <v>0</v>
      </c>
      <c r="I676" s="238">
        <v>0</v>
      </c>
      <c r="J676" s="238">
        <v>0</v>
      </c>
      <c r="K676" s="238">
        <f t="shared" si="120"/>
        <v>100435.859375</v>
      </c>
      <c r="L676" s="238">
        <v>267828.95833333331</v>
      </c>
      <c r="M676" s="238">
        <v>267828.95833333331</v>
      </c>
    </row>
    <row r="677" spans="1:13">
      <c r="A677" s="220" t="s">
        <v>132</v>
      </c>
      <c r="B677" s="217">
        <v>148.08333333333334</v>
      </c>
      <c r="C677" s="217">
        <f t="shared" si="117"/>
        <v>53.86999999999999</v>
      </c>
      <c r="D677" s="217">
        <v>7977.2491666666656</v>
      </c>
      <c r="E677" s="217">
        <f t="shared" si="118"/>
        <v>0</v>
      </c>
      <c r="F677" s="217">
        <v>0</v>
      </c>
      <c r="G677" s="217">
        <f t="shared" si="119"/>
        <v>53.86999999999999</v>
      </c>
      <c r="H677" s="217">
        <v>7977.2491666666656</v>
      </c>
      <c r="I677" s="238">
        <v>2680.3577940847836</v>
      </c>
      <c r="J677" s="238">
        <v>10657.606960751451</v>
      </c>
      <c r="K677" s="238">
        <f t="shared" si="120"/>
        <v>0.70901805013927577</v>
      </c>
      <c r="L677" s="238">
        <v>5302.8641666666672</v>
      </c>
      <c r="M677" s="238">
        <v>15960.471127418117</v>
      </c>
    </row>
    <row r="678" spans="1:13">
      <c r="A678" s="220" t="s">
        <v>427</v>
      </c>
      <c r="B678" s="217">
        <v>1</v>
      </c>
      <c r="C678" s="217">
        <f t="shared" si="117"/>
        <v>0</v>
      </c>
      <c r="D678" s="217">
        <v>0</v>
      </c>
      <c r="E678" s="217">
        <f t="shared" si="118"/>
        <v>0</v>
      </c>
      <c r="F678" s="217">
        <v>0</v>
      </c>
      <c r="G678" s="217">
        <f t="shared" si="119"/>
        <v>0</v>
      </c>
      <c r="H678" s="217">
        <v>0</v>
      </c>
      <c r="I678" s="238">
        <v>0</v>
      </c>
      <c r="J678" s="238">
        <v>0</v>
      </c>
      <c r="K678" s="238">
        <f t="shared" si="120"/>
        <v>0.24182329769274058</v>
      </c>
      <c r="L678" s="238">
        <v>35.81</v>
      </c>
      <c r="M678" s="238">
        <v>35.81</v>
      </c>
    </row>
    <row r="679" spans="1:13">
      <c r="A679" s="220" t="s">
        <v>419</v>
      </c>
      <c r="B679" s="217">
        <v>0.83333333333333337</v>
      </c>
      <c r="C679" s="217">
        <f t="shared" si="117"/>
        <v>0</v>
      </c>
      <c r="D679" s="217">
        <v>0</v>
      </c>
      <c r="E679" s="217">
        <f t="shared" si="118"/>
        <v>0</v>
      </c>
      <c r="F679" s="217">
        <v>0</v>
      </c>
      <c r="G679" s="217">
        <f t="shared" si="119"/>
        <v>0</v>
      </c>
      <c r="H679" s="217">
        <v>0</v>
      </c>
      <c r="I679" s="238">
        <v>0</v>
      </c>
      <c r="J679" s="238">
        <v>0</v>
      </c>
      <c r="K679" s="238">
        <f t="shared" si="120"/>
        <v>29.841666666666669</v>
      </c>
      <c r="L679" s="238">
        <v>29.841666666666669</v>
      </c>
      <c r="M679" s="238">
        <v>29.841666666666669</v>
      </c>
    </row>
    <row r="680" spans="1:13" ht="15" thickBot="1">
      <c r="A680" s="116"/>
      <c r="B680" s="116"/>
      <c r="C680" s="116"/>
      <c r="D680" s="116"/>
      <c r="E680" s="116"/>
      <c r="F680" s="116"/>
      <c r="G680" s="116"/>
      <c r="H680" s="116"/>
      <c r="I680" s="241"/>
      <c r="J680" s="241"/>
      <c r="K680" s="241"/>
      <c r="L680" s="241"/>
      <c r="M680" s="241"/>
    </row>
    <row r="681" spans="1:13">
      <c r="A681" s="220" t="s">
        <v>420</v>
      </c>
      <c r="B681" s="217">
        <v>2</v>
      </c>
      <c r="C681" s="217">
        <f t="shared" ref="C681:C714" si="121">IF(B681 =0,0,D681 / B681 )</f>
        <v>0</v>
      </c>
      <c r="D681" s="217">
        <v>0</v>
      </c>
      <c r="E681" s="217">
        <f t="shared" ref="E681:E714" si="122">IF(B681 =0,0,F681 / B681 )</f>
        <v>0</v>
      </c>
      <c r="F681" s="217">
        <v>0</v>
      </c>
      <c r="G681" s="217">
        <f t="shared" ref="G681:G714" si="123">IF(B681 =0,0,H681 / B681 )</f>
        <v>0</v>
      </c>
      <c r="H681" s="217">
        <v>0</v>
      </c>
      <c r="I681" s="238">
        <v>0</v>
      </c>
      <c r="J681" s="238">
        <v>0</v>
      </c>
      <c r="K681" s="238">
        <f t="shared" ref="K681:K714" si="124">IF(B680 =0,0,L681 / B680 )</f>
        <v>0</v>
      </c>
      <c r="L681" s="238">
        <v>71.62</v>
      </c>
      <c r="M681" s="238">
        <v>71.62</v>
      </c>
    </row>
    <row r="682" spans="1:13">
      <c r="A682" s="220" t="s">
        <v>428</v>
      </c>
      <c r="B682" s="217">
        <v>0.83333333333333337</v>
      </c>
      <c r="C682" s="217">
        <f t="shared" si="121"/>
        <v>0</v>
      </c>
      <c r="D682" s="217">
        <v>0</v>
      </c>
      <c r="E682" s="217">
        <f t="shared" si="122"/>
        <v>780.70999999999981</v>
      </c>
      <c r="F682" s="217">
        <v>650.59166666666658</v>
      </c>
      <c r="G682" s="217">
        <f t="shared" si="123"/>
        <v>780.70999999999981</v>
      </c>
      <c r="H682" s="217">
        <v>650.59166666666658</v>
      </c>
      <c r="I682" s="238">
        <v>218.59896915383331</v>
      </c>
      <c r="J682" s="238">
        <v>869.19063582049978</v>
      </c>
      <c r="K682" s="238">
        <f t="shared" si="124"/>
        <v>247.5916666666667</v>
      </c>
      <c r="L682" s="238">
        <v>495.18333333333339</v>
      </c>
      <c r="M682" s="238">
        <v>1364.3739691538333</v>
      </c>
    </row>
    <row r="683" spans="1:13">
      <c r="A683" s="220" t="s">
        <v>211</v>
      </c>
      <c r="B683" s="217">
        <v>1</v>
      </c>
      <c r="C683" s="217">
        <f t="shared" si="121"/>
        <v>124.39</v>
      </c>
      <c r="D683" s="217">
        <v>124.39</v>
      </c>
      <c r="E683" s="217">
        <f t="shared" si="122"/>
        <v>1330.89</v>
      </c>
      <c r="F683" s="217">
        <v>1330.89</v>
      </c>
      <c r="G683" s="217">
        <f t="shared" si="123"/>
        <v>1455.28</v>
      </c>
      <c r="H683" s="217">
        <v>1455.28</v>
      </c>
      <c r="I683" s="238">
        <v>488.97445837279997</v>
      </c>
      <c r="J683" s="238">
        <v>1944.2544583728002</v>
      </c>
      <c r="K683" s="238">
        <f t="shared" si="124"/>
        <v>42.972000000000001</v>
      </c>
      <c r="L683" s="238">
        <v>35.81</v>
      </c>
      <c r="M683" s="238">
        <v>1980.0644583728001</v>
      </c>
    </row>
    <row r="684" spans="1:13">
      <c r="A684" s="220" t="s">
        <v>134</v>
      </c>
      <c r="B684" s="217">
        <v>2220.3333333333335</v>
      </c>
      <c r="C684" s="217">
        <f t="shared" si="121"/>
        <v>81.739999999999995</v>
      </c>
      <c r="D684" s="217">
        <v>181490.04666666666</v>
      </c>
      <c r="E684" s="217">
        <f t="shared" si="122"/>
        <v>0</v>
      </c>
      <c r="F684" s="217">
        <v>0</v>
      </c>
      <c r="G684" s="217">
        <f t="shared" si="123"/>
        <v>81.739999999999995</v>
      </c>
      <c r="H684" s="217">
        <v>181490.04666666666</v>
      </c>
      <c r="I684" s="238">
        <v>60980.702867412147</v>
      </c>
      <c r="J684" s="238">
        <v>242470.74953407879</v>
      </c>
      <c r="K684" s="238">
        <f t="shared" si="124"/>
        <v>79510.136666666673</v>
      </c>
      <c r="L684" s="238">
        <v>79510.136666666673</v>
      </c>
      <c r="M684" s="238">
        <v>321980.88620074547</v>
      </c>
    </row>
    <row r="685" spans="1:13">
      <c r="A685" s="220" t="s">
        <v>135</v>
      </c>
      <c r="B685" s="217">
        <v>3712852.5833333335</v>
      </c>
      <c r="C685" s="217">
        <f t="shared" si="121"/>
        <v>67.91</v>
      </c>
      <c r="D685" s="217">
        <v>252139818.93416667</v>
      </c>
      <c r="E685" s="217">
        <f t="shared" si="122"/>
        <v>0</v>
      </c>
      <c r="F685" s="217">
        <v>0</v>
      </c>
      <c r="G685" s="217">
        <f t="shared" si="123"/>
        <v>67.91</v>
      </c>
      <c r="H685" s="217">
        <v>252139818.93416667</v>
      </c>
      <c r="I685" s="238">
        <v>84719044.71823293</v>
      </c>
      <c r="J685" s="238">
        <v>336858863.6523996</v>
      </c>
      <c r="K685" s="238">
        <f t="shared" si="124"/>
        <v>59881.662367137062</v>
      </c>
      <c r="L685" s="238">
        <v>132957251.00916667</v>
      </c>
      <c r="M685" s="238">
        <v>469816114.66156626</v>
      </c>
    </row>
    <row r="686" spans="1:13">
      <c r="A686" s="220" t="s">
        <v>136</v>
      </c>
      <c r="B686" s="217">
        <v>395502.08333333331</v>
      </c>
      <c r="C686" s="217">
        <f t="shared" si="121"/>
        <v>93.81</v>
      </c>
      <c r="D686" s="217">
        <v>37102050.4375</v>
      </c>
      <c r="E686" s="217">
        <f t="shared" si="122"/>
        <v>0</v>
      </c>
      <c r="F686" s="217">
        <v>0</v>
      </c>
      <c r="G686" s="217">
        <f t="shared" si="123"/>
        <v>93.81</v>
      </c>
      <c r="H686" s="217">
        <v>37102050.4375</v>
      </c>
      <c r="I686" s="238">
        <v>12466298.593533114</v>
      </c>
      <c r="J686" s="238">
        <v>49568349.031033121</v>
      </c>
      <c r="K686" s="238">
        <f t="shared" si="124"/>
        <v>3.814568256155066</v>
      </c>
      <c r="L686" s="238">
        <v>14162929.604166666</v>
      </c>
      <c r="M686" s="238">
        <v>63731278.635199785</v>
      </c>
    </row>
    <row r="687" spans="1:13">
      <c r="A687" s="220" t="s">
        <v>137</v>
      </c>
      <c r="B687" s="217">
        <v>86.333333333333329</v>
      </c>
      <c r="C687" s="217">
        <f t="shared" si="121"/>
        <v>0</v>
      </c>
      <c r="D687" s="217">
        <v>0</v>
      </c>
      <c r="E687" s="217">
        <f t="shared" si="122"/>
        <v>0</v>
      </c>
      <c r="F687" s="217">
        <v>0</v>
      </c>
      <c r="G687" s="217">
        <f t="shared" si="123"/>
        <v>0</v>
      </c>
      <c r="H687" s="217">
        <v>0</v>
      </c>
      <c r="I687" s="238">
        <v>0</v>
      </c>
      <c r="J687" s="238">
        <v>0</v>
      </c>
      <c r="K687" s="238">
        <f t="shared" si="124"/>
        <v>7.8168909771861722E-3</v>
      </c>
      <c r="L687" s="238">
        <v>3091.5966666666668</v>
      </c>
      <c r="M687" s="238">
        <v>3091.5966666666668</v>
      </c>
    </row>
    <row r="688" spans="1:13">
      <c r="A688" s="220" t="s">
        <v>212</v>
      </c>
      <c r="B688" s="217">
        <v>2.5833333333333335</v>
      </c>
      <c r="C688" s="217">
        <f t="shared" si="121"/>
        <v>140</v>
      </c>
      <c r="D688" s="217">
        <v>361.66666666666669</v>
      </c>
      <c r="E688" s="217">
        <f t="shared" si="122"/>
        <v>0</v>
      </c>
      <c r="F688" s="217">
        <v>0</v>
      </c>
      <c r="G688" s="217">
        <f t="shared" si="123"/>
        <v>140</v>
      </c>
      <c r="H688" s="217">
        <v>361.66666666666669</v>
      </c>
      <c r="I688" s="238">
        <v>121.52009403333334</v>
      </c>
      <c r="J688" s="238">
        <v>483.18676069999998</v>
      </c>
      <c r="K688" s="238">
        <f t="shared" si="124"/>
        <v>1.0715347490347491</v>
      </c>
      <c r="L688" s="238">
        <v>92.509166666666673</v>
      </c>
      <c r="M688" s="238">
        <v>575.69592736666664</v>
      </c>
    </row>
    <row r="689" spans="1:13">
      <c r="A689" s="220" t="s">
        <v>214</v>
      </c>
      <c r="B689" s="217">
        <v>1</v>
      </c>
      <c r="C689" s="217">
        <f t="shared" si="121"/>
        <v>93.89</v>
      </c>
      <c r="D689" s="217">
        <v>93.89</v>
      </c>
      <c r="E689" s="217">
        <f t="shared" si="122"/>
        <v>780.70999999999992</v>
      </c>
      <c r="F689" s="217">
        <v>780.70999999999992</v>
      </c>
      <c r="G689" s="217">
        <f t="shared" si="123"/>
        <v>874.59999999999991</v>
      </c>
      <c r="H689" s="217">
        <v>874.59999999999991</v>
      </c>
      <c r="I689" s="238">
        <v>293.86582739599999</v>
      </c>
      <c r="J689" s="238">
        <v>1168.4658273959999</v>
      </c>
      <c r="K689" s="238">
        <f t="shared" si="124"/>
        <v>230.02064516129033</v>
      </c>
      <c r="L689" s="238">
        <v>594.22</v>
      </c>
      <c r="M689" s="238">
        <v>1762.6858273959999</v>
      </c>
    </row>
    <row r="690" spans="1:13">
      <c r="A690" s="220" t="s">
        <v>139</v>
      </c>
      <c r="B690" s="217">
        <v>26</v>
      </c>
      <c r="C690" s="217">
        <f t="shared" si="121"/>
        <v>100</v>
      </c>
      <c r="D690" s="217">
        <v>2600</v>
      </c>
      <c r="E690" s="217">
        <f t="shared" si="122"/>
        <v>0</v>
      </c>
      <c r="F690" s="217">
        <v>0</v>
      </c>
      <c r="G690" s="217">
        <f t="shared" si="123"/>
        <v>100</v>
      </c>
      <c r="H690" s="217">
        <v>2600</v>
      </c>
      <c r="I690" s="238">
        <v>873.60067600000002</v>
      </c>
      <c r="J690" s="238">
        <v>3473.6006760000005</v>
      </c>
      <c r="K690" s="238">
        <f t="shared" si="124"/>
        <v>931.06000000000006</v>
      </c>
      <c r="L690" s="238">
        <v>931.06000000000006</v>
      </c>
      <c r="M690" s="238">
        <v>4404.6606760000004</v>
      </c>
    </row>
    <row r="691" spans="1:13">
      <c r="A691" s="220" t="s">
        <v>140</v>
      </c>
      <c r="B691" s="217">
        <v>1.75</v>
      </c>
      <c r="C691" s="217">
        <f t="shared" si="121"/>
        <v>113.58</v>
      </c>
      <c r="D691" s="217">
        <v>198.76499999999999</v>
      </c>
      <c r="E691" s="217">
        <f t="shared" si="122"/>
        <v>0</v>
      </c>
      <c r="F691" s="217">
        <v>0</v>
      </c>
      <c r="G691" s="217">
        <f t="shared" si="123"/>
        <v>113.58</v>
      </c>
      <c r="H691" s="217">
        <v>198.76499999999999</v>
      </c>
      <c r="I691" s="238">
        <v>66.785091678900002</v>
      </c>
      <c r="J691" s="238">
        <v>265.5500916789</v>
      </c>
      <c r="K691" s="238">
        <f t="shared" si="124"/>
        <v>2.4102884615384612</v>
      </c>
      <c r="L691" s="238">
        <v>62.667499999999997</v>
      </c>
      <c r="M691" s="238">
        <v>328.21759167890002</v>
      </c>
    </row>
    <row r="692" spans="1:13">
      <c r="A692" s="220" t="s">
        <v>142</v>
      </c>
      <c r="B692" s="217">
        <v>2</v>
      </c>
      <c r="C692" s="217">
        <f t="shared" si="121"/>
        <v>107</v>
      </c>
      <c r="D692" s="217">
        <v>214</v>
      </c>
      <c r="E692" s="217">
        <f t="shared" si="122"/>
        <v>0</v>
      </c>
      <c r="F692" s="217">
        <v>0</v>
      </c>
      <c r="G692" s="217">
        <f t="shared" si="123"/>
        <v>107</v>
      </c>
      <c r="H692" s="217">
        <v>214</v>
      </c>
      <c r="I692" s="238">
        <v>71.904055639999996</v>
      </c>
      <c r="J692" s="238">
        <v>285.90405564000002</v>
      </c>
      <c r="K692" s="238">
        <f t="shared" si="124"/>
        <v>40.925714285714285</v>
      </c>
      <c r="L692" s="238">
        <v>71.62</v>
      </c>
      <c r="M692" s="238">
        <v>357.52405564000009</v>
      </c>
    </row>
    <row r="693" spans="1:13">
      <c r="A693" s="220" t="s">
        <v>145</v>
      </c>
      <c r="B693" s="217">
        <v>1.1666666666666667</v>
      </c>
      <c r="C693" s="217">
        <f t="shared" si="121"/>
        <v>104.32999999999998</v>
      </c>
      <c r="D693" s="217">
        <v>121.71833333333332</v>
      </c>
      <c r="E693" s="217">
        <f t="shared" si="122"/>
        <v>780.70999999999992</v>
      </c>
      <c r="F693" s="217">
        <v>910.82833333333326</v>
      </c>
      <c r="G693" s="217">
        <f t="shared" si="123"/>
        <v>885.03999999999974</v>
      </c>
      <c r="H693" s="217">
        <v>1032.5466666666664</v>
      </c>
      <c r="I693" s="238">
        <v>346.93594846213335</v>
      </c>
      <c r="J693" s="238">
        <v>1379.4826151287998</v>
      </c>
      <c r="K693" s="238">
        <f t="shared" si="124"/>
        <v>346.62833333333333</v>
      </c>
      <c r="L693" s="238">
        <v>693.25666666666666</v>
      </c>
      <c r="M693" s="238">
        <v>2072.7392817954665</v>
      </c>
    </row>
    <row r="694" spans="1:13">
      <c r="A694" s="220" t="s">
        <v>147</v>
      </c>
      <c r="B694" s="217">
        <v>0.16666666666666666</v>
      </c>
      <c r="C694" s="217">
        <f t="shared" si="121"/>
        <v>100.00000000000001</v>
      </c>
      <c r="D694" s="217">
        <v>16.666666666666668</v>
      </c>
      <c r="E694" s="217">
        <f t="shared" si="122"/>
        <v>838.04</v>
      </c>
      <c r="F694" s="217">
        <v>139.67333333333332</v>
      </c>
      <c r="G694" s="217">
        <f t="shared" si="123"/>
        <v>938.04000000000008</v>
      </c>
      <c r="H694" s="217">
        <v>156.34</v>
      </c>
      <c r="I694" s="238">
        <v>52.530280648400002</v>
      </c>
      <c r="J694" s="238">
        <v>208.87028064840001</v>
      </c>
      <c r="K694" s="238">
        <f t="shared" si="124"/>
        <v>84.888571428571424</v>
      </c>
      <c r="L694" s="238">
        <v>99.036666666666676</v>
      </c>
      <c r="M694" s="238">
        <v>307.9069473150667</v>
      </c>
    </row>
    <row r="695" spans="1:13">
      <c r="A695" s="220" t="s">
        <v>232</v>
      </c>
      <c r="B695" s="217">
        <v>120.16666666666667</v>
      </c>
      <c r="C695" s="217">
        <f t="shared" si="121"/>
        <v>92.559999999999988</v>
      </c>
      <c r="D695" s="217">
        <v>11122.626666666665</v>
      </c>
      <c r="E695" s="217">
        <f t="shared" si="122"/>
        <v>0</v>
      </c>
      <c r="F695" s="217">
        <v>0</v>
      </c>
      <c r="G695" s="217">
        <f t="shared" si="123"/>
        <v>92.559999999999988</v>
      </c>
      <c r="H695" s="217">
        <v>11122.626666666665</v>
      </c>
      <c r="I695" s="238">
        <v>3737.2054518829332</v>
      </c>
      <c r="J695" s="238">
        <v>14859.832118549601</v>
      </c>
      <c r="K695" s="238">
        <f t="shared" si="124"/>
        <v>25819.010000000006</v>
      </c>
      <c r="L695" s="238">
        <v>4303.168333333334</v>
      </c>
      <c r="M695" s="238">
        <v>19163.000451882934</v>
      </c>
    </row>
    <row r="696" spans="1:13">
      <c r="A696" s="220" t="s">
        <v>233</v>
      </c>
      <c r="B696" s="217">
        <v>11151.916666666666</v>
      </c>
      <c r="C696" s="217">
        <f t="shared" si="121"/>
        <v>142.76</v>
      </c>
      <c r="D696" s="217">
        <v>1592047.6233333333</v>
      </c>
      <c r="E696" s="217">
        <f t="shared" si="122"/>
        <v>0</v>
      </c>
      <c r="F696" s="217">
        <v>0</v>
      </c>
      <c r="G696" s="217">
        <f t="shared" si="123"/>
        <v>142.76</v>
      </c>
      <c r="H696" s="217">
        <v>1592047.6233333333</v>
      </c>
      <c r="I696" s="238">
        <v>534928.41537238203</v>
      </c>
      <c r="J696" s="238">
        <v>2126976.0387057154</v>
      </c>
      <c r="K696" s="238">
        <f t="shared" si="124"/>
        <v>3323.3021012482659</v>
      </c>
      <c r="L696" s="238">
        <v>399350.1358333333</v>
      </c>
      <c r="M696" s="238">
        <v>2526326.1745390487</v>
      </c>
    </row>
    <row r="697" spans="1:13">
      <c r="A697" s="220" t="s">
        <v>234</v>
      </c>
      <c r="B697" s="217">
        <v>8</v>
      </c>
      <c r="C697" s="217">
        <f t="shared" si="121"/>
        <v>142.80000000000001</v>
      </c>
      <c r="D697" s="217">
        <v>1142.4000000000001</v>
      </c>
      <c r="E697" s="217">
        <f t="shared" si="122"/>
        <v>0</v>
      </c>
      <c r="F697" s="217">
        <v>0</v>
      </c>
      <c r="G697" s="217">
        <f t="shared" si="123"/>
        <v>142.80000000000001</v>
      </c>
      <c r="H697" s="217">
        <v>1142.4000000000001</v>
      </c>
      <c r="I697" s="238">
        <v>383.84669702399998</v>
      </c>
      <c r="J697" s="238">
        <v>1526.2466970240002</v>
      </c>
      <c r="K697" s="238">
        <f t="shared" si="124"/>
        <v>2.5688857670206171E-2</v>
      </c>
      <c r="L697" s="238">
        <v>286.48</v>
      </c>
      <c r="M697" s="238">
        <v>1812.7266970240005</v>
      </c>
    </row>
    <row r="698" spans="1:13">
      <c r="A698" s="220" t="s">
        <v>236</v>
      </c>
      <c r="B698" s="217">
        <v>5636.416666666667</v>
      </c>
      <c r="C698" s="217">
        <f t="shared" si="121"/>
        <v>147</v>
      </c>
      <c r="D698" s="217">
        <v>828553.25</v>
      </c>
      <c r="E698" s="217">
        <f t="shared" si="122"/>
        <v>0</v>
      </c>
      <c r="F698" s="217">
        <v>0</v>
      </c>
      <c r="G698" s="217">
        <f t="shared" si="123"/>
        <v>147</v>
      </c>
      <c r="H698" s="217">
        <v>828553.25</v>
      </c>
      <c r="I698" s="238">
        <v>278394.10742384504</v>
      </c>
      <c r="J698" s="238">
        <v>1106947.357423845</v>
      </c>
      <c r="K698" s="238">
        <f t="shared" si="124"/>
        <v>25230.010104166668</v>
      </c>
      <c r="L698" s="238">
        <v>201840.08083333334</v>
      </c>
      <c r="M698" s="238">
        <v>1308787.4382571785</v>
      </c>
    </row>
    <row r="699" spans="1:13">
      <c r="A699" s="220" t="s">
        <v>237</v>
      </c>
      <c r="B699" s="217">
        <v>11198.25</v>
      </c>
      <c r="C699" s="217">
        <f t="shared" si="121"/>
        <v>147</v>
      </c>
      <c r="D699" s="217">
        <v>1646142.75</v>
      </c>
      <c r="E699" s="217">
        <f t="shared" si="122"/>
        <v>0</v>
      </c>
      <c r="F699" s="217">
        <v>0</v>
      </c>
      <c r="G699" s="217">
        <f t="shared" si="123"/>
        <v>147</v>
      </c>
      <c r="H699" s="217">
        <v>1646142.75</v>
      </c>
      <c r="I699" s="238">
        <v>553104.3919971151</v>
      </c>
      <c r="J699" s="238">
        <v>2199247.1419971152</v>
      </c>
      <c r="K699" s="238">
        <f t="shared" si="124"/>
        <v>71.146147670653633</v>
      </c>
      <c r="L699" s="238">
        <v>401009.33250000002</v>
      </c>
      <c r="M699" s="238">
        <v>2600256.4744971152</v>
      </c>
    </row>
    <row r="700" spans="1:13">
      <c r="A700" s="220" t="s">
        <v>238</v>
      </c>
      <c r="B700" s="217">
        <v>175.75</v>
      </c>
      <c r="C700" s="217">
        <f t="shared" si="121"/>
        <v>147.06</v>
      </c>
      <c r="D700" s="217">
        <v>25845.794999999998</v>
      </c>
      <c r="E700" s="217">
        <f t="shared" si="122"/>
        <v>0</v>
      </c>
      <c r="F700" s="217">
        <v>0</v>
      </c>
      <c r="G700" s="217">
        <f t="shared" si="123"/>
        <v>147.06</v>
      </c>
      <c r="H700" s="217">
        <v>25845.794999999998</v>
      </c>
      <c r="I700" s="238">
        <v>8684.1938399067003</v>
      </c>
      <c r="J700" s="238">
        <v>34529.988839906699</v>
      </c>
      <c r="K700" s="238">
        <f t="shared" si="124"/>
        <v>0.56201705623646558</v>
      </c>
      <c r="L700" s="238">
        <v>6293.607500000001</v>
      </c>
      <c r="M700" s="238">
        <v>40823.596339906697</v>
      </c>
    </row>
    <row r="701" spans="1:13">
      <c r="A701" s="220" t="s">
        <v>239</v>
      </c>
      <c r="B701" s="217">
        <v>1194.25</v>
      </c>
      <c r="C701" s="217">
        <f t="shared" si="121"/>
        <v>103.11</v>
      </c>
      <c r="D701" s="217">
        <v>123139.11749999999</v>
      </c>
      <c r="E701" s="217">
        <f t="shared" si="122"/>
        <v>0</v>
      </c>
      <c r="F701" s="217">
        <v>0</v>
      </c>
      <c r="G701" s="217">
        <f t="shared" si="123"/>
        <v>103.11</v>
      </c>
      <c r="H701" s="217">
        <v>123139.11749999999</v>
      </c>
      <c r="I701" s="238">
        <v>41374.775496170543</v>
      </c>
      <c r="J701" s="238">
        <v>164513.89299617053</v>
      </c>
      <c r="K701" s="238">
        <f t="shared" si="124"/>
        <v>4037.8221052631579</v>
      </c>
      <c r="L701" s="238">
        <v>709647.23499999999</v>
      </c>
      <c r="M701" s="238">
        <v>874161.12799617054</v>
      </c>
    </row>
    <row r="702" spans="1:13">
      <c r="A702" s="220" t="s">
        <v>240</v>
      </c>
      <c r="B702" s="217">
        <v>1</v>
      </c>
      <c r="C702" s="217">
        <f t="shared" si="121"/>
        <v>156.93</v>
      </c>
      <c r="D702" s="217">
        <v>156.93</v>
      </c>
      <c r="E702" s="217">
        <f t="shared" si="122"/>
        <v>0</v>
      </c>
      <c r="F702" s="217">
        <v>0</v>
      </c>
      <c r="G702" s="217">
        <f t="shared" si="123"/>
        <v>156.93</v>
      </c>
      <c r="H702" s="217">
        <v>156.93</v>
      </c>
      <c r="I702" s="238">
        <v>52.728520801799995</v>
      </c>
      <c r="J702" s="238">
        <v>209.65852080180002</v>
      </c>
      <c r="K702" s="238">
        <f t="shared" si="124"/>
        <v>0.49756751099016122</v>
      </c>
      <c r="L702" s="238">
        <v>594.22</v>
      </c>
      <c r="M702" s="238">
        <v>803.87852080180016</v>
      </c>
    </row>
    <row r="703" spans="1:13">
      <c r="A703" s="220" t="s">
        <v>241</v>
      </c>
      <c r="B703" s="217">
        <v>420.83333333333331</v>
      </c>
      <c r="C703" s="217">
        <f t="shared" si="121"/>
        <v>147.02000000000001</v>
      </c>
      <c r="D703" s="217">
        <v>61870.916666666664</v>
      </c>
      <c r="E703" s="217">
        <f t="shared" si="122"/>
        <v>0</v>
      </c>
      <c r="F703" s="217">
        <v>0</v>
      </c>
      <c r="G703" s="217">
        <f t="shared" si="123"/>
        <v>147.02000000000001</v>
      </c>
      <c r="H703" s="217">
        <v>61870.916666666664</v>
      </c>
      <c r="I703" s="238">
        <v>20788.644086438337</v>
      </c>
      <c r="J703" s="238">
        <v>82659.560753105005</v>
      </c>
      <c r="K703" s="238">
        <f t="shared" si="124"/>
        <v>250067.58333333334</v>
      </c>
      <c r="L703" s="238">
        <v>250067.58333333334</v>
      </c>
      <c r="M703" s="238">
        <v>332727.14408643835</v>
      </c>
    </row>
    <row r="704" spans="1:13">
      <c r="A704" s="220" t="s">
        <v>242</v>
      </c>
      <c r="B704" s="217">
        <v>232.41666666666666</v>
      </c>
      <c r="C704" s="217">
        <f t="shared" si="121"/>
        <v>147.02000000000004</v>
      </c>
      <c r="D704" s="217">
        <v>34169.898333333338</v>
      </c>
      <c r="E704" s="217">
        <f t="shared" si="122"/>
        <v>0</v>
      </c>
      <c r="F704" s="217">
        <v>0</v>
      </c>
      <c r="G704" s="217">
        <f t="shared" si="123"/>
        <v>147.02000000000004</v>
      </c>
      <c r="H704" s="217">
        <v>34169.898333333338</v>
      </c>
      <c r="I704" s="238">
        <v>11481.094724173568</v>
      </c>
      <c r="J704" s="238">
        <v>45650.993057506908</v>
      </c>
      <c r="K704" s="238">
        <f t="shared" si="124"/>
        <v>328.17417425742582</v>
      </c>
      <c r="L704" s="238">
        <v>138106.63166666668</v>
      </c>
      <c r="M704" s="238">
        <v>183757.62472417357</v>
      </c>
    </row>
    <row r="705" spans="1:13">
      <c r="A705" s="220" t="s">
        <v>243</v>
      </c>
      <c r="B705" s="217">
        <v>6.583333333333333</v>
      </c>
      <c r="C705" s="217">
        <f t="shared" si="121"/>
        <v>147.02000000000001</v>
      </c>
      <c r="D705" s="217">
        <v>967.88166666666666</v>
      </c>
      <c r="E705" s="217">
        <f t="shared" si="122"/>
        <v>0</v>
      </c>
      <c r="F705" s="217">
        <v>0</v>
      </c>
      <c r="G705" s="217">
        <f t="shared" si="123"/>
        <v>147.02000000000001</v>
      </c>
      <c r="H705" s="217">
        <v>967.88166666666666</v>
      </c>
      <c r="I705" s="238">
        <v>325.20849164923339</v>
      </c>
      <c r="J705" s="238">
        <v>1293.0901583159</v>
      </c>
      <c r="K705" s="238">
        <f t="shared" si="124"/>
        <v>16.831617067049123</v>
      </c>
      <c r="L705" s="238">
        <v>3911.9483333333337</v>
      </c>
      <c r="M705" s="238">
        <v>5205.0384916492339</v>
      </c>
    </row>
    <row r="706" spans="1:13">
      <c r="A706" s="220" t="s">
        <v>81</v>
      </c>
      <c r="B706" s="217">
        <v>1188.5</v>
      </c>
      <c r="C706" s="217">
        <f t="shared" si="121"/>
        <v>100</v>
      </c>
      <c r="D706" s="217">
        <v>118850</v>
      </c>
      <c r="E706" s="217">
        <f t="shared" si="122"/>
        <v>0</v>
      </c>
      <c r="F706" s="217">
        <v>0</v>
      </c>
      <c r="G706" s="217">
        <f t="shared" si="123"/>
        <v>100</v>
      </c>
      <c r="H706" s="217">
        <v>118850</v>
      </c>
      <c r="I706" s="238">
        <v>39933.630901000004</v>
      </c>
      <c r="J706" s="238">
        <v>158783.63090100003</v>
      </c>
      <c r="K706" s="238">
        <f t="shared" si="124"/>
        <v>6464.8382278481022</v>
      </c>
      <c r="L706" s="238">
        <v>42560.185000000005</v>
      </c>
      <c r="M706" s="238">
        <v>201343.81590100002</v>
      </c>
    </row>
    <row r="707" spans="1:13">
      <c r="A707" s="220" t="s">
        <v>244</v>
      </c>
      <c r="B707" s="217">
        <v>29.333333333333332</v>
      </c>
      <c r="C707" s="217">
        <f t="shared" si="121"/>
        <v>98.310000000000016</v>
      </c>
      <c r="D707" s="217">
        <v>2883.76</v>
      </c>
      <c r="E707" s="217">
        <f t="shared" si="122"/>
        <v>0</v>
      </c>
      <c r="F707" s="217">
        <v>0</v>
      </c>
      <c r="G707" s="217">
        <f t="shared" si="123"/>
        <v>98.310000000000016</v>
      </c>
      <c r="H707" s="217">
        <v>2883.76</v>
      </c>
      <c r="I707" s="238">
        <v>968.94410977759992</v>
      </c>
      <c r="J707" s="238">
        <v>3852.7041097776</v>
      </c>
      <c r="K707" s="238">
        <f t="shared" si="124"/>
        <v>0.88382555041368682</v>
      </c>
      <c r="L707" s="238">
        <v>1050.4266666666667</v>
      </c>
      <c r="M707" s="238">
        <v>4903.1307764442672</v>
      </c>
    </row>
    <row r="708" spans="1:13">
      <c r="A708" s="220" t="s">
        <v>245</v>
      </c>
      <c r="B708" s="217">
        <v>2</v>
      </c>
      <c r="C708" s="217">
        <f t="shared" si="121"/>
        <v>148.56</v>
      </c>
      <c r="D708" s="217">
        <v>297.12</v>
      </c>
      <c r="E708" s="217">
        <f t="shared" si="122"/>
        <v>0</v>
      </c>
      <c r="F708" s="217">
        <v>0</v>
      </c>
      <c r="G708" s="217">
        <f t="shared" si="123"/>
        <v>148.56</v>
      </c>
      <c r="H708" s="217">
        <v>297.12</v>
      </c>
      <c r="I708" s="238">
        <v>99.832397251200007</v>
      </c>
      <c r="J708" s="238">
        <v>396.95239725120001</v>
      </c>
      <c r="K708" s="238">
        <f t="shared" si="124"/>
        <v>2.4415909090909094</v>
      </c>
      <c r="L708" s="238">
        <v>71.62</v>
      </c>
      <c r="M708" s="238">
        <v>468.57239725120002</v>
      </c>
    </row>
    <row r="709" spans="1:13">
      <c r="A709" s="220" t="s">
        <v>247</v>
      </c>
      <c r="B709" s="217">
        <v>2</v>
      </c>
      <c r="C709" s="217">
        <f t="shared" si="121"/>
        <v>153.72</v>
      </c>
      <c r="D709" s="217">
        <v>307.44</v>
      </c>
      <c r="E709" s="217">
        <f t="shared" si="122"/>
        <v>0</v>
      </c>
      <c r="F709" s="217">
        <v>0</v>
      </c>
      <c r="G709" s="217">
        <f t="shared" si="123"/>
        <v>153.72</v>
      </c>
      <c r="H709" s="217">
        <v>307.44</v>
      </c>
      <c r="I709" s="238">
        <v>103.29991993439999</v>
      </c>
      <c r="J709" s="238">
        <v>410.73991993440001</v>
      </c>
      <c r="K709" s="238">
        <f t="shared" si="124"/>
        <v>35.81</v>
      </c>
      <c r="L709" s="238">
        <v>71.62</v>
      </c>
      <c r="M709" s="238">
        <v>482.35991993440001</v>
      </c>
    </row>
    <row r="710" spans="1:13">
      <c r="A710" s="220" t="s">
        <v>249</v>
      </c>
      <c r="B710" s="217">
        <v>1.5</v>
      </c>
      <c r="C710" s="217">
        <f t="shared" si="121"/>
        <v>153.72</v>
      </c>
      <c r="D710" s="217">
        <v>230.58</v>
      </c>
      <c r="E710" s="217">
        <f t="shared" si="122"/>
        <v>0</v>
      </c>
      <c r="F710" s="217">
        <v>0</v>
      </c>
      <c r="G710" s="217">
        <f t="shared" si="123"/>
        <v>153.72</v>
      </c>
      <c r="H710" s="217">
        <v>230.58</v>
      </c>
      <c r="I710" s="238">
        <v>77.474939950799993</v>
      </c>
      <c r="J710" s="238">
        <v>308.05493995080002</v>
      </c>
      <c r="K710" s="238">
        <f t="shared" si="124"/>
        <v>26.857500000000002</v>
      </c>
      <c r="L710" s="238">
        <v>53.715000000000003</v>
      </c>
      <c r="M710" s="238">
        <v>361.76993995080005</v>
      </c>
    </row>
    <row r="711" spans="1:13">
      <c r="A711" s="220" t="s">
        <v>250</v>
      </c>
      <c r="B711" s="217">
        <v>1.5833333333333333</v>
      </c>
      <c r="C711" s="217">
        <f t="shared" si="121"/>
        <v>109.41</v>
      </c>
      <c r="D711" s="217">
        <v>173.23249999999999</v>
      </c>
      <c r="E711" s="217">
        <f t="shared" si="122"/>
        <v>0</v>
      </c>
      <c r="F711" s="217">
        <v>0</v>
      </c>
      <c r="G711" s="217">
        <f t="shared" si="123"/>
        <v>109.41</v>
      </c>
      <c r="H711" s="217">
        <v>173.23249999999999</v>
      </c>
      <c r="I711" s="238">
        <v>58.206165040450003</v>
      </c>
      <c r="J711" s="238">
        <v>231.43866504045002</v>
      </c>
      <c r="K711" s="238">
        <f t="shared" si="124"/>
        <v>627.23222222222228</v>
      </c>
      <c r="L711" s="238">
        <v>940.84833333333336</v>
      </c>
      <c r="M711" s="238">
        <v>1172.2869983737835</v>
      </c>
    </row>
    <row r="712" spans="1:13">
      <c r="A712" s="220" t="s">
        <v>151</v>
      </c>
      <c r="B712" s="217">
        <v>305.66666666666669</v>
      </c>
      <c r="C712" s="217">
        <f t="shared" si="121"/>
        <v>114.99999999999999</v>
      </c>
      <c r="D712" s="217">
        <v>35151.666666666664</v>
      </c>
      <c r="E712" s="217">
        <f t="shared" si="122"/>
        <v>0</v>
      </c>
      <c r="F712" s="217">
        <v>0</v>
      </c>
      <c r="G712" s="217">
        <f t="shared" si="123"/>
        <v>114.99999999999999</v>
      </c>
      <c r="H712" s="217">
        <v>35151.666666666664</v>
      </c>
      <c r="I712" s="238">
        <v>11810.969139433335</v>
      </c>
      <c r="J712" s="238">
        <v>46962.635806099999</v>
      </c>
      <c r="K712" s="238">
        <f t="shared" si="124"/>
        <v>6913.2147368421065</v>
      </c>
      <c r="L712" s="238">
        <v>10945.923333333334</v>
      </c>
      <c r="M712" s="238">
        <v>57908.559139433339</v>
      </c>
    </row>
    <row r="713" spans="1:13">
      <c r="A713" s="220" t="s">
        <v>152</v>
      </c>
      <c r="B713" s="217">
        <v>32.333333333333336</v>
      </c>
      <c r="C713" s="217">
        <f t="shared" si="121"/>
        <v>0</v>
      </c>
      <c r="D713" s="217">
        <v>0</v>
      </c>
      <c r="E713" s="217">
        <f t="shared" si="122"/>
        <v>0</v>
      </c>
      <c r="F713" s="217">
        <v>0</v>
      </c>
      <c r="G713" s="217">
        <f t="shared" si="123"/>
        <v>0</v>
      </c>
      <c r="H713" s="217">
        <v>0</v>
      </c>
      <c r="I713" s="238">
        <v>0</v>
      </c>
      <c r="J713" s="238">
        <v>0</v>
      </c>
      <c r="K713" s="238">
        <f t="shared" si="124"/>
        <v>3.7879716466739368</v>
      </c>
      <c r="L713" s="238">
        <v>1157.8566666666668</v>
      </c>
      <c r="M713" s="238">
        <v>1157.8566666666668</v>
      </c>
    </row>
    <row r="714" spans="1:13">
      <c r="A714" s="220" t="s">
        <v>155</v>
      </c>
      <c r="B714" s="217">
        <v>1</v>
      </c>
      <c r="C714" s="217">
        <f t="shared" si="121"/>
        <v>193.79</v>
      </c>
      <c r="D714" s="217">
        <v>193.79</v>
      </c>
      <c r="E714" s="217">
        <f t="shared" si="122"/>
        <v>0</v>
      </c>
      <c r="F714" s="217">
        <v>0</v>
      </c>
      <c r="G714" s="217">
        <f t="shared" si="123"/>
        <v>193.79</v>
      </c>
      <c r="H714" s="217">
        <v>193.79</v>
      </c>
      <c r="I714" s="238">
        <v>65.113490385399999</v>
      </c>
      <c r="J714" s="238">
        <v>258.9034903854</v>
      </c>
      <c r="K714" s="238">
        <f t="shared" si="124"/>
        <v>1.1075257731958763</v>
      </c>
      <c r="L714" s="238">
        <v>35.81</v>
      </c>
      <c r="M714" s="238">
        <v>294.71349038540001</v>
      </c>
    </row>
    <row r="715" spans="1:13">
      <c r="A715" s="219" t="s">
        <v>215</v>
      </c>
      <c r="B715" s="217"/>
      <c r="C715" s="217"/>
      <c r="D715" s="217"/>
      <c r="E715" s="217"/>
      <c r="F715" s="217"/>
      <c r="G715" s="217"/>
      <c r="H715" s="217"/>
      <c r="I715" s="238"/>
      <c r="J715" s="238"/>
      <c r="K715" s="238"/>
      <c r="L715" s="238"/>
      <c r="M715" s="238"/>
    </row>
    <row r="716" spans="1:13">
      <c r="A716" s="220" t="s">
        <v>135</v>
      </c>
      <c r="B716" s="217">
        <v>0.5</v>
      </c>
      <c r="C716" s="217">
        <f t="shared" ref="C716:C724" si="125">IF(B716 =0,0,D716 / B716 )</f>
        <v>67.91</v>
      </c>
      <c r="D716" s="217">
        <v>33.954999999999998</v>
      </c>
      <c r="E716" s="217">
        <f t="shared" ref="E716:E724" si="126">IF(B716 =0,0,F716 / B716 )</f>
        <v>0</v>
      </c>
      <c r="F716" s="217">
        <v>0</v>
      </c>
      <c r="G716" s="217">
        <f t="shared" ref="G716:G724" si="127">IF(B716 =0,0,H716 / B716 )</f>
        <v>67.91</v>
      </c>
      <c r="H716" s="217">
        <v>33.954999999999998</v>
      </c>
      <c r="I716" s="238">
        <v>11.4088888283</v>
      </c>
      <c r="J716" s="238">
        <v>45.363888828299999</v>
      </c>
      <c r="K716" s="238">
        <f t="shared" ref="K716:K724" si="128">IF(B715 =0,0,L716 / B715 )</f>
        <v>0</v>
      </c>
      <c r="L716" s="238">
        <v>17.905000000000001</v>
      </c>
      <c r="M716" s="238">
        <v>63.2688888283</v>
      </c>
    </row>
    <row r="717" spans="1:13">
      <c r="A717" s="220" t="s">
        <v>139</v>
      </c>
      <c r="B717" s="217">
        <v>2.5</v>
      </c>
      <c r="C717" s="217">
        <f t="shared" si="125"/>
        <v>100</v>
      </c>
      <c r="D717" s="217">
        <v>250</v>
      </c>
      <c r="E717" s="217">
        <f t="shared" si="126"/>
        <v>0</v>
      </c>
      <c r="F717" s="217">
        <v>0</v>
      </c>
      <c r="G717" s="217">
        <f t="shared" si="127"/>
        <v>100</v>
      </c>
      <c r="H717" s="217">
        <v>250</v>
      </c>
      <c r="I717" s="238">
        <v>84.000064999999992</v>
      </c>
      <c r="J717" s="238">
        <v>334.00006500000001</v>
      </c>
      <c r="K717" s="238">
        <f t="shared" si="128"/>
        <v>179.05000000000004</v>
      </c>
      <c r="L717" s="238">
        <v>89.52500000000002</v>
      </c>
      <c r="M717" s="238">
        <v>423.52506500000004</v>
      </c>
    </row>
    <row r="718" spans="1:13">
      <c r="A718" s="220" t="s">
        <v>140</v>
      </c>
      <c r="B718" s="217">
        <v>0.33333333333333331</v>
      </c>
      <c r="C718" s="217">
        <f t="shared" si="125"/>
        <v>113.58</v>
      </c>
      <c r="D718" s="217">
        <v>37.86</v>
      </c>
      <c r="E718" s="217">
        <f t="shared" si="126"/>
        <v>0</v>
      </c>
      <c r="F718" s="217">
        <v>0</v>
      </c>
      <c r="G718" s="217">
        <f t="shared" si="127"/>
        <v>113.58</v>
      </c>
      <c r="H718" s="217">
        <v>37.86</v>
      </c>
      <c r="I718" s="238">
        <v>12.720969843600001</v>
      </c>
      <c r="J718" s="238">
        <v>50.580969843600002</v>
      </c>
      <c r="K718" s="238">
        <f t="shared" si="128"/>
        <v>4.7746666666666666</v>
      </c>
      <c r="L718" s="238">
        <v>11.936666666666667</v>
      </c>
      <c r="M718" s="238">
        <v>62.517636510266669</v>
      </c>
    </row>
    <row r="719" spans="1:13">
      <c r="A719" s="220" t="s">
        <v>142</v>
      </c>
      <c r="B719" s="217">
        <v>0.5</v>
      </c>
      <c r="C719" s="217">
        <f t="shared" si="125"/>
        <v>107</v>
      </c>
      <c r="D719" s="217">
        <v>53.5</v>
      </c>
      <c r="E719" s="217">
        <f t="shared" si="126"/>
        <v>0</v>
      </c>
      <c r="F719" s="217">
        <v>0</v>
      </c>
      <c r="G719" s="217">
        <f t="shared" si="127"/>
        <v>107</v>
      </c>
      <c r="H719" s="217">
        <v>53.5</v>
      </c>
      <c r="I719" s="238">
        <v>17.976013909999999</v>
      </c>
      <c r="J719" s="238">
        <v>71.476013910000006</v>
      </c>
      <c r="K719" s="238">
        <f t="shared" si="128"/>
        <v>53.715000000000003</v>
      </c>
      <c r="L719" s="238">
        <v>17.905000000000001</v>
      </c>
      <c r="M719" s="238">
        <v>89.381013910000021</v>
      </c>
    </row>
    <row r="720" spans="1:13">
      <c r="A720" s="220" t="s">
        <v>143</v>
      </c>
      <c r="B720" s="217">
        <v>1</v>
      </c>
      <c r="C720" s="217">
        <f t="shared" si="125"/>
        <v>107</v>
      </c>
      <c r="D720" s="217">
        <v>107</v>
      </c>
      <c r="E720" s="217">
        <f t="shared" si="126"/>
        <v>0</v>
      </c>
      <c r="F720" s="217">
        <v>0</v>
      </c>
      <c r="G720" s="217">
        <f t="shared" si="127"/>
        <v>107</v>
      </c>
      <c r="H720" s="217">
        <v>107</v>
      </c>
      <c r="I720" s="238">
        <v>35.952027819999998</v>
      </c>
      <c r="J720" s="238">
        <v>142.95202782000001</v>
      </c>
      <c r="K720" s="238">
        <f t="shared" si="128"/>
        <v>71.62</v>
      </c>
      <c r="L720" s="238">
        <v>35.81</v>
      </c>
      <c r="M720" s="238">
        <v>178.76202782000004</v>
      </c>
    </row>
    <row r="721" spans="1:13">
      <c r="A721" s="220" t="s">
        <v>144</v>
      </c>
      <c r="B721" s="217">
        <v>0.5</v>
      </c>
      <c r="C721" s="217">
        <f t="shared" si="125"/>
        <v>100</v>
      </c>
      <c r="D721" s="217">
        <v>50</v>
      </c>
      <c r="E721" s="217">
        <f t="shared" si="126"/>
        <v>0</v>
      </c>
      <c r="F721" s="217">
        <v>0</v>
      </c>
      <c r="G721" s="217">
        <f t="shared" si="127"/>
        <v>100</v>
      </c>
      <c r="H721" s="217">
        <v>50</v>
      </c>
      <c r="I721" s="238">
        <v>16.800013</v>
      </c>
      <c r="J721" s="238">
        <v>66.800013000000007</v>
      </c>
      <c r="K721" s="238">
        <f t="shared" si="128"/>
        <v>17.905000000000001</v>
      </c>
      <c r="L721" s="238">
        <v>17.905000000000001</v>
      </c>
      <c r="M721" s="238">
        <v>84.705013000000008</v>
      </c>
    </row>
    <row r="722" spans="1:13">
      <c r="A722" s="220" t="s">
        <v>145</v>
      </c>
      <c r="B722" s="217">
        <v>0.5</v>
      </c>
      <c r="C722" s="217">
        <f t="shared" si="125"/>
        <v>104.33</v>
      </c>
      <c r="D722" s="217">
        <v>52.164999999999999</v>
      </c>
      <c r="E722" s="217">
        <f t="shared" si="126"/>
        <v>780.70999999999992</v>
      </c>
      <c r="F722" s="217">
        <v>390.35499999999996</v>
      </c>
      <c r="G722" s="217">
        <f t="shared" si="127"/>
        <v>885.04</v>
      </c>
      <c r="H722" s="217">
        <v>442.52</v>
      </c>
      <c r="I722" s="238">
        <v>148.68683505519999</v>
      </c>
      <c r="J722" s="238">
        <v>591.20683505519992</v>
      </c>
      <c r="K722" s="238">
        <f t="shared" si="128"/>
        <v>594.22</v>
      </c>
      <c r="L722" s="238">
        <v>297.11</v>
      </c>
      <c r="M722" s="238">
        <v>888.31683505519993</v>
      </c>
    </row>
    <row r="723" spans="1:13">
      <c r="A723" s="220" t="s">
        <v>244</v>
      </c>
      <c r="B723" s="217">
        <v>49.416666666666664</v>
      </c>
      <c r="C723" s="217">
        <f t="shared" si="125"/>
        <v>98.31</v>
      </c>
      <c r="D723" s="217">
        <v>4858.1525000000001</v>
      </c>
      <c r="E723" s="217">
        <f t="shared" si="126"/>
        <v>0</v>
      </c>
      <c r="F723" s="217">
        <v>0</v>
      </c>
      <c r="G723" s="217">
        <f t="shared" si="127"/>
        <v>98.31</v>
      </c>
      <c r="H723" s="217">
        <v>4858.1525000000001</v>
      </c>
      <c r="I723" s="238">
        <v>1632.3405031196498</v>
      </c>
      <c r="J723" s="238">
        <v>6490.49300311965</v>
      </c>
      <c r="K723" s="238">
        <f t="shared" si="128"/>
        <v>3539.2216666666668</v>
      </c>
      <c r="L723" s="238">
        <v>1769.6108333333334</v>
      </c>
      <c r="M723" s="238">
        <v>8260.1038364529832</v>
      </c>
    </row>
    <row r="724" spans="1:13">
      <c r="A724" s="220" t="s">
        <v>245</v>
      </c>
      <c r="B724" s="217">
        <v>0.5</v>
      </c>
      <c r="C724" s="217">
        <f t="shared" si="125"/>
        <v>148.56</v>
      </c>
      <c r="D724" s="217">
        <v>74.28</v>
      </c>
      <c r="E724" s="217">
        <f t="shared" si="126"/>
        <v>0</v>
      </c>
      <c r="F724" s="217">
        <v>0</v>
      </c>
      <c r="G724" s="217">
        <f t="shared" si="127"/>
        <v>148.56</v>
      </c>
      <c r="H724" s="217">
        <v>74.28</v>
      </c>
      <c r="I724" s="238">
        <v>24.958099312800002</v>
      </c>
      <c r="J724" s="238">
        <v>99.238099312800003</v>
      </c>
      <c r="K724" s="238">
        <f t="shared" si="128"/>
        <v>0.3623271500843171</v>
      </c>
      <c r="L724" s="238">
        <v>17.905000000000001</v>
      </c>
      <c r="M724" s="238">
        <v>117.1430993128</v>
      </c>
    </row>
    <row r="725" spans="1:13" ht="15" thickBot="1">
      <c r="A725" s="116"/>
      <c r="B725" s="116"/>
      <c r="C725" s="116"/>
      <c r="D725" s="116"/>
      <c r="E725" s="116"/>
      <c r="F725" s="116"/>
      <c r="G725" s="116"/>
      <c r="H725" s="116"/>
      <c r="I725" s="241"/>
      <c r="J725" s="241"/>
      <c r="K725" s="241"/>
      <c r="L725" s="241"/>
      <c r="M725" s="241"/>
    </row>
    <row r="726" spans="1:13">
      <c r="A726" s="220" t="s">
        <v>247</v>
      </c>
      <c r="B726" s="217">
        <v>10.5</v>
      </c>
      <c r="C726" s="217">
        <f>IF(B726 =0,0,D726 / B726 )</f>
        <v>153.72000000000003</v>
      </c>
      <c r="D726" s="217">
        <v>1614.0600000000002</v>
      </c>
      <c r="E726" s="217">
        <f>IF(B726 =0,0,F726 / B726 )</f>
        <v>0</v>
      </c>
      <c r="F726" s="217">
        <v>0</v>
      </c>
      <c r="G726" s="217">
        <f>IF(B726 =0,0,H726 / B726 )</f>
        <v>153.72000000000003</v>
      </c>
      <c r="H726" s="217">
        <v>1614.0600000000002</v>
      </c>
      <c r="I726" s="238">
        <v>542.3245796555999</v>
      </c>
      <c r="J726" s="238">
        <v>2156.3845796556002</v>
      </c>
      <c r="K726" s="238">
        <f>IF(B725 =0,0,L726 / B725 )</f>
        <v>0</v>
      </c>
      <c r="L726" s="238">
        <v>376.00500000000005</v>
      </c>
      <c r="M726" s="238">
        <v>2532.3895796556003</v>
      </c>
    </row>
    <row r="727" spans="1:13">
      <c r="A727" s="220" t="s">
        <v>250</v>
      </c>
      <c r="B727" s="217">
        <v>0.5</v>
      </c>
      <c r="C727" s="217">
        <f>IF(B727 =0,0,D727 / B727 )</f>
        <v>109.41000000000001</v>
      </c>
      <c r="D727" s="217">
        <v>54.705000000000005</v>
      </c>
      <c r="E727" s="217">
        <f>IF(B727 =0,0,F727 / B727 )</f>
        <v>0</v>
      </c>
      <c r="F727" s="217">
        <v>0</v>
      </c>
      <c r="G727" s="217">
        <f>IF(B727 =0,0,H727 / B727 )</f>
        <v>109.41000000000001</v>
      </c>
      <c r="H727" s="217">
        <v>54.705000000000005</v>
      </c>
      <c r="I727" s="238">
        <v>18.380894223300004</v>
      </c>
      <c r="J727" s="238">
        <v>73.085894223300002</v>
      </c>
      <c r="K727" s="238">
        <f>IF(B726 =0,0,L727 / B726 )</f>
        <v>28.296190476190478</v>
      </c>
      <c r="L727" s="238">
        <v>297.11</v>
      </c>
      <c r="M727" s="238">
        <v>370.1958942233</v>
      </c>
    </row>
    <row r="728" spans="1:13">
      <c r="A728" s="220" t="s">
        <v>253</v>
      </c>
      <c r="B728" s="217">
        <v>0.5</v>
      </c>
      <c r="C728" s="217">
        <f>IF(B728 =0,0,D728 / B728 )</f>
        <v>152.65</v>
      </c>
      <c r="D728" s="217">
        <v>76.325000000000003</v>
      </c>
      <c r="E728" s="217">
        <f>IF(B728 =0,0,F728 / B728 )</f>
        <v>0</v>
      </c>
      <c r="F728" s="217">
        <v>0</v>
      </c>
      <c r="G728" s="217">
        <f>IF(B728 =0,0,H728 / B728 )</f>
        <v>152.65</v>
      </c>
      <c r="H728" s="217">
        <v>76.325000000000003</v>
      </c>
      <c r="I728" s="238">
        <v>25.645219844500005</v>
      </c>
      <c r="J728" s="238">
        <v>101.97021984450002</v>
      </c>
      <c r="K728" s="238">
        <f>IF(B727 =0,0,L728 / B727 )</f>
        <v>594.22</v>
      </c>
      <c r="L728" s="238">
        <v>297.11</v>
      </c>
      <c r="M728" s="238">
        <v>399.08021984450005</v>
      </c>
    </row>
    <row r="729" spans="1:13">
      <c r="A729" s="219" t="s">
        <v>429</v>
      </c>
      <c r="B729" s="217"/>
      <c r="C729" s="217"/>
      <c r="D729" s="217"/>
      <c r="E729" s="217"/>
      <c r="F729" s="217"/>
      <c r="G729" s="217"/>
      <c r="H729" s="217"/>
      <c r="I729" s="238"/>
      <c r="J729" s="238"/>
      <c r="K729" s="238"/>
      <c r="L729" s="238"/>
      <c r="M729" s="238"/>
    </row>
    <row r="730" spans="1:13">
      <c r="A730" s="220" t="s">
        <v>135</v>
      </c>
      <c r="B730" s="217">
        <v>0.16666666666666666</v>
      </c>
      <c r="C730" s="217">
        <f t="shared" ref="C730:C740" si="129">IF(B730 =0,0,D730 / B730 )</f>
        <v>67.910000000000011</v>
      </c>
      <c r="D730" s="217">
        <v>11.318333333333333</v>
      </c>
      <c r="E730" s="217">
        <f t="shared" ref="E730:E740" si="130">IF(B730 =0,0,F730 / B730 )</f>
        <v>0</v>
      </c>
      <c r="F730" s="217">
        <v>0</v>
      </c>
      <c r="G730" s="217">
        <f t="shared" ref="G730:G740" si="131">IF(B730 =0,0,H730 / B730 )</f>
        <v>67.910000000000011</v>
      </c>
      <c r="H730" s="217">
        <v>11.318333333333333</v>
      </c>
      <c r="I730" s="238">
        <v>3.8029629427666669</v>
      </c>
      <c r="J730" s="238">
        <v>15.121296276099999</v>
      </c>
      <c r="K730" s="238">
        <f t="shared" ref="K730:K740" si="132">IF(B729 =0,0,L730 / B729 )</f>
        <v>0</v>
      </c>
      <c r="L730" s="238">
        <v>5.9683333333333337</v>
      </c>
      <c r="M730" s="238">
        <v>21.089629609433334</v>
      </c>
    </row>
    <row r="731" spans="1:13">
      <c r="A731" s="220" t="s">
        <v>139</v>
      </c>
      <c r="B731" s="217">
        <v>2.5</v>
      </c>
      <c r="C731" s="217">
        <f t="shared" si="129"/>
        <v>100</v>
      </c>
      <c r="D731" s="217">
        <v>250</v>
      </c>
      <c r="E731" s="217">
        <f t="shared" si="130"/>
        <v>0</v>
      </c>
      <c r="F731" s="217">
        <v>0</v>
      </c>
      <c r="G731" s="217">
        <f t="shared" si="131"/>
        <v>100</v>
      </c>
      <c r="H731" s="217">
        <v>250</v>
      </c>
      <c r="I731" s="238">
        <v>84.000064999999992</v>
      </c>
      <c r="J731" s="238">
        <v>334.00006500000001</v>
      </c>
      <c r="K731" s="238">
        <f t="shared" si="132"/>
        <v>537.1500000000002</v>
      </c>
      <c r="L731" s="238">
        <v>89.52500000000002</v>
      </c>
      <c r="M731" s="238">
        <v>423.52506500000004</v>
      </c>
    </row>
    <row r="732" spans="1:13">
      <c r="A732" s="220" t="s">
        <v>142</v>
      </c>
      <c r="B732" s="217">
        <v>0.5</v>
      </c>
      <c r="C732" s="217">
        <f t="shared" si="129"/>
        <v>107</v>
      </c>
      <c r="D732" s="217">
        <v>53.5</v>
      </c>
      <c r="E732" s="217">
        <f t="shared" si="130"/>
        <v>0</v>
      </c>
      <c r="F732" s="217">
        <v>0</v>
      </c>
      <c r="G732" s="217">
        <f t="shared" si="131"/>
        <v>107</v>
      </c>
      <c r="H732" s="217">
        <v>53.5</v>
      </c>
      <c r="I732" s="238">
        <v>17.976013909999999</v>
      </c>
      <c r="J732" s="238">
        <v>71.476013910000006</v>
      </c>
      <c r="K732" s="238">
        <f t="shared" si="132"/>
        <v>7.1620000000000008</v>
      </c>
      <c r="L732" s="238">
        <v>17.905000000000001</v>
      </c>
      <c r="M732" s="238">
        <v>89.381013910000021</v>
      </c>
    </row>
    <row r="733" spans="1:13">
      <c r="A733" s="220" t="s">
        <v>143</v>
      </c>
      <c r="B733" s="217">
        <v>1</v>
      </c>
      <c r="C733" s="217">
        <f t="shared" si="129"/>
        <v>107</v>
      </c>
      <c r="D733" s="217">
        <v>107</v>
      </c>
      <c r="E733" s="217">
        <f t="shared" si="130"/>
        <v>0</v>
      </c>
      <c r="F733" s="217">
        <v>0</v>
      </c>
      <c r="G733" s="217">
        <f t="shared" si="131"/>
        <v>107</v>
      </c>
      <c r="H733" s="217">
        <v>107</v>
      </c>
      <c r="I733" s="238">
        <v>35.952027819999998</v>
      </c>
      <c r="J733" s="238">
        <v>142.95202782000001</v>
      </c>
      <c r="K733" s="238">
        <f t="shared" si="132"/>
        <v>71.62</v>
      </c>
      <c r="L733" s="238">
        <v>35.81</v>
      </c>
      <c r="M733" s="238">
        <v>178.76202782000004</v>
      </c>
    </row>
    <row r="734" spans="1:13">
      <c r="A734" s="220" t="s">
        <v>144</v>
      </c>
      <c r="B734" s="217">
        <v>0.5</v>
      </c>
      <c r="C734" s="217">
        <f t="shared" si="129"/>
        <v>100</v>
      </c>
      <c r="D734" s="217">
        <v>50</v>
      </c>
      <c r="E734" s="217">
        <f t="shared" si="130"/>
        <v>0</v>
      </c>
      <c r="F734" s="217">
        <v>0</v>
      </c>
      <c r="G734" s="217">
        <f t="shared" si="131"/>
        <v>100</v>
      </c>
      <c r="H734" s="217">
        <v>50</v>
      </c>
      <c r="I734" s="238">
        <v>16.800013</v>
      </c>
      <c r="J734" s="238">
        <v>66.800013000000007</v>
      </c>
      <c r="K734" s="238">
        <f t="shared" si="132"/>
        <v>17.905000000000001</v>
      </c>
      <c r="L734" s="238">
        <v>17.905000000000001</v>
      </c>
      <c r="M734" s="238">
        <v>84.705013000000008</v>
      </c>
    </row>
    <row r="735" spans="1:13">
      <c r="A735" s="220" t="s">
        <v>145</v>
      </c>
      <c r="B735" s="217">
        <v>0.33333333333333331</v>
      </c>
      <c r="C735" s="217">
        <f t="shared" si="129"/>
        <v>104.33</v>
      </c>
      <c r="D735" s="217">
        <v>34.776666666666664</v>
      </c>
      <c r="E735" s="217">
        <f t="shared" si="130"/>
        <v>780.70999999999992</v>
      </c>
      <c r="F735" s="217">
        <v>260.23666666666662</v>
      </c>
      <c r="G735" s="217">
        <f t="shared" si="131"/>
        <v>885.04</v>
      </c>
      <c r="H735" s="217">
        <v>295.01333333333332</v>
      </c>
      <c r="I735" s="238">
        <v>99.124556703466666</v>
      </c>
      <c r="J735" s="238">
        <v>394.13789003679994</v>
      </c>
      <c r="K735" s="238">
        <f t="shared" si="132"/>
        <v>396.1466666666667</v>
      </c>
      <c r="L735" s="238">
        <v>198.07333333333335</v>
      </c>
      <c r="M735" s="238">
        <v>592.21122337013333</v>
      </c>
    </row>
    <row r="736" spans="1:13">
      <c r="A736" s="220" t="s">
        <v>244</v>
      </c>
      <c r="B736" s="217">
        <v>37.833333333333336</v>
      </c>
      <c r="C736" s="217">
        <f t="shared" si="129"/>
        <v>98.309999999999988</v>
      </c>
      <c r="D736" s="217">
        <v>3719.395</v>
      </c>
      <c r="E736" s="217">
        <f t="shared" si="130"/>
        <v>0</v>
      </c>
      <c r="F736" s="217">
        <v>0</v>
      </c>
      <c r="G736" s="217">
        <f t="shared" si="131"/>
        <v>98.309999999999988</v>
      </c>
      <c r="H736" s="217">
        <v>3719.395</v>
      </c>
      <c r="I736" s="238">
        <v>1249.7176870426999</v>
      </c>
      <c r="J736" s="238">
        <v>4969.1126870427006</v>
      </c>
      <c r="K736" s="238">
        <f t="shared" si="132"/>
        <v>4064.4350000000004</v>
      </c>
      <c r="L736" s="238">
        <v>1354.8116666666667</v>
      </c>
      <c r="M736" s="238">
        <v>6323.9243537093671</v>
      </c>
    </row>
    <row r="737" spans="1:13">
      <c r="A737" s="220" t="s">
        <v>245</v>
      </c>
      <c r="B737" s="217">
        <v>0.5</v>
      </c>
      <c r="C737" s="217">
        <f t="shared" si="129"/>
        <v>148.56</v>
      </c>
      <c r="D737" s="217">
        <v>74.28</v>
      </c>
      <c r="E737" s="217">
        <f t="shared" si="130"/>
        <v>0</v>
      </c>
      <c r="F737" s="217">
        <v>0</v>
      </c>
      <c r="G737" s="217">
        <f t="shared" si="131"/>
        <v>148.56</v>
      </c>
      <c r="H737" s="217">
        <v>74.28</v>
      </c>
      <c r="I737" s="238">
        <v>24.958099312800002</v>
      </c>
      <c r="J737" s="238">
        <v>99.238099312800003</v>
      </c>
      <c r="K737" s="238">
        <f t="shared" si="132"/>
        <v>0.47325991189427313</v>
      </c>
      <c r="L737" s="238">
        <v>17.905000000000001</v>
      </c>
      <c r="M737" s="238">
        <v>117.1430993128</v>
      </c>
    </row>
    <row r="738" spans="1:13">
      <c r="A738" s="220" t="s">
        <v>247</v>
      </c>
      <c r="B738" s="217">
        <v>10.5</v>
      </c>
      <c r="C738" s="217">
        <f t="shared" si="129"/>
        <v>153.72000000000003</v>
      </c>
      <c r="D738" s="217">
        <v>1614.0600000000002</v>
      </c>
      <c r="E738" s="217">
        <f t="shared" si="130"/>
        <v>0</v>
      </c>
      <c r="F738" s="217">
        <v>0</v>
      </c>
      <c r="G738" s="217">
        <f t="shared" si="131"/>
        <v>153.72000000000003</v>
      </c>
      <c r="H738" s="217">
        <v>1614.0600000000002</v>
      </c>
      <c r="I738" s="238">
        <v>542.3245796555999</v>
      </c>
      <c r="J738" s="238">
        <v>2156.3845796556002</v>
      </c>
      <c r="K738" s="238">
        <f t="shared" si="132"/>
        <v>752.0100000000001</v>
      </c>
      <c r="L738" s="238">
        <v>376.00500000000005</v>
      </c>
      <c r="M738" s="238">
        <v>2532.3895796556003</v>
      </c>
    </row>
    <row r="739" spans="1:13" ht="15" thickBot="1">
      <c r="A739" s="220" t="s">
        <v>253</v>
      </c>
      <c r="B739" s="217">
        <v>0.5</v>
      </c>
      <c r="C739" s="217">
        <f t="shared" si="129"/>
        <v>152.65</v>
      </c>
      <c r="D739" s="217">
        <v>76.325000000000003</v>
      </c>
      <c r="E739" s="217">
        <f t="shared" si="130"/>
        <v>0</v>
      </c>
      <c r="F739" s="217">
        <v>0</v>
      </c>
      <c r="G739" s="217">
        <f t="shared" si="131"/>
        <v>152.65</v>
      </c>
      <c r="H739" s="217">
        <v>76.325000000000003</v>
      </c>
      <c r="I739" s="238">
        <v>25.645219844500005</v>
      </c>
      <c r="J739" s="238">
        <v>101.97021984450002</v>
      </c>
      <c r="K739" s="238">
        <f t="shared" si="132"/>
        <v>28.296190476190478</v>
      </c>
      <c r="L739" s="238">
        <v>297.11</v>
      </c>
      <c r="M739" s="238">
        <v>399.08021984450005</v>
      </c>
    </row>
    <row r="740" spans="1:13">
      <c r="A740" s="76" t="s">
        <v>216</v>
      </c>
      <c r="B740" s="221">
        <v>4181867.166666667</v>
      </c>
      <c r="C740" s="221">
        <f t="shared" si="129"/>
        <v>70.470741776908824</v>
      </c>
      <c r="D740" s="221">
        <v>294699281.2475</v>
      </c>
      <c r="E740" s="221">
        <f t="shared" si="130"/>
        <v>9.3877698889128572E-3</v>
      </c>
      <c r="F740" s="221">
        <v>39258.406666666662</v>
      </c>
      <c r="G740" s="221">
        <f t="shared" si="131"/>
        <v>70.480129546797755</v>
      </c>
      <c r="H740" s="221">
        <v>294738539.65416676</v>
      </c>
      <c r="I740" s="239">
        <v>99032225.955820322</v>
      </c>
      <c r="J740" s="239">
        <v>393770765.60998696</v>
      </c>
      <c r="K740" s="239">
        <f t="shared" si="132"/>
        <v>301645407.75166667</v>
      </c>
      <c r="L740" s="239">
        <v>150822703.87583333</v>
      </c>
      <c r="M740" s="239">
        <v>544593469.48582041</v>
      </c>
    </row>
    <row r="742" spans="1:13">
      <c r="A742" s="216" t="s">
        <v>217</v>
      </c>
      <c r="B742" s="217"/>
      <c r="C742" s="217"/>
      <c r="D742" s="217"/>
      <c r="E742" s="217"/>
      <c r="F742" s="217"/>
      <c r="G742" s="217"/>
      <c r="H742" s="217"/>
      <c r="I742" s="238"/>
      <c r="J742" s="238"/>
      <c r="K742" s="238"/>
      <c r="L742" s="238"/>
      <c r="M742" s="238"/>
    </row>
    <row r="743" spans="1:13">
      <c r="A743" s="219" t="s">
        <v>218</v>
      </c>
      <c r="B743" s="217"/>
      <c r="C743" s="217"/>
      <c r="D743" s="217"/>
      <c r="E743" s="217"/>
      <c r="F743" s="217"/>
      <c r="G743" s="217"/>
      <c r="H743" s="217"/>
      <c r="I743" s="238"/>
      <c r="J743" s="238"/>
      <c r="K743" s="238"/>
      <c r="L743" s="238"/>
      <c r="M743" s="238"/>
    </row>
    <row r="744" spans="1:13">
      <c r="A744" s="220" t="s">
        <v>80</v>
      </c>
      <c r="B744" s="217">
        <v>6</v>
      </c>
      <c r="C744" s="217">
        <f>IF(B744 =0,0,D744 / B744 )</f>
        <v>180.79</v>
      </c>
      <c r="D744" s="217">
        <v>1084.74</v>
      </c>
      <c r="E744" s="217">
        <f>IF(B744 =0,0,F744 / B744 )</f>
        <v>1996.9399999999998</v>
      </c>
      <c r="F744" s="217">
        <v>11981.64</v>
      </c>
      <c r="G744" s="217">
        <f>IF(B744 =0,0,H744 / B744 )</f>
        <v>2177.73</v>
      </c>
      <c r="H744" s="217">
        <v>13066.38</v>
      </c>
      <c r="I744" s="238">
        <v>4390.3070772587998</v>
      </c>
      <c r="J744" s="238">
        <v>17456.687077258801</v>
      </c>
      <c r="K744" s="238">
        <f>IF(B743 =0,0,L744 / B743 )</f>
        <v>0</v>
      </c>
      <c r="L744" s="238">
        <v>21117.66</v>
      </c>
      <c r="M744" s="238">
        <v>38574.347077258797</v>
      </c>
    </row>
    <row r="745" spans="1:13">
      <c r="A745" s="219" t="s">
        <v>219</v>
      </c>
      <c r="B745" s="217"/>
      <c r="C745" s="217"/>
      <c r="D745" s="217"/>
      <c r="E745" s="217"/>
      <c r="F745" s="217"/>
      <c r="G745" s="217"/>
      <c r="H745" s="217"/>
      <c r="I745" s="238"/>
      <c r="J745" s="238"/>
      <c r="K745" s="238"/>
      <c r="L745" s="238"/>
      <c r="M745" s="238"/>
    </row>
    <row r="746" spans="1:13">
      <c r="A746" s="220" t="s">
        <v>80</v>
      </c>
      <c r="B746" s="217">
        <v>1</v>
      </c>
      <c r="C746" s="217">
        <f>IF(B746 =0,0,D746 / B746 )</f>
        <v>180.79</v>
      </c>
      <c r="D746" s="217">
        <v>180.79</v>
      </c>
      <c r="E746" s="217">
        <f>IF(B746 =0,0,F746 / B746 )</f>
        <v>1996.9399999999998</v>
      </c>
      <c r="F746" s="217">
        <v>1996.9399999999998</v>
      </c>
      <c r="G746" s="217">
        <f>IF(B746 =0,0,H746 / B746 )</f>
        <v>2177.73</v>
      </c>
      <c r="H746" s="217">
        <v>2177.73</v>
      </c>
      <c r="I746" s="238">
        <v>731.71784620979997</v>
      </c>
      <c r="J746" s="238">
        <v>2909.4478462098</v>
      </c>
      <c r="K746" s="238">
        <f>IF(B745 =0,0,L746 / B745 )</f>
        <v>0</v>
      </c>
      <c r="L746" s="238">
        <v>3519.61</v>
      </c>
      <c r="M746" s="238">
        <v>6429.057846209801</v>
      </c>
    </row>
    <row r="747" spans="1:13" ht="15" thickBot="1">
      <c r="A747" s="220" t="s">
        <v>84</v>
      </c>
      <c r="B747" s="217">
        <v>1</v>
      </c>
      <c r="C747" s="217">
        <f>IF(B747 =0,0,D747 / B747 )</f>
        <v>417.73</v>
      </c>
      <c r="D747" s="217">
        <v>417.73</v>
      </c>
      <c r="E747" s="217">
        <f>IF(B747 =0,0,F747 / B747 )</f>
        <v>666.05</v>
      </c>
      <c r="F747" s="217">
        <v>666.05</v>
      </c>
      <c r="G747" s="217">
        <f>IF(B747 =0,0,H747 / B747 )</f>
        <v>1083.78</v>
      </c>
      <c r="H747" s="217">
        <v>1083.78</v>
      </c>
      <c r="I747" s="238">
        <v>364.15036178280002</v>
      </c>
      <c r="J747" s="238">
        <v>1447.9303617828</v>
      </c>
      <c r="K747" s="238">
        <f>IF(B746 =0,0,L747 / B746 )</f>
        <v>3519.61</v>
      </c>
      <c r="L747" s="238">
        <v>3519.61</v>
      </c>
      <c r="M747" s="238">
        <v>4967.5403617827997</v>
      </c>
    </row>
    <row r="748" spans="1:13">
      <c r="A748" s="76" t="s">
        <v>220</v>
      </c>
      <c r="B748" s="221">
        <v>8</v>
      </c>
      <c r="C748" s="221">
        <f>IF(B748 =0,0,D748 / B748 )</f>
        <v>210.4075</v>
      </c>
      <c r="D748" s="221">
        <v>1683.26</v>
      </c>
      <c r="E748" s="221">
        <f>IF(B748 =0,0,F748 / B748 )</f>
        <v>1830.5787499999999</v>
      </c>
      <c r="F748" s="221">
        <v>14644.63</v>
      </c>
      <c r="G748" s="221">
        <f>IF(B748 =0,0,H748 / B748 )</f>
        <v>2040.9862499999999</v>
      </c>
      <c r="H748" s="221">
        <v>16327.89</v>
      </c>
      <c r="I748" s="239">
        <v>5486.1752852514001</v>
      </c>
      <c r="J748" s="239">
        <v>21814.065285251403</v>
      </c>
      <c r="K748" s="239">
        <f>IF(B747 =0,0,L748 / B747 )</f>
        <v>28156.880000000001</v>
      </c>
      <c r="L748" s="239">
        <v>28156.880000000001</v>
      </c>
      <c r="M748" s="239">
        <v>49970.945285251393</v>
      </c>
    </row>
    <row r="750" spans="1:13">
      <c r="A750" s="216" t="s">
        <v>221</v>
      </c>
      <c r="B750" s="217"/>
      <c r="C750" s="217"/>
      <c r="D750" s="217"/>
      <c r="E750" s="217"/>
      <c r="F750" s="217"/>
      <c r="G750" s="217"/>
      <c r="H750" s="217"/>
      <c r="I750" s="238"/>
      <c r="J750" s="238"/>
      <c r="K750" s="238"/>
      <c r="L750" s="238"/>
      <c r="M750" s="238"/>
    </row>
    <row r="751" spans="1:13">
      <c r="A751" s="219" t="s">
        <v>222</v>
      </c>
      <c r="B751" s="217"/>
      <c r="C751" s="217"/>
      <c r="D751" s="217"/>
      <c r="E751" s="217"/>
      <c r="F751" s="217"/>
      <c r="G751" s="217"/>
      <c r="H751" s="217"/>
      <c r="I751" s="238"/>
      <c r="J751" s="238"/>
      <c r="K751" s="238"/>
      <c r="L751" s="238"/>
      <c r="M751" s="238"/>
    </row>
    <row r="752" spans="1:13">
      <c r="A752" s="220" t="s">
        <v>93</v>
      </c>
      <c r="B752" s="217">
        <v>3</v>
      </c>
      <c r="C752" s="217">
        <f>IF(B752 =0,0,D752 / B752 )</f>
        <v>142.79</v>
      </c>
      <c r="D752" s="217">
        <v>428.36999999999995</v>
      </c>
      <c r="E752" s="217">
        <f>IF(B752 =0,0,F752 / B752 )</f>
        <v>1996.9399999999998</v>
      </c>
      <c r="F752" s="217">
        <v>5990.82</v>
      </c>
      <c r="G752" s="217">
        <f>IF(B752 =0,0,H752 / B752 )</f>
        <v>2139.73</v>
      </c>
      <c r="H752" s="217">
        <v>6419.19</v>
      </c>
      <c r="I752" s="238">
        <v>2156.8495089894</v>
      </c>
      <c r="J752" s="238">
        <v>8576.0395089894009</v>
      </c>
      <c r="K752" s="238">
        <f>IF(B751 =0,0,L752 / B751 )</f>
        <v>0</v>
      </c>
      <c r="L752" s="238">
        <v>10558.83</v>
      </c>
      <c r="M752" s="238">
        <v>19134.869508989403</v>
      </c>
    </row>
    <row r="753" spans="1:13" ht="15" thickBot="1">
      <c r="A753" s="220" t="s">
        <v>80</v>
      </c>
      <c r="B753" s="217">
        <v>14</v>
      </c>
      <c r="C753" s="217">
        <f>IF(B753 =0,0,D753 / B753 )</f>
        <v>180.79</v>
      </c>
      <c r="D753" s="217">
        <v>2531.06</v>
      </c>
      <c r="E753" s="217">
        <f>IF(B753 =0,0,F753 / B753 )</f>
        <v>1996.94</v>
      </c>
      <c r="F753" s="217">
        <v>27957.16</v>
      </c>
      <c r="G753" s="217">
        <f>IF(B753 =0,0,H753 / B753 )</f>
        <v>2177.73</v>
      </c>
      <c r="H753" s="217">
        <v>30488.219999999998</v>
      </c>
      <c r="I753" s="238">
        <v>10244.049846937198</v>
      </c>
      <c r="J753" s="238">
        <v>40732.269846937204</v>
      </c>
      <c r="K753" s="238">
        <f>IF(B752 =0,0,L753 / B752 )</f>
        <v>16424.846666666668</v>
      </c>
      <c r="L753" s="238">
        <v>49274.54</v>
      </c>
      <c r="M753" s="238">
        <v>90006.809846937205</v>
      </c>
    </row>
    <row r="754" spans="1:13">
      <c r="A754" s="76" t="s">
        <v>223</v>
      </c>
      <c r="B754" s="221">
        <v>17</v>
      </c>
      <c r="C754" s="221">
        <f>IF(B754 =0,0,D754 / B754 )</f>
        <v>174.0841176470588</v>
      </c>
      <c r="D754" s="221">
        <v>2959.43</v>
      </c>
      <c r="E754" s="221">
        <f>IF(B754 =0,0,F754 / B754 )</f>
        <v>1996.9399999999998</v>
      </c>
      <c r="F754" s="221">
        <v>33947.979999999996</v>
      </c>
      <c r="G754" s="221">
        <f>IF(B754 =0,0,H754 / B754 )</f>
        <v>2171.0241176470586</v>
      </c>
      <c r="H754" s="221">
        <v>36907.409999999996</v>
      </c>
      <c r="I754" s="239">
        <v>12400.899355926598</v>
      </c>
      <c r="J754" s="239">
        <v>49308.309355926605</v>
      </c>
      <c r="K754" s="239">
        <f>IF(B753 =0,0,L754 / B753 )</f>
        <v>4273.812142857143</v>
      </c>
      <c r="L754" s="239">
        <v>59833.37</v>
      </c>
      <c r="M754" s="239">
        <v>109141.67935592661</v>
      </c>
    </row>
    <row r="756" spans="1:13">
      <c r="A756" s="216" t="s">
        <v>224</v>
      </c>
      <c r="B756" s="217"/>
      <c r="C756" s="217"/>
      <c r="D756" s="217"/>
      <c r="E756" s="217"/>
      <c r="F756" s="217"/>
      <c r="G756" s="217"/>
      <c r="H756" s="217"/>
      <c r="I756" s="238"/>
      <c r="J756" s="238"/>
      <c r="K756" s="238"/>
      <c r="L756" s="238"/>
      <c r="M756" s="238"/>
    </row>
    <row r="757" spans="1:13">
      <c r="A757" s="219" t="s">
        <v>256</v>
      </c>
      <c r="B757" s="217"/>
      <c r="C757" s="217"/>
      <c r="D757" s="217"/>
      <c r="E757" s="217"/>
      <c r="F757" s="217"/>
      <c r="G757" s="217"/>
      <c r="H757" s="217"/>
      <c r="I757" s="238"/>
      <c r="J757" s="238"/>
      <c r="K757" s="238"/>
      <c r="L757" s="238"/>
      <c r="M757" s="238"/>
    </row>
    <row r="758" spans="1:13" ht="15" thickBot="1">
      <c r="A758" s="220" t="s">
        <v>80</v>
      </c>
      <c r="B758" s="217">
        <v>4</v>
      </c>
      <c r="C758" s="217">
        <f>IF(B758 =0,0,D758 / B758 )</f>
        <v>180.79</v>
      </c>
      <c r="D758" s="217">
        <v>723.16</v>
      </c>
      <c r="E758" s="217">
        <f>IF(B758 =0,0,F758 / B758 )</f>
        <v>116264.87</v>
      </c>
      <c r="F758" s="217">
        <v>465059.48</v>
      </c>
      <c r="G758" s="217">
        <f>IF(B758 =0,0,H758 / B758 )</f>
        <v>116445.65999999999</v>
      </c>
      <c r="H758" s="217">
        <v>465782.63999999996</v>
      </c>
      <c r="I758" s="238">
        <v>156503.08814348638</v>
      </c>
      <c r="J758" s="238">
        <v>622285.72814348631</v>
      </c>
      <c r="K758" s="238">
        <f>IF(B757 =0,0,L758 / B757 )</f>
        <v>0</v>
      </c>
      <c r="L758" s="238">
        <v>14078.44</v>
      </c>
      <c r="M758" s="238">
        <v>636364.16814348625</v>
      </c>
    </row>
    <row r="759" spans="1:13">
      <c r="A759" s="76" t="s">
        <v>225</v>
      </c>
      <c r="B759" s="221">
        <v>4</v>
      </c>
      <c r="C759" s="221">
        <f>IF(B759 =0,0,D759 / B759 )</f>
        <v>180.79</v>
      </c>
      <c r="D759" s="221">
        <v>723.16</v>
      </c>
      <c r="E759" s="221">
        <f>IF(B759 =0,0,F759 / B759 )</f>
        <v>116264.87</v>
      </c>
      <c r="F759" s="221">
        <v>465059.48</v>
      </c>
      <c r="G759" s="221">
        <f>IF(B759 =0,0,H759 / B759 )</f>
        <v>116445.65999999999</v>
      </c>
      <c r="H759" s="221">
        <v>465782.63999999996</v>
      </c>
      <c r="I759" s="239">
        <v>156503.08814348638</v>
      </c>
      <c r="J759" s="239">
        <v>622285.72814348631</v>
      </c>
      <c r="K759" s="239">
        <f>IF(B758 =0,0,L759 / B758 )</f>
        <v>3519.61</v>
      </c>
      <c r="L759" s="239">
        <v>14078.44</v>
      </c>
      <c r="M759" s="239">
        <v>636364.16814348625</v>
      </c>
    </row>
    <row r="761" spans="1:13">
      <c r="A761" s="216" t="s">
        <v>226</v>
      </c>
      <c r="B761" s="217"/>
      <c r="C761" s="217"/>
      <c r="D761" s="217"/>
      <c r="E761" s="217"/>
      <c r="F761" s="217"/>
      <c r="G761" s="217"/>
      <c r="H761" s="217"/>
      <c r="I761" s="238"/>
      <c r="J761" s="238"/>
      <c r="K761" s="238"/>
      <c r="L761" s="238"/>
      <c r="M761" s="238"/>
    </row>
    <row r="762" spans="1:13">
      <c r="A762" s="219" t="s">
        <v>257</v>
      </c>
      <c r="B762" s="217"/>
      <c r="C762" s="217"/>
      <c r="D762" s="217"/>
      <c r="E762" s="217"/>
      <c r="F762" s="217"/>
      <c r="G762" s="217"/>
      <c r="H762" s="217"/>
      <c r="I762" s="238"/>
      <c r="J762" s="238"/>
      <c r="K762" s="238"/>
      <c r="L762" s="238"/>
      <c r="M762" s="238"/>
    </row>
    <row r="763" spans="1:13" ht="15" thickBot="1">
      <c r="A763" s="220" t="s">
        <v>80</v>
      </c>
      <c r="B763" s="217">
        <v>1.8333333333333333</v>
      </c>
      <c r="C763" s="217">
        <f>IF(B763 =0,0,D763 / B763 )</f>
        <v>180.79</v>
      </c>
      <c r="D763" s="217">
        <v>331.44833333333332</v>
      </c>
      <c r="E763" s="217">
        <f>IF(B763 =0,0,F763 / B763 )</f>
        <v>116264.86999999998</v>
      </c>
      <c r="F763" s="217">
        <v>213152.26166666663</v>
      </c>
      <c r="G763" s="217">
        <f>IF(B763 =0,0,H763 / B763 )</f>
        <v>116445.65999999999</v>
      </c>
      <c r="H763" s="217">
        <v>213483.70999999996</v>
      </c>
      <c r="I763" s="238">
        <v>71730.582065764582</v>
      </c>
      <c r="J763" s="238">
        <v>285214.29206576454</v>
      </c>
      <c r="K763" s="238">
        <f>IF(B762 =0,0,L763 / B762 )</f>
        <v>0</v>
      </c>
      <c r="L763" s="238">
        <v>6452.6183333333329</v>
      </c>
      <c r="M763" s="238">
        <v>291666.91039909789</v>
      </c>
    </row>
    <row r="764" spans="1:13">
      <c r="A764" s="76" t="s">
        <v>227</v>
      </c>
      <c r="B764" s="221">
        <v>1.8333333333333333</v>
      </c>
      <c r="C764" s="221">
        <f>IF(B764 =0,0,D764 / B764 )</f>
        <v>180.79</v>
      </c>
      <c r="D764" s="221">
        <v>331.44833333333332</v>
      </c>
      <c r="E764" s="221">
        <f>IF(B764 =0,0,F764 / B764 )</f>
        <v>116264.86999999998</v>
      </c>
      <c r="F764" s="221">
        <v>213152.26166666663</v>
      </c>
      <c r="G764" s="221">
        <f>IF(B764 =0,0,H764 / B764 )</f>
        <v>116445.65999999999</v>
      </c>
      <c r="H764" s="221">
        <v>213483.70999999996</v>
      </c>
      <c r="I764" s="239">
        <v>71730.582065764582</v>
      </c>
      <c r="J764" s="239">
        <v>285214.29206576454</v>
      </c>
      <c r="K764" s="239">
        <f>IF(B763 =0,0,L764 / B763 )</f>
        <v>3519.6099999999997</v>
      </c>
      <c r="L764" s="239">
        <v>6452.6183333333329</v>
      </c>
      <c r="M764" s="239">
        <v>291666.91039909789</v>
      </c>
    </row>
    <row r="766" spans="1:13">
      <c r="A766" s="216" t="s">
        <v>228</v>
      </c>
      <c r="B766" s="217"/>
      <c r="C766" s="217"/>
      <c r="D766" s="217"/>
      <c r="E766" s="217"/>
      <c r="F766" s="217"/>
      <c r="G766" s="217"/>
      <c r="H766" s="217"/>
      <c r="I766" s="238"/>
      <c r="J766" s="238"/>
      <c r="K766" s="238"/>
      <c r="L766" s="238"/>
      <c r="M766" s="238"/>
    </row>
    <row r="767" spans="1:13">
      <c r="A767" s="219" t="s">
        <v>258</v>
      </c>
      <c r="B767" s="217"/>
      <c r="C767" s="217"/>
      <c r="D767" s="217"/>
      <c r="E767" s="217"/>
      <c r="F767" s="217"/>
      <c r="G767" s="217"/>
      <c r="H767" s="217"/>
      <c r="I767" s="238"/>
      <c r="J767" s="238"/>
      <c r="K767" s="238"/>
      <c r="L767" s="238"/>
      <c r="M767" s="238"/>
    </row>
    <row r="768" spans="1:13" ht="15" thickBot="1">
      <c r="A768" s="220" t="s">
        <v>80</v>
      </c>
      <c r="B768" s="217">
        <v>4</v>
      </c>
      <c r="C768" s="217">
        <f>IF(B768 =0,0,D768 / B768 )</f>
        <v>180.79</v>
      </c>
      <c r="D768" s="217">
        <v>723.16</v>
      </c>
      <c r="E768" s="217">
        <f>IF(B768 =0,0,F768 / B768 )</f>
        <v>116264.87</v>
      </c>
      <c r="F768" s="217">
        <v>465059.48</v>
      </c>
      <c r="G768" s="217">
        <f>IF(B768 =0,0,H768 / B768 )</f>
        <v>116445.65999999999</v>
      </c>
      <c r="H768" s="217">
        <v>465782.63999999996</v>
      </c>
      <c r="I768" s="238">
        <v>156503.08814348638</v>
      </c>
      <c r="J768" s="238">
        <v>622285.72814348631</v>
      </c>
      <c r="K768" s="238">
        <f>IF(B767 =0,0,L768 / B767 )</f>
        <v>0</v>
      </c>
      <c r="L768" s="238">
        <v>14078.44</v>
      </c>
      <c r="M768" s="238">
        <v>636364.16814348625</v>
      </c>
    </row>
    <row r="769" spans="1:13">
      <c r="A769" s="76" t="s">
        <v>229</v>
      </c>
      <c r="B769" s="221">
        <v>4</v>
      </c>
      <c r="C769" s="221">
        <f>IF(B769 =0,0,D769 / B769 )</f>
        <v>180.79</v>
      </c>
      <c r="D769" s="221">
        <v>723.16</v>
      </c>
      <c r="E769" s="221">
        <f>IF(B769 =0,0,F769 / B769 )</f>
        <v>116264.87</v>
      </c>
      <c r="F769" s="221">
        <v>465059.48</v>
      </c>
      <c r="G769" s="221">
        <f>IF(B769 =0,0,H769 / B769 )</f>
        <v>116445.65999999999</v>
      </c>
      <c r="H769" s="221">
        <v>465782.63999999996</v>
      </c>
      <c r="I769" s="239">
        <v>156503.08814348638</v>
      </c>
      <c r="J769" s="239">
        <v>622285.72814348631</v>
      </c>
      <c r="K769" s="239">
        <f>IF(B768 =0,0,L769 / B768 )</f>
        <v>3519.61</v>
      </c>
      <c r="L769" s="239">
        <v>14078.44</v>
      </c>
      <c r="M769" s="239">
        <v>636364.16814348625</v>
      </c>
    </row>
    <row r="770" spans="1:13" ht="15" thickBot="1">
      <c r="A770" s="116"/>
      <c r="B770" s="116"/>
      <c r="C770" s="116"/>
      <c r="D770" s="116"/>
      <c r="E770" s="116"/>
      <c r="F770" s="116"/>
      <c r="G770" s="116"/>
      <c r="H770" s="116"/>
      <c r="I770" s="241"/>
      <c r="J770" s="241"/>
      <c r="K770" s="241"/>
      <c r="L770" s="241"/>
      <c r="M770" s="241"/>
    </row>
    <row r="772" spans="1:13">
      <c r="A772" s="224"/>
    </row>
    <row r="773" spans="1:13">
      <c r="A773" s="224"/>
    </row>
    <row r="774" spans="1:13">
      <c r="A774" s="224"/>
    </row>
    <row r="775" spans="1:13">
      <c r="A775" s="224"/>
    </row>
    <row r="776" spans="1:13">
      <c r="A776" s="224"/>
    </row>
    <row r="777" spans="1:13">
      <c r="A777" s="224"/>
    </row>
    <row r="778" spans="1:13">
      <c r="A778" s="224"/>
    </row>
    <row r="779" spans="1:13">
      <c r="A779" s="224"/>
    </row>
    <row r="780" spans="1:13">
      <c r="A780" s="224"/>
    </row>
    <row r="781" spans="1:13">
      <c r="A781" s="224"/>
    </row>
    <row r="782" spans="1:13">
      <c r="A782" s="224"/>
    </row>
    <row r="783" spans="1:13">
      <c r="A783" s="224"/>
    </row>
    <row r="784" spans="1:13">
      <c r="A784" s="224"/>
    </row>
    <row r="785" spans="1:1">
      <c r="A785" s="224"/>
    </row>
    <row r="786" spans="1:1">
      <c r="A786" s="224"/>
    </row>
    <row r="787" spans="1:1">
      <c r="A787" s="224"/>
    </row>
    <row r="788" spans="1:1">
      <c r="A788" s="224"/>
    </row>
    <row r="789" spans="1:1">
      <c r="A789" s="224"/>
    </row>
    <row r="790" spans="1:1">
      <c r="A790" s="224"/>
    </row>
    <row r="791" spans="1:1">
      <c r="A791" s="224"/>
    </row>
    <row r="792" spans="1:1">
      <c r="A792" s="224"/>
    </row>
    <row r="793" spans="1:1">
      <c r="A793" s="224"/>
    </row>
    <row r="794" spans="1:1">
      <c r="A794" s="224"/>
    </row>
    <row r="795" spans="1:1">
      <c r="A795" s="224"/>
    </row>
    <row r="796" spans="1:1">
      <c r="A796" s="224"/>
    </row>
    <row r="797" spans="1:1">
      <c r="A797" s="224"/>
    </row>
    <row r="798" spans="1:1">
      <c r="A798" s="224"/>
    </row>
    <row r="799" spans="1:1">
      <c r="A799" s="224"/>
    </row>
    <row r="800" spans="1:1">
      <c r="A800" s="224"/>
    </row>
    <row r="801" spans="1:13">
      <c r="A801" s="224"/>
    </row>
    <row r="802" spans="1:13">
      <c r="A802" s="224"/>
    </row>
    <row r="803" spans="1:13">
      <c r="A803" s="224"/>
    </row>
    <row r="804" spans="1:13">
      <c r="A804" s="224"/>
    </row>
    <row r="805" spans="1:13">
      <c r="A805" s="224"/>
    </row>
    <row r="806" spans="1:13">
      <c r="A806" s="224"/>
    </row>
    <row r="807" spans="1:13">
      <c r="A807" s="224"/>
    </row>
    <row r="808" spans="1:13">
      <c r="A808" s="224"/>
    </row>
    <row r="809" spans="1:13">
      <c r="A809" s="224"/>
    </row>
    <row r="810" spans="1:13">
      <c r="A810" s="224"/>
    </row>
    <row r="811" spans="1:13">
      <c r="A811" s="224"/>
    </row>
    <row r="812" spans="1:13">
      <c r="A812" s="224"/>
    </row>
    <row r="813" spans="1:13">
      <c r="A813" s="224"/>
    </row>
    <row r="814" spans="1:13">
      <c r="A814" s="224"/>
    </row>
    <row r="815" spans="1:13" ht="15" thickBot="1">
      <c r="A815" s="116"/>
      <c r="B815" s="116"/>
      <c r="C815" s="116"/>
      <c r="D815" s="116"/>
      <c r="E815" s="116"/>
      <c r="F815" s="116"/>
      <c r="G815" s="116"/>
      <c r="H815" s="116"/>
      <c r="I815" s="241"/>
      <c r="J815" s="241"/>
      <c r="K815" s="241"/>
      <c r="L815" s="241"/>
      <c r="M815" s="241"/>
    </row>
  </sheetData>
  <printOptions horizontalCentered="1"/>
  <pageMargins left="0.5" right="0.5" top="0.75" bottom="0.75" header="0.3" footer="0.3"/>
  <pageSetup scale="68" pageOrder="overThenDown" orientation="landscape" r:id="rId1"/>
  <headerFooter>
    <oddHeader>&amp;C&amp;10&amp;"Arial,"&amp;BMETER COST REPORT&amp;B
&amp;10&amp;"Arial,"2013 Cost of Service Study
&amp;10&amp;"Arial,"December 2013</oddHeader>
    <oddFooter>&amp;L&amp;10&amp;"Arial,"&amp;D &amp;T&amp;R&amp;10&amp;"Arial,"Page &amp;P of &amp;N</oddFooter>
  </headerFooter>
  <rowBreaks count="17" manualBreakCount="17">
    <brk id="50" max="16383" man="1"/>
    <brk id="95" max="16383" man="1"/>
    <brk id="140" max="16383" man="1"/>
    <brk id="185" max="16383" man="1"/>
    <brk id="230" max="16383" man="1"/>
    <brk id="275" max="16383" man="1"/>
    <brk id="320" max="16383" man="1"/>
    <brk id="365" max="16383" man="1"/>
    <brk id="410" max="16383" man="1"/>
    <brk id="455" max="16383" man="1"/>
    <brk id="500" max="16383" man="1"/>
    <brk id="545" max="16383" man="1"/>
    <brk id="590" max="16383" man="1"/>
    <brk id="635" max="16383" man="1"/>
    <brk id="680" max="16383" man="1"/>
    <brk id="725" max="16383" man="1"/>
    <brk id="77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1:A2"/>
    </sheetView>
  </sheetViews>
  <sheetFormatPr defaultRowHeight="15"/>
  <cols>
    <col min="1" max="1" width="14.625" style="157" customWidth="1"/>
    <col min="2" max="2" width="10.625" style="157" customWidth="1"/>
    <col min="3" max="3" width="15.875" style="157" bestFit="1" customWidth="1"/>
    <col min="4" max="256" width="9.125" style="157"/>
    <col min="257" max="258" width="10.625" style="157" customWidth="1"/>
    <col min="259" max="259" width="15.875" style="157" bestFit="1" customWidth="1"/>
    <col min="260" max="512" width="9.125" style="157"/>
    <col min="513" max="514" width="10.625" style="157" customWidth="1"/>
    <col min="515" max="515" width="15.875" style="157" bestFit="1" customWidth="1"/>
    <col min="516" max="768" width="9.125" style="157"/>
    <col min="769" max="770" width="10.625" style="157" customWidth="1"/>
    <col min="771" max="771" width="15.875" style="157" bestFit="1" customWidth="1"/>
    <col min="772" max="1024" width="9.125" style="157"/>
    <col min="1025" max="1026" width="10.625" style="157" customWidth="1"/>
    <col min="1027" max="1027" width="15.875" style="157" bestFit="1" customWidth="1"/>
    <col min="1028" max="1280" width="9.125" style="157"/>
    <col min="1281" max="1282" width="10.625" style="157" customWidth="1"/>
    <col min="1283" max="1283" width="15.875" style="157" bestFit="1" customWidth="1"/>
    <col min="1284" max="1536" width="9.125" style="157"/>
    <col min="1537" max="1538" width="10.625" style="157" customWidth="1"/>
    <col min="1539" max="1539" width="15.875" style="157" bestFit="1" customWidth="1"/>
    <col min="1540" max="1792" width="9.125" style="157"/>
    <col min="1793" max="1794" width="10.625" style="157" customWidth="1"/>
    <col min="1795" max="1795" width="15.875" style="157" bestFit="1" customWidth="1"/>
    <col min="1796" max="2048" width="9.125" style="157"/>
    <col min="2049" max="2050" width="10.625" style="157" customWidth="1"/>
    <col min="2051" max="2051" width="15.875" style="157" bestFit="1" customWidth="1"/>
    <col min="2052" max="2304" width="9.125" style="157"/>
    <col min="2305" max="2306" width="10.625" style="157" customWidth="1"/>
    <col min="2307" max="2307" width="15.875" style="157" bestFit="1" customWidth="1"/>
    <col min="2308" max="2560" width="9.125" style="157"/>
    <col min="2561" max="2562" width="10.625" style="157" customWidth="1"/>
    <col min="2563" max="2563" width="15.875" style="157" bestFit="1" customWidth="1"/>
    <col min="2564" max="2816" width="9.125" style="157"/>
    <col min="2817" max="2818" width="10.625" style="157" customWidth="1"/>
    <col min="2819" max="2819" width="15.875" style="157" bestFit="1" customWidth="1"/>
    <col min="2820" max="3072" width="9.125" style="157"/>
    <col min="3073" max="3074" width="10.625" style="157" customWidth="1"/>
    <col min="3075" max="3075" width="15.875" style="157" bestFit="1" customWidth="1"/>
    <col min="3076" max="3328" width="9.125" style="157"/>
    <col min="3329" max="3330" width="10.625" style="157" customWidth="1"/>
    <col min="3331" max="3331" width="15.875" style="157" bestFit="1" customWidth="1"/>
    <col min="3332" max="3584" width="9.125" style="157"/>
    <col min="3585" max="3586" width="10.625" style="157" customWidth="1"/>
    <col min="3587" max="3587" width="15.875" style="157" bestFit="1" customWidth="1"/>
    <col min="3588" max="3840" width="9.125" style="157"/>
    <col min="3841" max="3842" width="10.625" style="157" customWidth="1"/>
    <col min="3843" max="3843" width="15.875" style="157" bestFit="1" customWidth="1"/>
    <col min="3844" max="4096" width="9.125" style="157"/>
    <col min="4097" max="4098" width="10.625" style="157" customWidth="1"/>
    <col min="4099" max="4099" width="15.875" style="157" bestFit="1" customWidth="1"/>
    <col min="4100" max="4352" width="9.125" style="157"/>
    <col min="4353" max="4354" width="10.625" style="157" customWidth="1"/>
    <col min="4355" max="4355" width="15.875" style="157" bestFit="1" customWidth="1"/>
    <col min="4356" max="4608" width="9.125" style="157"/>
    <col min="4609" max="4610" width="10.625" style="157" customWidth="1"/>
    <col min="4611" max="4611" width="15.875" style="157" bestFit="1" customWidth="1"/>
    <col min="4612" max="4864" width="9.125" style="157"/>
    <col min="4865" max="4866" width="10.625" style="157" customWidth="1"/>
    <col min="4867" max="4867" width="15.875" style="157" bestFit="1" customWidth="1"/>
    <col min="4868" max="5120" width="9.125" style="157"/>
    <col min="5121" max="5122" width="10.625" style="157" customWidth="1"/>
    <col min="5123" max="5123" width="15.875" style="157" bestFit="1" customWidth="1"/>
    <col min="5124" max="5376" width="9.125" style="157"/>
    <col min="5377" max="5378" width="10.625" style="157" customWidth="1"/>
    <col min="5379" max="5379" width="15.875" style="157" bestFit="1" customWidth="1"/>
    <col min="5380" max="5632" width="9.125" style="157"/>
    <col min="5633" max="5634" width="10.625" style="157" customWidth="1"/>
    <col min="5635" max="5635" width="15.875" style="157" bestFit="1" customWidth="1"/>
    <col min="5636" max="5888" width="9.125" style="157"/>
    <col min="5889" max="5890" width="10.625" style="157" customWidth="1"/>
    <col min="5891" max="5891" width="15.875" style="157" bestFit="1" customWidth="1"/>
    <col min="5892" max="6144" width="9.125" style="157"/>
    <col min="6145" max="6146" width="10.625" style="157" customWidth="1"/>
    <col min="6147" max="6147" width="15.875" style="157" bestFit="1" customWidth="1"/>
    <col min="6148" max="6400" width="9.125" style="157"/>
    <col min="6401" max="6402" width="10.625" style="157" customWidth="1"/>
    <col min="6403" max="6403" width="15.875" style="157" bestFit="1" customWidth="1"/>
    <col min="6404" max="6656" width="9.125" style="157"/>
    <col min="6657" max="6658" width="10.625" style="157" customWidth="1"/>
    <col min="6659" max="6659" width="15.875" style="157" bestFit="1" customWidth="1"/>
    <col min="6660" max="6912" width="9.125" style="157"/>
    <col min="6913" max="6914" width="10.625" style="157" customWidth="1"/>
    <col min="6915" max="6915" width="15.875" style="157" bestFit="1" customWidth="1"/>
    <col min="6916" max="7168" width="9.125" style="157"/>
    <col min="7169" max="7170" width="10.625" style="157" customWidth="1"/>
    <col min="7171" max="7171" width="15.875" style="157" bestFit="1" customWidth="1"/>
    <col min="7172" max="7424" width="9.125" style="157"/>
    <col min="7425" max="7426" width="10.625" style="157" customWidth="1"/>
    <col min="7427" max="7427" width="15.875" style="157" bestFit="1" customWidth="1"/>
    <col min="7428" max="7680" width="9.125" style="157"/>
    <col min="7681" max="7682" width="10.625" style="157" customWidth="1"/>
    <col min="7683" max="7683" width="15.875" style="157" bestFit="1" customWidth="1"/>
    <col min="7684" max="7936" width="9.125" style="157"/>
    <col min="7937" max="7938" width="10.625" style="157" customWidth="1"/>
    <col min="7939" max="7939" width="15.875" style="157" bestFit="1" customWidth="1"/>
    <col min="7940" max="8192" width="9.125" style="157"/>
    <col min="8193" max="8194" width="10.625" style="157" customWidth="1"/>
    <col min="8195" max="8195" width="15.875" style="157" bestFit="1" customWidth="1"/>
    <col min="8196" max="8448" width="9.125" style="157"/>
    <col min="8449" max="8450" width="10.625" style="157" customWidth="1"/>
    <col min="8451" max="8451" width="15.875" style="157" bestFit="1" customWidth="1"/>
    <col min="8452" max="8704" width="9.125" style="157"/>
    <col min="8705" max="8706" width="10.625" style="157" customWidth="1"/>
    <col min="8707" max="8707" width="15.875" style="157" bestFit="1" customWidth="1"/>
    <col min="8708" max="8960" width="9.125" style="157"/>
    <col min="8961" max="8962" width="10.625" style="157" customWidth="1"/>
    <col min="8963" max="8963" width="15.875" style="157" bestFit="1" customWidth="1"/>
    <col min="8964" max="9216" width="9.125" style="157"/>
    <col min="9217" max="9218" width="10.625" style="157" customWidth="1"/>
    <col min="9219" max="9219" width="15.875" style="157" bestFit="1" customWidth="1"/>
    <col min="9220" max="9472" width="9.125" style="157"/>
    <col min="9473" max="9474" width="10.625" style="157" customWidth="1"/>
    <col min="9475" max="9475" width="15.875" style="157" bestFit="1" customWidth="1"/>
    <col min="9476" max="9728" width="9.125" style="157"/>
    <col min="9729" max="9730" width="10.625" style="157" customWidth="1"/>
    <col min="9731" max="9731" width="15.875" style="157" bestFit="1" customWidth="1"/>
    <col min="9732" max="9984" width="9.125" style="157"/>
    <col min="9985" max="9986" width="10.625" style="157" customWidth="1"/>
    <col min="9987" max="9987" width="15.875" style="157" bestFit="1" customWidth="1"/>
    <col min="9988" max="10240" width="9.125" style="157"/>
    <col min="10241" max="10242" width="10.625" style="157" customWidth="1"/>
    <col min="10243" max="10243" width="15.875" style="157" bestFit="1" customWidth="1"/>
    <col min="10244" max="10496" width="9.125" style="157"/>
    <col min="10497" max="10498" width="10.625" style="157" customWidth="1"/>
    <col min="10499" max="10499" width="15.875" style="157" bestFit="1" customWidth="1"/>
    <col min="10500" max="10752" width="9.125" style="157"/>
    <col min="10753" max="10754" width="10.625" style="157" customWidth="1"/>
    <col min="10755" max="10755" width="15.875" style="157" bestFit="1" customWidth="1"/>
    <col min="10756" max="11008" width="9.125" style="157"/>
    <col min="11009" max="11010" width="10.625" style="157" customWidth="1"/>
    <col min="11011" max="11011" width="15.875" style="157" bestFit="1" customWidth="1"/>
    <col min="11012" max="11264" width="9.125" style="157"/>
    <col min="11265" max="11266" width="10.625" style="157" customWidth="1"/>
    <col min="11267" max="11267" width="15.875" style="157" bestFit="1" customWidth="1"/>
    <col min="11268" max="11520" width="9.125" style="157"/>
    <col min="11521" max="11522" width="10.625" style="157" customWidth="1"/>
    <col min="11523" max="11523" width="15.875" style="157" bestFit="1" customWidth="1"/>
    <col min="11524" max="11776" width="9.125" style="157"/>
    <col min="11777" max="11778" width="10.625" style="157" customWidth="1"/>
    <col min="11779" max="11779" width="15.875" style="157" bestFit="1" customWidth="1"/>
    <col min="11780" max="12032" width="9.125" style="157"/>
    <col min="12033" max="12034" width="10.625" style="157" customWidth="1"/>
    <col min="12035" max="12035" width="15.875" style="157" bestFit="1" customWidth="1"/>
    <col min="12036" max="12288" width="9.125" style="157"/>
    <col min="12289" max="12290" width="10.625" style="157" customWidth="1"/>
    <col min="12291" max="12291" width="15.875" style="157" bestFit="1" customWidth="1"/>
    <col min="12292" max="12544" width="9.125" style="157"/>
    <col min="12545" max="12546" width="10.625" style="157" customWidth="1"/>
    <col min="12547" max="12547" width="15.875" style="157" bestFit="1" customWidth="1"/>
    <col min="12548" max="12800" width="9.125" style="157"/>
    <col min="12801" max="12802" width="10.625" style="157" customWidth="1"/>
    <col min="12803" max="12803" width="15.875" style="157" bestFit="1" customWidth="1"/>
    <col min="12804" max="13056" width="9.125" style="157"/>
    <col min="13057" max="13058" width="10.625" style="157" customWidth="1"/>
    <col min="13059" max="13059" width="15.875" style="157" bestFit="1" customWidth="1"/>
    <col min="13060" max="13312" width="9.125" style="157"/>
    <col min="13313" max="13314" width="10.625" style="157" customWidth="1"/>
    <col min="13315" max="13315" width="15.875" style="157" bestFit="1" customWidth="1"/>
    <col min="13316" max="13568" width="9.125" style="157"/>
    <col min="13569" max="13570" width="10.625" style="157" customWidth="1"/>
    <col min="13571" max="13571" width="15.875" style="157" bestFit="1" customWidth="1"/>
    <col min="13572" max="13824" width="9.125" style="157"/>
    <col min="13825" max="13826" width="10.625" style="157" customWidth="1"/>
    <col min="13827" max="13827" width="15.875" style="157" bestFit="1" customWidth="1"/>
    <col min="13828" max="14080" width="9.125" style="157"/>
    <col min="14081" max="14082" width="10.625" style="157" customWidth="1"/>
    <col min="14083" max="14083" width="15.875" style="157" bestFit="1" customWidth="1"/>
    <col min="14084" max="14336" width="9.125" style="157"/>
    <col min="14337" max="14338" width="10.625" style="157" customWidth="1"/>
    <col min="14339" max="14339" width="15.875" style="157" bestFit="1" customWidth="1"/>
    <col min="14340" max="14592" width="9.125" style="157"/>
    <col min="14593" max="14594" width="10.625" style="157" customWidth="1"/>
    <col min="14595" max="14595" width="15.875" style="157" bestFit="1" customWidth="1"/>
    <col min="14596" max="14848" width="9.125" style="157"/>
    <col min="14849" max="14850" width="10.625" style="157" customWidth="1"/>
    <col min="14851" max="14851" width="15.875" style="157" bestFit="1" customWidth="1"/>
    <col min="14852" max="15104" width="9.125" style="157"/>
    <col min="15105" max="15106" width="10.625" style="157" customWidth="1"/>
    <col min="15107" max="15107" width="15.875" style="157" bestFit="1" customWidth="1"/>
    <col min="15108" max="15360" width="9.125" style="157"/>
    <col min="15361" max="15362" width="10.625" style="157" customWidth="1"/>
    <col min="15363" max="15363" width="15.875" style="157" bestFit="1" customWidth="1"/>
    <col min="15364" max="15616" width="9.125" style="157"/>
    <col min="15617" max="15618" width="10.625" style="157" customWidth="1"/>
    <col min="15619" max="15619" width="15.875" style="157" bestFit="1" customWidth="1"/>
    <col min="15620" max="15872" width="9.125" style="157"/>
    <col min="15873" max="15874" width="10.625" style="157" customWidth="1"/>
    <col min="15875" max="15875" width="15.875" style="157" bestFit="1" customWidth="1"/>
    <col min="15876" max="16128" width="9.125" style="157"/>
    <col min="16129" max="16130" width="10.625" style="157" customWidth="1"/>
    <col min="16131" max="16131" width="15.875" style="157" bestFit="1" customWidth="1"/>
    <col min="16132" max="16384" width="9.125" style="157"/>
  </cols>
  <sheetData>
    <row r="1" spans="1:3">
      <c r="A1" s="301" t="s">
        <v>456</v>
      </c>
    </row>
    <row r="2" spans="1:3">
      <c r="A2" s="301" t="s">
        <v>452</v>
      </c>
    </row>
    <row r="3" spans="1:3" ht="15.6" thickBot="1"/>
    <row r="4" spans="1:3" ht="15.6">
      <c r="A4" s="154" t="s">
        <v>3</v>
      </c>
      <c r="B4" s="155" t="s">
        <v>3</v>
      </c>
      <c r="C4" s="156" t="s">
        <v>264</v>
      </c>
    </row>
    <row r="5" spans="1:3" ht="16.2" thickBot="1">
      <c r="A5" s="158" t="s">
        <v>265</v>
      </c>
      <c r="B5" s="159" t="s">
        <v>266</v>
      </c>
      <c r="C5" s="160" t="s">
        <v>267</v>
      </c>
    </row>
    <row r="7" spans="1:3">
      <c r="A7" s="157" t="s">
        <v>15</v>
      </c>
      <c r="B7" s="157">
        <v>54</v>
      </c>
      <c r="C7" s="161">
        <v>296.41666666666703</v>
      </c>
    </row>
    <row r="8" spans="1:3">
      <c r="A8" s="157" t="s">
        <v>16</v>
      </c>
      <c r="B8" s="157">
        <v>56</v>
      </c>
      <c r="C8" s="161">
        <v>83.0833333333333</v>
      </c>
    </row>
    <row r="9" spans="1:3">
      <c r="A9" s="157" t="s">
        <v>17</v>
      </c>
      <c r="B9" s="157">
        <v>55</v>
      </c>
      <c r="C9" s="161">
        <v>17</v>
      </c>
    </row>
    <row r="10" spans="1:3" ht="15.6" thickBot="1">
      <c r="C10" s="162">
        <f>SUM(C7:C9)</f>
        <v>396.50000000000034</v>
      </c>
    </row>
    <row r="11" spans="1:3" ht="15.6" thickTop="1"/>
    <row r="13" spans="1:3">
      <c r="A13" s="163" t="s">
        <v>441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3"/>
  <sheetViews>
    <sheetView workbookViewId="0">
      <selection activeCell="A2" sqref="A1:A2"/>
    </sheetView>
  </sheetViews>
  <sheetFormatPr defaultRowHeight="13.2"/>
  <cols>
    <col min="1" max="1" width="105" style="164" customWidth="1"/>
    <col min="2" max="2" width="27.125" style="165" customWidth="1"/>
    <col min="3" max="3" width="27.625" style="164" bestFit="1" customWidth="1"/>
    <col min="4" max="247" width="9.125" style="164"/>
    <col min="248" max="248" width="94.25" style="164" customWidth="1"/>
    <col min="249" max="249" width="27.125" style="164" customWidth="1"/>
    <col min="250" max="503" width="9.125" style="164"/>
    <col min="504" max="504" width="94.25" style="164" customWidth="1"/>
    <col min="505" max="505" width="27.125" style="164" customWidth="1"/>
    <col min="506" max="759" width="9.125" style="164"/>
    <col min="760" max="760" width="94.25" style="164" customWidth="1"/>
    <col min="761" max="761" width="27.125" style="164" customWidth="1"/>
    <col min="762" max="1015" width="9.125" style="164"/>
    <col min="1016" max="1016" width="94.25" style="164" customWidth="1"/>
    <col min="1017" max="1017" width="27.125" style="164" customWidth="1"/>
    <col min="1018" max="1271" width="9.125" style="164"/>
    <col min="1272" max="1272" width="94.25" style="164" customWidth="1"/>
    <col min="1273" max="1273" width="27.125" style="164" customWidth="1"/>
    <col min="1274" max="1527" width="9.125" style="164"/>
    <col min="1528" max="1528" width="94.25" style="164" customWidth="1"/>
    <col min="1529" max="1529" width="27.125" style="164" customWidth="1"/>
    <col min="1530" max="1783" width="9.125" style="164"/>
    <col min="1784" max="1784" width="94.25" style="164" customWidth="1"/>
    <col min="1785" max="1785" width="27.125" style="164" customWidth="1"/>
    <col min="1786" max="2039" width="9.125" style="164"/>
    <col min="2040" max="2040" width="94.25" style="164" customWidth="1"/>
    <col min="2041" max="2041" width="27.125" style="164" customWidth="1"/>
    <col min="2042" max="2295" width="9.125" style="164"/>
    <col min="2296" max="2296" width="94.25" style="164" customWidth="1"/>
    <col min="2297" max="2297" width="27.125" style="164" customWidth="1"/>
    <col min="2298" max="2551" width="9.125" style="164"/>
    <col min="2552" max="2552" width="94.25" style="164" customWidth="1"/>
    <col min="2553" max="2553" width="27.125" style="164" customWidth="1"/>
    <col min="2554" max="2807" width="9.125" style="164"/>
    <col min="2808" max="2808" width="94.25" style="164" customWidth="1"/>
    <col min="2809" max="2809" width="27.125" style="164" customWidth="1"/>
    <col min="2810" max="3063" width="9.125" style="164"/>
    <col min="3064" max="3064" width="94.25" style="164" customWidth="1"/>
    <col min="3065" max="3065" width="27.125" style="164" customWidth="1"/>
    <col min="3066" max="3319" width="9.125" style="164"/>
    <col min="3320" max="3320" width="94.25" style="164" customWidth="1"/>
    <col min="3321" max="3321" width="27.125" style="164" customWidth="1"/>
    <col min="3322" max="3575" width="9.125" style="164"/>
    <col min="3576" max="3576" width="94.25" style="164" customWidth="1"/>
    <col min="3577" max="3577" width="27.125" style="164" customWidth="1"/>
    <col min="3578" max="3831" width="9.125" style="164"/>
    <col min="3832" max="3832" width="94.25" style="164" customWidth="1"/>
    <col min="3833" max="3833" width="27.125" style="164" customWidth="1"/>
    <col min="3834" max="4087" width="9.125" style="164"/>
    <col min="4088" max="4088" width="94.25" style="164" customWidth="1"/>
    <col min="4089" max="4089" width="27.125" style="164" customWidth="1"/>
    <col min="4090" max="4343" width="9.125" style="164"/>
    <col min="4344" max="4344" width="94.25" style="164" customWidth="1"/>
    <col min="4345" max="4345" width="27.125" style="164" customWidth="1"/>
    <col min="4346" max="4599" width="9.125" style="164"/>
    <col min="4600" max="4600" width="94.25" style="164" customWidth="1"/>
    <col min="4601" max="4601" width="27.125" style="164" customWidth="1"/>
    <col min="4602" max="4855" width="9.125" style="164"/>
    <col min="4856" max="4856" width="94.25" style="164" customWidth="1"/>
    <col min="4857" max="4857" width="27.125" style="164" customWidth="1"/>
    <col min="4858" max="5111" width="9.125" style="164"/>
    <col min="5112" max="5112" width="94.25" style="164" customWidth="1"/>
    <col min="5113" max="5113" width="27.125" style="164" customWidth="1"/>
    <col min="5114" max="5367" width="9.125" style="164"/>
    <col min="5368" max="5368" width="94.25" style="164" customWidth="1"/>
    <col min="5369" max="5369" width="27.125" style="164" customWidth="1"/>
    <col min="5370" max="5623" width="9.125" style="164"/>
    <col min="5624" max="5624" width="94.25" style="164" customWidth="1"/>
    <col min="5625" max="5625" width="27.125" style="164" customWidth="1"/>
    <col min="5626" max="5879" width="9.125" style="164"/>
    <col min="5880" max="5880" width="94.25" style="164" customWidth="1"/>
    <col min="5881" max="5881" width="27.125" style="164" customWidth="1"/>
    <col min="5882" max="6135" width="9.125" style="164"/>
    <col min="6136" max="6136" width="94.25" style="164" customWidth="1"/>
    <col min="6137" max="6137" width="27.125" style="164" customWidth="1"/>
    <col min="6138" max="6391" width="9.125" style="164"/>
    <col min="6392" max="6392" width="94.25" style="164" customWidth="1"/>
    <col min="6393" max="6393" width="27.125" style="164" customWidth="1"/>
    <col min="6394" max="6647" width="9.125" style="164"/>
    <col min="6648" max="6648" width="94.25" style="164" customWidth="1"/>
    <col min="6649" max="6649" width="27.125" style="164" customWidth="1"/>
    <col min="6650" max="6903" width="9.125" style="164"/>
    <col min="6904" max="6904" width="94.25" style="164" customWidth="1"/>
    <col min="6905" max="6905" width="27.125" style="164" customWidth="1"/>
    <col min="6906" max="7159" width="9.125" style="164"/>
    <col min="7160" max="7160" width="94.25" style="164" customWidth="1"/>
    <col min="7161" max="7161" width="27.125" style="164" customWidth="1"/>
    <col min="7162" max="7415" width="9.125" style="164"/>
    <col min="7416" max="7416" width="94.25" style="164" customWidth="1"/>
    <col min="7417" max="7417" width="27.125" style="164" customWidth="1"/>
    <col min="7418" max="7671" width="9.125" style="164"/>
    <col min="7672" max="7672" width="94.25" style="164" customWidth="1"/>
    <col min="7673" max="7673" width="27.125" style="164" customWidth="1"/>
    <col min="7674" max="7927" width="9.125" style="164"/>
    <col min="7928" max="7928" width="94.25" style="164" customWidth="1"/>
    <col min="7929" max="7929" width="27.125" style="164" customWidth="1"/>
    <col min="7930" max="8183" width="9.125" style="164"/>
    <col min="8184" max="8184" width="94.25" style="164" customWidth="1"/>
    <col min="8185" max="8185" width="27.125" style="164" customWidth="1"/>
    <col min="8186" max="8439" width="9.125" style="164"/>
    <col min="8440" max="8440" width="94.25" style="164" customWidth="1"/>
    <col min="8441" max="8441" width="27.125" style="164" customWidth="1"/>
    <col min="8442" max="8695" width="9.125" style="164"/>
    <col min="8696" max="8696" width="94.25" style="164" customWidth="1"/>
    <col min="8697" max="8697" width="27.125" style="164" customWidth="1"/>
    <col min="8698" max="8951" width="9.125" style="164"/>
    <col min="8952" max="8952" width="94.25" style="164" customWidth="1"/>
    <col min="8953" max="8953" width="27.125" style="164" customWidth="1"/>
    <col min="8954" max="9207" width="9.125" style="164"/>
    <col min="9208" max="9208" width="94.25" style="164" customWidth="1"/>
    <col min="9209" max="9209" width="27.125" style="164" customWidth="1"/>
    <col min="9210" max="9463" width="9.125" style="164"/>
    <col min="9464" max="9464" width="94.25" style="164" customWidth="1"/>
    <col min="9465" max="9465" width="27.125" style="164" customWidth="1"/>
    <col min="9466" max="9719" width="9.125" style="164"/>
    <col min="9720" max="9720" width="94.25" style="164" customWidth="1"/>
    <col min="9721" max="9721" width="27.125" style="164" customWidth="1"/>
    <col min="9722" max="9975" width="9.125" style="164"/>
    <col min="9976" max="9976" width="94.25" style="164" customWidth="1"/>
    <col min="9977" max="9977" width="27.125" style="164" customWidth="1"/>
    <col min="9978" max="10231" width="9.125" style="164"/>
    <col min="10232" max="10232" width="94.25" style="164" customWidth="1"/>
    <col min="10233" max="10233" width="27.125" style="164" customWidth="1"/>
    <col min="10234" max="10487" width="9.125" style="164"/>
    <col min="10488" max="10488" width="94.25" style="164" customWidth="1"/>
    <col min="10489" max="10489" width="27.125" style="164" customWidth="1"/>
    <col min="10490" max="10743" width="9.125" style="164"/>
    <col min="10744" max="10744" width="94.25" style="164" customWidth="1"/>
    <col min="10745" max="10745" width="27.125" style="164" customWidth="1"/>
    <col min="10746" max="10999" width="9.125" style="164"/>
    <col min="11000" max="11000" width="94.25" style="164" customWidth="1"/>
    <col min="11001" max="11001" width="27.125" style="164" customWidth="1"/>
    <col min="11002" max="11255" width="9.125" style="164"/>
    <col min="11256" max="11256" width="94.25" style="164" customWidth="1"/>
    <col min="11257" max="11257" width="27.125" style="164" customWidth="1"/>
    <col min="11258" max="11511" width="9.125" style="164"/>
    <col min="11512" max="11512" width="94.25" style="164" customWidth="1"/>
    <col min="11513" max="11513" width="27.125" style="164" customWidth="1"/>
    <col min="11514" max="11767" width="9.125" style="164"/>
    <col min="11768" max="11768" width="94.25" style="164" customWidth="1"/>
    <col min="11769" max="11769" width="27.125" style="164" customWidth="1"/>
    <col min="11770" max="12023" width="9.125" style="164"/>
    <col min="12024" max="12024" width="94.25" style="164" customWidth="1"/>
    <col min="12025" max="12025" width="27.125" style="164" customWidth="1"/>
    <col min="12026" max="12279" width="9.125" style="164"/>
    <col min="12280" max="12280" width="94.25" style="164" customWidth="1"/>
    <col min="12281" max="12281" width="27.125" style="164" customWidth="1"/>
    <col min="12282" max="12535" width="9.125" style="164"/>
    <col min="12536" max="12536" width="94.25" style="164" customWidth="1"/>
    <col min="12537" max="12537" width="27.125" style="164" customWidth="1"/>
    <col min="12538" max="12791" width="9.125" style="164"/>
    <col min="12792" max="12792" width="94.25" style="164" customWidth="1"/>
    <col min="12793" max="12793" width="27.125" style="164" customWidth="1"/>
    <col min="12794" max="13047" width="9.125" style="164"/>
    <col min="13048" max="13048" width="94.25" style="164" customWidth="1"/>
    <col min="13049" max="13049" width="27.125" style="164" customWidth="1"/>
    <col min="13050" max="13303" width="9.125" style="164"/>
    <col min="13304" max="13304" width="94.25" style="164" customWidth="1"/>
    <col min="13305" max="13305" width="27.125" style="164" customWidth="1"/>
    <col min="13306" max="13559" width="9.125" style="164"/>
    <col min="13560" max="13560" width="94.25" style="164" customWidth="1"/>
    <col min="13561" max="13561" width="27.125" style="164" customWidth="1"/>
    <col min="13562" max="13815" width="9.125" style="164"/>
    <col min="13816" max="13816" width="94.25" style="164" customWidth="1"/>
    <col min="13817" max="13817" width="27.125" style="164" customWidth="1"/>
    <col min="13818" max="14071" width="9.125" style="164"/>
    <col min="14072" max="14072" width="94.25" style="164" customWidth="1"/>
    <col min="14073" max="14073" width="27.125" style="164" customWidth="1"/>
    <col min="14074" max="14327" width="9.125" style="164"/>
    <col min="14328" max="14328" width="94.25" style="164" customWidth="1"/>
    <col min="14329" max="14329" width="27.125" style="164" customWidth="1"/>
    <col min="14330" max="14583" width="9.125" style="164"/>
    <col min="14584" max="14584" width="94.25" style="164" customWidth="1"/>
    <col min="14585" max="14585" width="27.125" style="164" customWidth="1"/>
    <col min="14586" max="14839" width="9.125" style="164"/>
    <col min="14840" max="14840" width="94.25" style="164" customWidth="1"/>
    <col min="14841" max="14841" width="27.125" style="164" customWidth="1"/>
    <col min="14842" max="15095" width="9.125" style="164"/>
    <col min="15096" max="15096" width="94.25" style="164" customWidth="1"/>
    <col min="15097" max="15097" width="27.125" style="164" customWidth="1"/>
    <col min="15098" max="15351" width="9.125" style="164"/>
    <col min="15352" max="15352" width="94.25" style="164" customWidth="1"/>
    <col min="15353" max="15353" width="27.125" style="164" customWidth="1"/>
    <col min="15354" max="15607" width="9.125" style="164"/>
    <col min="15608" max="15608" width="94.25" style="164" customWidth="1"/>
    <col min="15609" max="15609" width="27.125" style="164" customWidth="1"/>
    <col min="15610" max="15863" width="9.125" style="164"/>
    <col min="15864" max="15864" width="94.25" style="164" customWidth="1"/>
    <col min="15865" max="15865" width="27.125" style="164" customWidth="1"/>
    <col min="15866" max="16119" width="9.125" style="164"/>
    <col min="16120" max="16120" width="94.25" style="164" customWidth="1"/>
    <col min="16121" max="16121" width="27.125" style="164" customWidth="1"/>
    <col min="16122" max="16384" width="9.125" style="164"/>
  </cols>
  <sheetData>
    <row r="1" spans="1:3">
      <c r="A1" s="301" t="s">
        <v>457</v>
      </c>
    </row>
    <row r="2" spans="1:3">
      <c r="A2" s="301" t="s">
        <v>452</v>
      </c>
    </row>
    <row r="4" spans="1:3">
      <c r="A4" s="164" t="s">
        <v>442</v>
      </c>
    </row>
    <row r="6" spans="1:3">
      <c r="A6" s="166" t="s">
        <v>40</v>
      </c>
      <c r="B6" s="167" t="s">
        <v>41</v>
      </c>
    </row>
    <row r="7" spans="1:3">
      <c r="A7" s="168" t="s">
        <v>42</v>
      </c>
      <c r="B7" s="254">
        <f>B24</f>
        <v>1131.8870147058824</v>
      </c>
    </row>
    <row r="8" spans="1:3">
      <c r="A8" s="168" t="s">
        <v>43</v>
      </c>
      <c r="B8" s="255">
        <f>B29</f>
        <v>760</v>
      </c>
    </row>
    <row r="9" spans="1:3">
      <c r="A9" s="168" t="s">
        <v>44</v>
      </c>
      <c r="B9" s="169">
        <v>249.21</v>
      </c>
      <c r="C9" s="253" t="s">
        <v>434</v>
      </c>
    </row>
    <row r="10" spans="1:3">
      <c r="A10" s="168" t="s">
        <v>45</v>
      </c>
      <c r="B10" s="169">
        <v>77.91</v>
      </c>
      <c r="C10" s="253" t="s">
        <v>434</v>
      </c>
    </row>
    <row r="11" spans="1:3">
      <c r="A11" s="259" t="s">
        <v>436</v>
      </c>
      <c r="B11" s="258">
        <f>B33</f>
        <v>185.24</v>
      </c>
      <c r="C11" s="253" t="s">
        <v>435</v>
      </c>
    </row>
    <row r="12" spans="1:3">
      <c r="A12" s="168"/>
      <c r="B12" s="256">
        <f>SUM(B7:B11)</f>
        <v>2404.2470147058821</v>
      </c>
      <c r="C12" s="170"/>
    </row>
    <row r="13" spans="1:3" ht="26.4">
      <c r="A13" s="168" t="s">
        <v>443</v>
      </c>
      <c r="B13" s="169">
        <f>547.98-148.37</f>
        <v>399.61</v>
      </c>
    </row>
    <row r="14" spans="1:3">
      <c r="B14" s="169">
        <f>SUM(B12:B13)</f>
        <v>2803.8570147058822</v>
      </c>
    </row>
    <row r="15" spans="1:3" ht="13.8" thickBot="1">
      <c r="A15" s="280"/>
      <c r="B15" s="281"/>
      <c r="C15" s="280"/>
    </row>
    <row r="16" spans="1:3">
      <c r="A16" s="171" t="s">
        <v>46</v>
      </c>
      <c r="B16" s="169"/>
    </row>
    <row r="17" spans="1:3">
      <c r="A17" s="166" t="s">
        <v>268</v>
      </c>
      <c r="B17" s="169"/>
    </row>
    <row r="18" spans="1:3">
      <c r="A18" s="168" t="s">
        <v>269</v>
      </c>
      <c r="B18" s="169">
        <v>387</v>
      </c>
      <c r="C18" s="253" t="s">
        <v>448</v>
      </c>
    </row>
    <row r="19" spans="1:3">
      <c r="A19" s="168" t="s">
        <v>270</v>
      </c>
      <c r="B19" s="169">
        <v>5.75</v>
      </c>
      <c r="C19" s="253" t="s">
        <v>448</v>
      </c>
    </row>
    <row r="20" spans="1:3">
      <c r="A20" s="168" t="s">
        <v>271</v>
      </c>
      <c r="B20" s="169">
        <v>15.05</v>
      </c>
      <c r="C20" s="253" t="s">
        <v>448</v>
      </c>
    </row>
    <row r="21" spans="1:3" ht="12.75" customHeight="1">
      <c r="A21" s="168" t="s">
        <v>444</v>
      </c>
      <c r="B21" s="169">
        <v>144.03524999999999</v>
      </c>
      <c r="C21" s="253" t="s">
        <v>448</v>
      </c>
    </row>
    <row r="22" spans="1:3">
      <c r="A22" s="168" t="s">
        <v>445</v>
      </c>
      <c r="B22" s="169">
        <v>100</v>
      </c>
      <c r="C22" s="253" t="s">
        <v>448</v>
      </c>
    </row>
    <row r="23" spans="1:3">
      <c r="A23" s="168" t="s">
        <v>446</v>
      </c>
      <c r="B23" s="169">
        <v>480.05176470588236</v>
      </c>
      <c r="C23" s="253" t="s">
        <v>448</v>
      </c>
    </row>
    <row r="24" spans="1:3">
      <c r="A24" s="172" t="s">
        <v>47</v>
      </c>
      <c r="B24" s="279">
        <f>SUM(B18:B23)</f>
        <v>1131.8870147058824</v>
      </c>
    </row>
    <row r="25" spans="1:3">
      <c r="B25" s="169"/>
    </row>
    <row r="26" spans="1:3">
      <c r="A26" s="173" t="s">
        <v>61</v>
      </c>
      <c r="B26" s="169"/>
    </row>
    <row r="27" spans="1:3">
      <c r="A27" s="168" t="s">
        <v>272</v>
      </c>
      <c r="B27" s="169">
        <v>725</v>
      </c>
    </row>
    <row r="28" spans="1:3">
      <c r="A28" s="168" t="s">
        <v>62</v>
      </c>
      <c r="B28" s="169">
        <v>35</v>
      </c>
    </row>
    <row r="29" spans="1:3">
      <c r="A29" s="174" t="s">
        <v>47</v>
      </c>
      <c r="B29" s="282">
        <f>SUM(B27:B28)</f>
        <v>760</v>
      </c>
    </row>
    <row r="31" spans="1:3" ht="13.8" thickBot="1">
      <c r="A31" s="280" t="s">
        <v>273</v>
      </c>
      <c r="B31" s="283"/>
      <c r="C31" s="284" t="s">
        <v>437</v>
      </c>
    </row>
    <row r="33" spans="1:2">
      <c r="A33" s="175" t="s">
        <v>447</v>
      </c>
      <c r="B33" s="285">
        <f>4*46.31</f>
        <v>185.24</v>
      </c>
    </row>
    <row r="35" spans="1:2">
      <c r="A35" s="173" t="s">
        <v>48</v>
      </c>
      <c r="B35" s="286">
        <v>20000</v>
      </c>
    </row>
    <row r="36" spans="1:2">
      <c r="A36" s="164" t="s">
        <v>49</v>
      </c>
    </row>
    <row r="37" spans="1:2">
      <c r="A37" s="164" t="s">
        <v>274</v>
      </c>
    </row>
    <row r="38" spans="1:2">
      <c r="A38" s="164" t="s">
        <v>275</v>
      </c>
    </row>
    <row r="40" spans="1:2">
      <c r="A40" s="175" t="s">
        <v>63</v>
      </c>
    </row>
    <row r="43" spans="1:2">
      <c r="B43" s="165" t="s">
        <v>39</v>
      </c>
    </row>
  </sheetData>
  <printOptions gridLines="1"/>
  <pageMargins left="0.25" right="0.25" top="1" bottom="1" header="0.5" footer="0.5"/>
  <pageSetup paperSize="5" orientation="landscape" r:id="rId1"/>
  <headerFooter alignWithMargins="0">
    <oddHeader>&amp;F</oddHeader>
    <oddFooter>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60" zoomScaleNormal="60" workbookViewId="0">
      <pane ySplit="4" topLeftCell="A5" activePane="bottomLeft" state="frozen"/>
      <selection sqref="A1:XFD1048576"/>
      <selection pane="bottomLeft" activeCell="A2" sqref="A1:A2"/>
    </sheetView>
  </sheetViews>
  <sheetFormatPr defaultColWidth="9.125" defaultRowHeight="13.2"/>
  <cols>
    <col min="1" max="1" width="20.125" style="176" customWidth="1"/>
    <col min="2" max="2" width="9.125" style="176"/>
    <col min="3" max="3" width="24.25" style="211" customWidth="1"/>
    <col min="4" max="4" width="18.25" style="211" customWidth="1"/>
    <col min="5" max="6" width="47.25" style="211" customWidth="1"/>
    <col min="7" max="7" width="22" style="211" customWidth="1"/>
    <col min="8" max="9" width="22.625" style="211" customWidth="1"/>
    <col min="10" max="10" width="22.375" style="211" customWidth="1"/>
    <col min="11" max="12" width="19.875" style="209" customWidth="1"/>
    <col min="13" max="13" width="31.75" style="208" customWidth="1"/>
    <col min="14" max="14" width="32.875" style="211" customWidth="1"/>
    <col min="15" max="15" width="18.75" style="212" customWidth="1"/>
    <col min="16" max="16384" width="9.125" style="176"/>
  </cols>
  <sheetData>
    <row r="1" spans="1:15">
      <c r="A1" s="301" t="s">
        <v>458</v>
      </c>
    </row>
    <row r="2" spans="1:15">
      <c r="A2" s="301" t="s">
        <v>452</v>
      </c>
    </row>
    <row r="4" spans="1:15" ht="30" customHeight="1">
      <c r="C4" s="177" t="s">
        <v>276</v>
      </c>
      <c r="D4" s="177" t="s">
        <v>277</v>
      </c>
      <c r="E4" s="177" t="s">
        <v>278</v>
      </c>
      <c r="F4" s="177" t="s">
        <v>279</v>
      </c>
      <c r="G4" s="177" t="s">
        <v>280</v>
      </c>
      <c r="H4" s="177" t="s">
        <v>281</v>
      </c>
      <c r="I4" s="177" t="s">
        <v>282</v>
      </c>
      <c r="J4" s="177" t="s">
        <v>283</v>
      </c>
      <c r="K4" s="178" t="s">
        <v>284</v>
      </c>
      <c r="L4" s="178" t="s">
        <v>285</v>
      </c>
      <c r="M4" s="178" t="s">
        <v>286</v>
      </c>
      <c r="N4" s="177" t="s">
        <v>287</v>
      </c>
      <c r="O4" s="177" t="s">
        <v>288</v>
      </c>
    </row>
    <row r="5" spans="1:15" s="185" customFormat="1" ht="82.5" customHeight="1">
      <c r="A5" s="179">
        <v>1</v>
      </c>
      <c r="B5" s="179" t="s">
        <v>15</v>
      </c>
      <c r="C5" s="180" t="s">
        <v>289</v>
      </c>
      <c r="D5" s="180" t="s">
        <v>290</v>
      </c>
      <c r="E5" s="180" t="s">
        <v>291</v>
      </c>
      <c r="F5" s="181" t="s">
        <v>292</v>
      </c>
      <c r="G5" s="182">
        <v>2088314865</v>
      </c>
      <c r="H5" s="180" t="s">
        <v>293</v>
      </c>
      <c r="I5" s="180" t="s">
        <v>294</v>
      </c>
      <c r="J5" s="180" t="s">
        <v>295</v>
      </c>
      <c r="K5" s="180" t="s">
        <v>296</v>
      </c>
      <c r="L5" s="183" t="s">
        <v>297</v>
      </c>
      <c r="M5" s="184" t="s">
        <v>298</v>
      </c>
      <c r="N5" s="184" t="s">
        <v>299</v>
      </c>
      <c r="O5" s="180">
        <v>3592178</v>
      </c>
    </row>
    <row r="6" spans="1:15" s="185" customFormat="1" ht="104.25" customHeight="1">
      <c r="A6" s="179">
        <f>+A5+1</f>
        <v>2</v>
      </c>
      <c r="B6" s="179" t="s">
        <v>15</v>
      </c>
      <c r="C6" s="180" t="s">
        <v>289</v>
      </c>
      <c r="D6" s="180" t="s">
        <v>290</v>
      </c>
      <c r="E6" s="180" t="s">
        <v>300</v>
      </c>
      <c r="F6" s="181" t="s">
        <v>301</v>
      </c>
      <c r="G6" s="182">
        <v>2654214754</v>
      </c>
      <c r="H6" s="180" t="s">
        <v>302</v>
      </c>
      <c r="I6" s="180" t="s">
        <v>303</v>
      </c>
      <c r="J6" s="180" t="s">
        <v>304</v>
      </c>
      <c r="K6" s="180" t="s">
        <v>305</v>
      </c>
      <c r="L6" s="180" t="s">
        <v>306</v>
      </c>
      <c r="M6" s="184" t="s">
        <v>298</v>
      </c>
      <c r="N6" s="184" t="s">
        <v>299</v>
      </c>
      <c r="O6" s="180">
        <v>354203</v>
      </c>
    </row>
    <row r="7" spans="1:15" s="185" customFormat="1" ht="80.25" customHeight="1">
      <c r="A7" s="179">
        <f t="shared" ref="A7:A19" si="0">+A6+1</f>
        <v>3</v>
      </c>
      <c r="B7" s="179" t="s">
        <v>15</v>
      </c>
      <c r="C7" s="180" t="s">
        <v>289</v>
      </c>
      <c r="D7" s="180" t="s">
        <v>290</v>
      </c>
      <c r="E7" s="180" t="s">
        <v>307</v>
      </c>
      <c r="F7" s="181" t="s">
        <v>308</v>
      </c>
      <c r="G7" s="182">
        <v>8579113740</v>
      </c>
      <c r="H7" s="180" t="s">
        <v>309</v>
      </c>
      <c r="I7" s="180" t="s">
        <v>310</v>
      </c>
      <c r="J7" s="180" t="s">
        <v>311</v>
      </c>
      <c r="K7" s="180" t="s">
        <v>312</v>
      </c>
      <c r="L7" s="180" t="s">
        <v>313</v>
      </c>
      <c r="M7" s="184" t="s">
        <v>298</v>
      </c>
      <c r="N7" s="184" t="s">
        <v>299</v>
      </c>
      <c r="O7" s="180">
        <v>365509</v>
      </c>
    </row>
    <row r="8" spans="1:15" s="185" customFormat="1" ht="104.25" customHeight="1">
      <c r="A8" s="179">
        <f t="shared" si="0"/>
        <v>4</v>
      </c>
      <c r="B8" s="179" t="s">
        <v>15</v>
      </c>
      <c r="C8" s="180" t="s">
        <v>289</v>
      </c>
      <c r="D8" s="180" t="s">
        <v>290</v>
      </c>
      <c r="E8" s="180" t="s">
        <v>314</v>
      </c>
      <c r="F8" s="181" t="s">
        <v>315</v>
      </c>
      <c r="G8" s="182">
        <v>4811018771</v>
      </c>
      <c r="H8" s="180" t="s">
        <v>316</v>
      </c>
      <c r="I8" s="180"/>
      <c r="J8" s="180" t="s">
        <v>317</v>
      </c>
      <c r="K8" s="180" t="s">
        <v>318</v>
      </c>
      <c r="L8" s="180" t="s">
        <v>319</v>
      </c>
      <c r="M8" s="184" t="s">
        <v>320</v>
      </c>
      <c r="N8" s="184" t="s">
        <v>299</v>
      </c>
      <c r="O8" s="180">
        <v>354208</v>
      </c>
    </row>
    <row r="9" spans="1:15" s="185" customFormat="1" ht="75.75" customHeight="1">
      <c r="A9" s="179">
        <f t="shared" si="0"/>
        <v>5</v>
      </c>
      <c r="B9" s="179" t="s">
        <v>15</v>
      </c>
      <c r="C9" s="180" t="s">
        <v>289</v>
      </c>
      <c r="D9" s="180" t="s">
        <v>290</v>
      </c>
      <c r="E9" s="180" t="s">
        <v>321</v>
      </c>
      <c r="F9" s="181" t="s">
        <v>322</v>
      </c>
      <c r="G9" s="182">
        <v>6293502669</v>
      </c>
      <c r="H9" s="180" t="s">
        <v>323</v>
      </c>
      <c r="I9" s="180"/>
      <c r="J9" s="180" t="s">
        <v>324</v>
      </c>
      <c r="K9" s="180" t="s">
        <v>325</v>
      </c>
      <c r="L9" s="180" t="s">
        <v>326</v>
      </c>
      <c r="M9" s="184" t="s">
        <v>327</v>
      </c>
      <c r="N9" s="184" t="s">
        <v>328</v>
      </c>
      <c r="O9" s="180">
        <v>118339</v>
      </c>
    </row>
    <row r="10" spans="1:15" s="185" customFormat="1" ht="85.5" customHeight="1">
      <c r="A10" s="179">
        <f t="shared" si="0"/>
        <v>6</v>
      </c>
      <c r="B10" s="179" t="s">
        <v>15</v>
      </c>
      <c r="C10" s="180" t="s">
        <v>289</v>
      </c>
      <c r="D10" s="180" t="s">
        <v>290</v>
      </c>
      <c r="E10" s="180" t="s">
        <v>329</v>
      </c>
      <c r="F10" s="181" t="s">
        <v>330</v>
      </c>
      <c r="G10" s="182">
        <v>5826518036</v>
      </c>
      <c r="H10" s="180" t="s">
        <v>331</v>
      </c>
      <c r="I10" s="180"/>
      <c r="J10" s="180" t="s">
        <v>332</v>
      </c>
      <c r="K10" s="180" t="s">
        <v>333</v>
      </c>
      <c r="L10" s="180" t="s">
        <v>334</v>
      </c>
      <c r="M10" s="184" t="s">
        <v>327</v>
      </c>
      <c r="N10" s="184" t="s">
        <v>328</v>
      </c>
      <c r="O10" s="180">
        <v>130731</v>
      </c>
    </row>
    <row r="11" spans="1:15" s="185" customFormat="1" ht="83.25" customHeight="1">
      <c r="A11" s="179">
        <f t="shared" si="0"/>
        <v>7</v>
      </c>
      <c r="B11" s="186" t="s">
        <v>28</v>
      </c>
      <c r="C11" s="180" t="s">
        <v>289</v>
      </c>
      <c r="D11" s="180" t="s">
        <v>290</v>
      </c>
      <c r="E11" s="180" t="s">
        <v>335</v>
      </c>
      <c r="F11" s="181" t="s">
        <v>336</v>
      </c>
      <c r="G11" s="182">
        <v>124710880</v>
      </c>
      <c r="H11" s="180" t="s">
        <v>337</v>
      </c>
      <c r="I11" s="180"/>
      <c r="J11" s="180" t="s">
        <v>338</v>
      </c>
      <c r="K11" s="180" t="s">
        <v>339</v>
      </c>
      <c r="L11" s="180" t="s">
        <v>340</v>
      </c>
      <c r="M11" s="184" t="s">
        <v>298</v>
      </c>
      <c r="N11" s="184" t="s">
        <v>299</v>
      </c>
      <c r="O11" s="180">
        <v>346807</v>
      </c>
    </row>
    <row r="12" spans="1:15" s="185" customFormat="1" ht="120.75" customHeight="1">
      <c r="A12" s="179">
        <f t="shared" si="0"/>
        <v>8</v>
      </c>
      <c r="B12" s="179" t="s">
        <v>15</v>
      </c>
      <c r="C12" s="180" t="s">
        <v>289</v>
      </c>
      <c r="D12" s="180" t="s">
        <v>341</v>
      </c>
      <c r="E12" s="180" t="s">
        <v>342</v>
      </c>
      <c r="F12" s="181" t="s">
        <v>343</v>
      </c>
      <c r="G12" s="182">
        <v>1970901805</v>
      </c>
      <c r="H12" s="180" t="s">
        <v>344</v>
      </c>
      <c r="I12" s="180" t="s">
        <v>345</v>
      </c>
      <c r="J12" s="180" t="s">
        <v>346</v>
      </c>
      <c r="K12" s="180" t="s">
        <v>347</v>
      </c>
      <c r="L12" s="180" t="s">
        <v>348</v>
      </c>
      <c r="M12" s="184" t="s">
        <v>349</v>
      </c>
      <c r="N12" s="184" t="s">
        <v>350</v>
      </c>
      <c r="O12" s="180">
        <v>22718</v>
      </c>
    </row>
    <row r="13" spans="1:15" s="185" customFormat="1" ht="104.25" customHeight="1">
      <c r="A13" s="179">
        <f t="shared" si="0"/>
        <v>9</v>
      </c>
      <c r="B13" s="179" t="s">
        <v>15</v>
      </c>
      <c r="C13" s="180" t="s">
        <v>351</v>
      </c>
      <c r="D13" s="180" t="s">
        <v>352</v>
      </c>
      <c r="E13" s="180" t="s">
        <v>353</v>
      </c>
      <c r="F13" s="181" t="s">
        <v>354</v>
      </c>
      <c r="G13" s="182">
        <v>9467692126</v>
      </c>
      <c r="H13" s="180" t="s">
        <v>355</v>
      </c>
      <c r="I13" s="180" t="s">
        <v>356</v>
      </c>
      <c r="J13" s="180" t="s">
        <v>357</v>
      </c>
      <c r="K13" s="180" t="s">
        <v>358</v>
      </c>
      <c r="L13" s="180" t="s">
        <v>359</v>
      </c>
      <c r="M13" s="184" t="s">
        <v>360</v>
      </c>
      <c r="N13" s="184" t="s">
        <v>361</v>
      </c>
      <c r="O13" s="180">
        <v>578615</v>
      </c>
    </row>
    <row r="14" spans="1:15" s="185" customFormat="1" ht="118.5" customHeight="1">
      <c r="A14" s="179">
        <f t="shared" si="0"/>
        <v>10</v>
      </c>
      <c r="B14" s="179" t="s">
        <v>15</v>
      </c>
      <c r="C14" s="180" t="s">
        <v>351</v>
      </c>
      <c r="D14" s="180" t="s">
        <v>352</v>
      </c>
      <c r="E14" s="180" t="s">
        <v>362</v>
      </c>
      <c r="F14" s="184" t="s">
        <v>363</v>
      </c>
      <c r="G14" s="182">
        <v>2877621553</v>
      </c>
      <c r="H14" s="180" t="s">
        <v>364</v>
      </c>
      <c r="I14" s="180"/>
      <c r="J14" s="180" t="s">
        <v>365</v>
      </c>
      <c r="K14" s="180" t="s">
        <v>366</v>
      </c>
      <c r="L14" s="180" t="s">
        <v>367</v>
      </c>
      <c r="M14" s="184" t="s">
        <v>368</v>
      </c>
      <c r="N14" s="184" t="s">
        <v>361</v>
      </c>
      <c r="O14" s="180">
        <v>2780470</v>
      </c>
    </row>
    <row r="15" spans="1:15" s="185" customFormat="1" ht="118.5" customHeight="1">
      <c r="A15" s="179">
        <f t="shared" si="0"/>
        <v>11</v>
      </c>
      <c r="B15" s="179" t="s">
        <v>15</v>
      </c>
      <c r="C15" s="180" t="s">
        <v>351</v>
      </c>
      <c r="D15" s="180" t="s">
        <v>352</v>
      </c>
      <c r="E15" s="180" t="s">
        <v>369</v>
      </c>
      <c r="F15" s="187" t="s">
        <v>370</v>
      </c>
      <c r="G15" s="182">
        <v>8229701035</v>
      </c>
      <c r="H15" s="180" t="s">
        <v>371</v>
      </c>
      <c r="I15" s="180" t="s">
        <v>372</v>
      </c>
      <c r="J15" s="180" t="s">
        <v>373</v>
      </c>
      <c r="K15" s="180" t="s">
        <v>374</v>
      </c>
      <c r="L15" s="180" t="s">
        <v>375</v>
      </c>
      <c r="M15" s="184" t="s">
        <v>368</v>
      </c>
      <c r="N15" s="184" t="s">
        <v>361</v>
      </c>
      <c r="O15" s="180">
        <v>454265207</v>
      </c>
    </row>
    <row r="16" spans="1:15" s="185" customFormat="1" ht="121.5" customHeight="1">
      <c r="A16" s="179">
        <f t="shared" si="0"/>
        <v>12</v>
      </c>
      <c r="B16" s="186" t="s">
        <v>28</v>
      </c>
      <c r="C16" s="180" t="s">
        <v>376</v>
      </c>
      <c r="D16" s="180" t="s">
        <v>377</v>
      </c>
      <c r="E16" s="180" t="s">
        <v>378</v>
      </c>
      <c r="F16" s="184" t="s">
        <v>379</v>
      </c>
      <c r="G16" s="182">
        <v>3278015155</v>
      </c>
      <c r="H16" s="180" t="s">
        <v>380</v>
      </c>
      <c r="I16" s="180" t="s">
        <v>381</v>
      </c>
      <c r="J16" s="180" t="s">
        <v>382</v>
      </c>
      <c r="K16" s="180" t="s">
        <v>383</v>
      </c>
      <c r="L16" s="180" t="s">
        <v>384</v>
      </c>
      <c r="M16" s="184" t="s">
        <v>385</v>
      </c>
      <c r="N16" s="184" t="s">
        <v>386</v>
      </c>
      <c r="O16" s="180">
        <v>532264</v>
      </c>
    </row>
    <row r="17" spans="1:15" s="185" customFormat="1" ht="93.75" customHeight="1">
      <c r="A17" s="179">
        <f t="shared" si="0"/>
        <v>13</v>
      </c>
      <c r="B17" s="179" t="s">
        <v>15</v>
      </c>
      <c r="C17" s="180" t="s">
        <v>376</v>
      </c>
      <c r="D17" s="180" t="s">
        <v>387</v>
      </c>
      <c r="E17" s="180" t="s">
        <v>388</v>
      </c>
      <c r="F17" s="184" t="s">
        <v>389</v>
      </c>
      <c r="G17" s="182">
        <v>5355871418</v>
      </c>
      <c r="H17" s="180" t="s">
        <v>390</v>
      </c>
      <c r="I17" s="180" t="s">
        <v>391</v>
      </c>
      <c r="J17" s="180" t="s">
        <v>392</v>
      </c>
      <c r="K17" s="180" t="s">
        <v>393</v>
      </c>
      <c r="L17" s="180" t="s">
        <v>394</v>
      </c>
      <c r="M17" s="184" t="s">
        <v>395</v>
      </c>
      <c r="N17" s="184" t="s">
        <v>396</v>
      </c>
      <c r="O17" s="180">
        <v>2784071</v>
      </c>
    </row>
    <row r="18" spans="1:15" s="185" customFormat="1" ht="120" customHeight="1">
      <c r="A18" s="179">
        <f t="shared" si="0"/>
        <v>14</v>
      </c>
      <c r="B18" s="186" t="s">
        <v>28</v>
      </c>
      <c r="C18" s="180" t="s">
        <v>376</v>
      </c>
      <c r="D18" s="180" t="s">
        <v>387</v>
      </c>
      <c r="E18" s="180" t="s">
        <v>397</v>
      </c>
      <c r="F18" s="184" t="s">
        <v>398</v>
      </c>
      <c r="G18" s="182">
        <v>7490674467</v>
      </c>
      <c r="H18" s="180" t="s">
        <v>399</v>
      </c>
      <c r="I18" s="180" t="s">
        <v>400</v>
      </c>
      <c r="J18" s="180" t="s">
        <v>401</v>
      </c>
      <c r="K18" s="180" t="s">
        <v>393</v>
      </c>
      <c r="L18" s="180" t="s">
        <v>402</v>
      </c>
      <c r="M18" s="184" t="s">
        <v>395</v>
      </c>
      <c r="N18" s="184" t="s">
        <v>396</v>
      </c>
      <c r="O18" s="180">
        <v>3622568</v>
      </c>
    </row>
    <row r="19" spans="1:15" s="185" customFormat="1" ht="120" customHeight="1">
      <c r="A19" s="179">
        <f t="shared" si="0"/>
        <v>15</v>
      </c>
      <c r="B19" s="179" t="s">
        <v>15</v>
      </c>
      <c r="C19" s="180"/>
      <c r="D19" s="180"/>
      <c r="E19" s="180" t="s">
        <v>403</v>
      </c>
      <c r="F19" s="184" t="s">
        <v>404</v>
      </c>
      <c r="G19" s="182">
        <v>2218603146</v>
      </c>
      <c r="H19" s="180"/>
      <c r="I19" s="180"/>
      <c r="J19" s="180"/>
      <c r="K19" s="180"/>
      <c r="L19" s="180"/>
      <c r="M19" s="184"/>
      <c r="N19" s="184"/>
      <c r="O19" s="180"/>
    </row>
    <row r="20" spans="1:15" s="188" customFormat="1" ht="21.9" customHeight="1">
      <c r="C20" s="189"/>
      <c r="D20" s="189"/>
      <c r="E20" s="189"/>
      <c r="F20" s="190"/>
      <c r="G20" s="190"/>
      <c r="H20" s="191"/>
      <c r="I20" s="191"/>
      <c r="K20" s="192"/>
      <c r="L20" s="192"/>
      <c r="M20" s="193"/>
      <c r="N20" s="194"/>
      <c r="O20" s="192"/>
    </row>
    <row r="21" spans="1:15" s="188" customFormat="1" ht="21.9" customHeight="1">
      <c r="A21" s="195" t="s">
        <v>405</v>
      </c>
      <c r="B21" s="196">
        <v>12</v>
      </c>
      <c r="C21" s="189"/>
      <c r="D21" s="189"/>
      <c r="E21" s="189"/>
      <c r="F21" s="190"/>
      <c r="G21" s="190"/>
      <c r="H21" s="191"/>
      <c r="I21" s="191"/>
      <c r="K21" s="192"/>
      <c r="L21" s="192"/>
      <c r="M21" s="193"/>
      <c r="N21" s="194"/>
      <c r="O21" s="192"/>
    </row>
    <row r="22" spans="1:15" s="188" customFormat="1" ht="21.9" customHeight="1">
      <c r="A22" s="197" t="s">
        <v>406</v>
      </c>
      <c r="B22" s="197">
        <v>3</v>
      </c>
      <c r="C22" s="189"/>
      <c r="D22" s="189"/>
      <c r="E22" s="189"/>
      <c r="F22" s="190"/>
      <c r="G22" s="190"/>
      <c r="H22" s="191"/>
      <c r="I22" s="191"/>
      <c r="K22" s="192"/>
      <c r="L22" s="192"/>
      <c r="M22" s="193"/>
      <c r="N22" s="194"/>
      <c r="O22" s="192"/>
    </row>
    <row r="23" spans="1:15" s="188" customFormat="1" ht="21.9" customHeight="1" thickBot="1">
      <c r="A23" s="198" t="s">
        <v>407</v>
      </c>
      <c r="B23" s="199">
        <f>SUM(B21:B22)</f>
        <v>15</v>
      </c>
      <c r="C23" s="189"/>
      <c r="D23" s="189"/>
      <c r="E23" s="189"/>
      <c r="F23" s="190"/>
      <c r="G23" s="190"/>
      <c r="H23" s="191"/>
      <c r="I23" s="191"/>
      <c r="K23" s="192"/>
      <c r="L23" s="192"/>
      <c r="M23" s="193"/>
      <c r="N23" s="194"/>
      <c r="O23" s="192"/>
    </row>
    <row r="24" spans="1:15" s="188" customFormat="1" ht="21.9" customHeight="1" thickTop="1">
      <c r="B24" s="200"/>
      <c r="C24" s="189"/>
      <c r="D24" s="189"/>
      <c r="E24" s="189"/>
      <c r="F24" s="190"/>
      <c r="G24" s="190"/>
      <c r="H24" s="191"/>
      <c r="I24" s="191"/>
      <c r="K24" s="192"/>
      <c r="L24" s="192"/>
      <c r="M24" s="193"/>
      <c r="N24" s="194"/>
      <c r="O24" s="192"/>
    </row>
    <row r="25" spans="1:15" s="188" customFormat="1" ht="21.9" customHeight="1">
      <c r="A25" s="201" t="s">
        <v>408</v>
      </c>
      <c r="B25" s="200"/>
      <c r="C25" s="189"/>
      <c r="D25" s="189"/>
      <c r="E25" s="189"/>
      <c r="F25" s="190"/>
      <c r="G25" s="190"/>
      <c r="H25" s="191"/>
      <c r="I25" s="191"/>
      <c r="K25" s="192"/>
      <c r="L25" s="192"/>
      <c r="M25" s="193"/>
      <c r="N25" s="194"/>
      <c r="O25" s="192"/>
    </row>
    <row r="26" spans="1:15" s="188" customFormat="1" ht="21.9" customHeight="1">
      <c r="B26" s="200"/>
      <c r="C26" s="189"/>
      <c r="D26" s="189"/>
      <c r="E26" s="189"/>
      <c r="F26" s="190"/>
      <c r="G26" s="190"/>
      <c r="H26" s="191"/>
      <c r="I26" s="191"/>
      <c r="K26" s="192"/>
      <c r="L26" s="192"/>
      <c r="M26" s="193"/>
      <c r="N26" s="194"/>
      <c r="O26" s="192"/>
    </row>
    <row r="27" spans="1:15" s="188" customFormat="1" ht="21.9" customHeight="1">
      <c r="A27" s="202" t="s">
        <v>409</v>
      </c>
      <c r="C27" s="189"/>
      <c r="D27" s="189"/>
      <c r="E27" s="189"/>
      <c r="F27" s="190"/>
      <c r="G27" s="190"/>
      <c r="H27" s="189"/>
      <c r="I27" s="189"/>
      <c r="J27" s="189"/>
      <c r="K27" s="191"/>
      <c r="L27" s="189"/>
      <c r="M27" s="193"/>
      <c r="N27" s="194"/>
      <c r="O27" s="192"/>
    </row>
    <row r="28" spans="1:15" s="188" customFormat="1" ht="21.9" customHeight="1">
      <c r="C28" s="189"/>
      <c r="D28" s="189"/>
      <c r="E28" s="189"/>
      <c r="F28" s="190"/>
      <c r="G28" s="190"/>
      <c r="H28" s="203"/>
      <c r="I28" s="203"/>
      <c r="J28" s="189"/>
      <c r="K28" s="189"/>
      <c r="L28" s="189"/>
      <c r="M28" s="193"/>
      <c r="N28" s="190"/>
      <c r="O28" s="192"/>
    </row>
    <row r="29" spans="1:15" s="188" customFormat="1" ht="21.9" customHeight="1">
      <c r="C29" s="189"/>
      <c r="D29" s="189"/>
      <c r="E29" s="189"/>
      <c r="F29" s="190"/>
      <c r="G29" s="190"/>
      <c r="H29" s="189"/>
      <c r="I29" s="189"/>
      <c r="J29" s="189"/>
      <c r="K29" s="189"/>
      <c r="L29" s="189"/>
      <c r="M29" s="193"/>
      <c r="N29" s="190"/>
      <c r="O29" s="192"/>
    </row>
    <row r="30" spans="1:15" s="188" customFormat="1" ht="21.9" customHeight="1">
      <c r="C30" s="189"/>
      <c r="D30" s="189"/>
      <c r="E30" s="189"/>
      <c r="F30" s="190"/>
      <c r="G30" s="190"/>
      <c r="H30" s="204"/>
      <c r="I30" s="204"/>
      <c r="J30" s="205"/>
      <c r="K30" s="205"/>
      <c r="L30" s="205"/>
      <c r="M30" s="193"/>
      <c r="N30" s="190"/>
      <c r="O30" s="192"/>
    </row>
    <row r="31" spans="1:15" s="188" customFormat="1" ht="21.9" customHeight="1">
      <c r="C31" s="189"/>
      <c r="D31" s="189"/>
      <c r="E31" s="189"/>
      <c r="F31" s="190"/>
      <c r="G31" s="190"/>
      <c r="H31" s="204"/>
      <c r="I31" s="204"/>
      <c r="J31" s="204"/>
      <c r="K31" s="189"/>
      <c r="L31" s="189"/>
      <c r="M31" s="193"/>
      <c r="N31" s="190"/>
      <c r="O31" s="192"/>
    </row>
    <row r="32" spans="1:15" s="188" customFormat="1" ht="21.9" customHeight="1">
      <c r="C32" s="189"/>
      <c r="D32" s="189"/>
      <c r="E32" s="189"/>
      <c r="F32" s="190"/>
      <c r="G32" s="190"/>
      <c r="H32" s="189"/>
      <c r="I32" s="189"/>
      <c r="J32" s="189"/>
      <c r="K32" s="189"/>
      <c r="L32" s="189"/>
      <c r="M32" s="193"/>
      <c r="N32" s="190"/>
      <c r="O32" s="192"/>
    </row>
    <row r="33" spans="3:15" s="188" customFormat="1" ht="21.9" customHeight="1">
      <c r="C33" s="206"/>
      <c r="D33" s="206"/>
      <c r="E33" s="206"/>
      <c r="F33" s="206"/>
      <c r="G33" s="206"/>
      <c r="H33" s="206"/>
      <c r="I33" s="206"/>
      <c r="J33" s="206"/>
      <c r="K33" s="207"/>
      <c r="L33" s="207"/>
      <c r="M33" s="193"/>
      <c r="N33" s="190"/>
      <c r="O33" s="192"/>
    </row>
    <row r="34" spans="3:15" s="188" customFormat="1" ht="21.9" customHeight="1">
      <c r="C34" s="206"/>
      <c r="D34" s="206"/>
      <c r="E34" s="206"/>
      <c r="F34" s="206"/>
      <c r="G34" s="206"/>
      <c r="H34" s="206"/>
      <c r="I34" s="206"/>
      <c r="J34" s="206"/>
      <c r="K34" s="207"/>
      <c r="L34" s="207"/>
      <c r="M34" s="206"/>
      <c r="N34" s="206"/>
      <c r="O34" s="192"/>
    </row>
    <row r="35" spans="3:15" s="188" customFormat="1" ht="21.9" customHeight="1">
      <c r="C35" s="206"/>
      <c r="D35" s="206"/>
      <c r="E35" s="206"/>
      <c r="F35" s="206"/>
      <c r="G35" s="206"/>
      <c r="H35" s="206"/>
      <c r="I35" s="206"/>
      <c r="J35" s="206"/>
      <c r="K35" s="207"/>
      <c r="L35" s="207"/>
      <c r="M35" s="206"/>
      <c r="N35" s="206"/>
      <c r="O35" s="192"/>
    </row>
    <row r="36" spans="3:15" s="188" customFormat="1" ht="21.9" customHeight="1">
      <c r="C36" s="206"/>
      <c r="D36" s="206"/>
      <c r="E36" s="206"/>
      <c r="F36" s="206"/>
      <c r="G36" s="206"/>
      <c r="H36" s="206"/>
      <c r="I36" s="206"/>
      <c r="J36" s="206"/>
      <c r="K36" s="207"/>
      <c r="L36" s="207"/>
      <c r="M36" s="206"/>
      <c r="N36" s="206"/>
      <c r="O36" s="192"/>
    </row>
    <row r="37" spans="3:15" s="188" customFormat="1" ht="21.9" customHeight="1">
      <c r="C37" s="206"/>
      <c r="D37" s="206"/>
      <c r="E37" s="206"/>
      <c r="F37" s="206"/>
      <c r="G37" s="206"/>
      <c r="H37" s="206"/>
      <c r="I37" s="206"/>
      <c r="J37" s="206"/>
      <c r="K37" s="207"/>
      <c r="L37" s="207"/>
      <c r="M37" s="206"/>
      <c r="N37" s="206"/>
      <c r="O37" s="192"/>
    </row>
    <row r="38" spans="3:15" s="188" customFormat="1" ht="21.9" customHeight="1">
      <c r="C38" s="208"/>
      <c r="D38" s="208"/>
      <c r="E38" s="208"/>
      <c r="F38" s="208"/>
      <c r="G38" s="208"/>
      <c r="H38" s="208"/>
      <c r="I38" s="208"/>
      <c r="J38" s="208"/>
      <c r="K38" s="209"/>
      <c r="L38" s="209"/>
      <c r="M38" s="208"/>
      <c r="N38" s="208"/>
      <c r="O38" s="210"/>
    </row>
    <row r="39" spans="3:15" s="188" customFormat="1">
      <c r="C39" s="208"/>
      <c r="D39" s="208"/>
      <c r="E39" s="208"/>
      <c r="F39" s="208"/>
      <c r="G39" s="208"/>
      <c r="H39" s="208"/>
      <c r="I39" s="208"/>
      <c r="J39" s="208"/>
      <c r="K39" s="209"/>
      <c r="L39" s="209"/>
      <c r="M39" s="208"/>
      <c r="N39" s="208"/>
      <c r="O39" s="210"/>
    </row>
    <row r="40" spans="3:15" s="188" customFormat="1">
      <c r="C40" s="208"/>
      <c r="D40" s="208"/>
      <c r="E40" s="208"/>
      <c r="F40" s="208"/>
      <c r="G40" s="208"/>
      <c r="H40" s="208"/>
      <c r="I40" s="208"/>
      <c r="J40" s="208"/>
      <c r="K40" s="209"/>
      <c r="L40" s="209"/>
      <c r="M40" s="208"/>
      <c r="N40" s="208"/>
      <c r="O40" s="210"/>
    </row>
    <row r="41" spans="3:15" s="188" customFormat="1">
      <c r="C41" s="208"/>
      <c r="D41" s="208"/>
      <c r="E41" s="208"/>
      <c r="F41" s="208"/>
      <c r="G41" s="208"/>
      <c r="H41" s="208"/>
      <c r="I41" s="208"/>
      <c r="J41" s="208"/>
      <c r="K41" s="209"/>
      <c r="L41" s="209"/>
      <c r="M41" s="208"/>
      <c r="N41" s="208"/>
      <c r="O41" s="210"/>
    </row>
    <row r="42" spans="3:15" s="188" customFormat="1">
      <c r="C42" s="208"/>
      <c r="D42" s="208"/>
      <c r="E42" s="208"/>
      <c r="F42" s="208"/>
      <c r="G42" s="208"/>
      <c r="H42" s="208"/>
      <c r="I42" s="208"/>
      <c r="J42" s="208"/>
      <c r="K42" s="209"/>
      <c r="L42" s="209"/>
      <c r="M42" s="208"/>
      <c r="N42" s="208"/>
      <c r="O42" s="210"/>
    </row>
    <row r="43" spans="3:15" s="188" customFormat="1">
      <c r="C43" s="208"/>
      <c r="D43" s="208"/>
      <c r="E43" s="208"/>
      <c r="F43" s="208"/>
      <c r="G43" s="208"/>
      <c r="H43" s="208"/>
      <c r="I43" s="208"/>
      <c r="J43" s="208"/>
      <c r="K43" s="209"/>
      <c r="L43" s="209"/>
      <c r="M43" s="208"/>
      <c r="N43" s="208"/>
      <c r="O43" s="210"/>
    </row>
    <row r="44" spans="3:15" s="188" customFormat="1">
      <c r="C44" s="208"/>
      <c r="D44" s="208"/>
      <c r="E44" s="208"/>
      <c r="F44" s="208"/>
      <c r="G44" s="208"/>
      <c r="H44" s="208"/>
      <c r="I44" s="208"/>
      <c r="J44" s="208"/>
      <c r="K44" s="209"/>
      <c r="L44" s="209"/>
      <c r="M44" s="208"/>
      <c r="N44" s="208"/>
      <c r="O44" s="210"/>
    </row>
    <row r="45" spans="3:15" s="188" customFormat="1">
      <c r="C45" s="208"/>
      <c r="D45" s="208"/>
      <c r="E45" s="208"/>
      <c r="F45" s="208"/>
      <c r="G45" s="208"/>
      <c r="H45" s="208"/>
      <c r="I45" s="208"/>
      <c r="J45" s="208"/>
      <c r="K45" s="209"/>
      <c r="L45" s="209"/>
      <c r="M45" s="208"/>
      <c r="N45" s="208"/>
      <c r="O45" s="210"/>
    </row>
    <row r="46" spans="3:15" s="188" customFormat="1">
      <c r="C46" s="208"/>
      <c r="D46" s="208"/>
      <c r="E46" s="208"/>
      <c r="F46" s="208"/>
      <c r="G46" s="208"/>
      <c r="H46" s="208"/>
      <c r="I46" s="208"/>
      <c r="J46" s="208"/>
      <c r="K46" s="209"/>
      <c r="L46" s="209"/>
      <c r="M46" s="208"/>
      <c r="N46" s="208"/>
      <c r="O46" s="210"/>
    </row>
    <row r="47" spans="3:15" s="188" customFormat="1">
      <c r="C47" s="208"/>
      <c r="D47" s="208"/>
      <c r="E47" s="208"/>
      <c r="F47" s="208"/>
      <c r="G47" s="208"/>
      <c r="H47" s="208"/>
      <c r="I47" s="208"/>
      <c r="J47" s="208"/>
      <c r="K47" s="209"/>
      <c r="L47" s="209"/>
      <c r="M47" s="208"/>
      <c r="N47" s="208"/>
      <c r="O47" s="210"/>
    </row>
    <row r="48" spans="3:15" s="188" customFormat="1">
      <c r="C48" s="208"/>
      <c r="D48" s="208"/>
      <c r="E48" s="208"/>
      <c r="F48" s="208"/>
      <c r="G48" s="208"/>
      <c r="H48" s="208"/>
      <c r="I48" s="208"/>
      <c r="J48" s="208"/>
      <c r="K48" s="209"/>
      <c r="L48" s="209"/>
      <c r="M48" s="208"/>
      <c r="N48" s="208"/>
      <c r="O48" s="210"/>
    </row>
    <row r="49" spans="3:15" s="188" customFormat="1">
      <c r="C49" s="208"/>
      <c r="D49" s="208"/>
      <c r="E49" s="208"/>
      <c r="F49" s="208"/>
      <c r="G49" s="208"/>
      <c r="H49" s="208"/>
      <c r="I49" s="208"/>
      <c r="J49" s="208"/>
      <c r="K49" s="209"/>
      <c r="L49" s="209"/>
      <c r="M49" s="208"/>
      <c r="N49" s="208"/>
      <c r="O49" s="210"/>
    </row>
    <row r="50" spans="3:15" s="188" customFormat="1">
      <c r="C50" s="208"/>
      <c r="D50" s="208"/>
      <c r="E50" s="208"/>
      <c r="F50" s="208"/>
      <c r="G50" s="208"/>
      <c r="H50" s="208"/>
      <c r="I50" s="208"/>
      <c r="J50" s="208"/>
      <c r="K50" s="209"/>
      <c r="L50" s="209"/>
      <c r="M50" s="208"/>
      <c r="N50" s="208"/>
      <c r="O50" s="210"/>
    </row>
    <row r="51" spans="3:15" s="188" customFormat="1">
      <c r="C51" s="208"/>
      <c r="D51" s="208"/>
      <c r="E51" s="208"/>
      <c r="F51" s="208"/>
      <c r="G51" s="208"/>
      <c r="H51" s="208"/>
      <c r="I51" s="208"/>
      <c r="J51" s="208"/>
      <c r="K51" s="209"/>
      <c r="L51" s="209"/>
      <c r="M51" s="208"/>
      <c r="N51" s="208"/>
      <c r="O51" s="210"/>
    </row>
    <row r="52" spans="3:15" s="188" customFormat="1">
      <c r="C52" s="208"/>
      <c r="D52" s="208"/>
      <c r="E52" s="208"/>
      <c r="F52" s="208"/>
      <c r="G52" s="208"/>
      <c r="H52" s="208"/>
      <c r="I52" s="208"/>
      <c r="J52" s="208"/>
      <c r="K52" s="209"/>
      <c r="L52" s="209"/>
      <c r="M52" s="208"/>
      <c r="N52" s="208"/>
      <c r="O52" s="210"/>
    </row>
    <row r="53" spans="3:15" s="188" customFormat="1">
      <c r="C53" s="208"/>
      <c r="D53" s="208"/>
      <c r="E53" s="208"/>
      <c r="F53" s="208"/>
      <c r="G53" s="208"/>
      <c r="H53" s="208"/>
      <c r="I53" s="208"/>
      <c r="J53" s="208"/>
      <c r="K53" s="209"/>
      <c r="L53" s="209"/>
      <c r="M53" s="208"/>
      <c r="N53" s="208"/>
      <c r="O53" s="210"/>
    </row>
    <row r="54" spans="3:15" s="188" customFormat="1">
      <c r="C54" s="208"/>
      <c r="D54" s="208"/>
      <c r="E54" s="208"/>
      <c r="F54" s="208"/>
      <c r="G54" s="208"/>
      <c r="H54" s="208"/>
      <c r="I54" s="208"/>
      <c r="J54" s="208"/>
      <c r="K54" s="209"/>
      <c r="L54" s="209"/>
      <c r="M54" s="208"/>
      <c r="N54" s="208"/>
      <c r="O54" s="210"/>
    </row>
    <row r="55" spans="3:15" s="188" customFormat="1">
      <c r="C55" s="208"/>
      <c r="D55" s="208"/>
      <c r="E55" s="208"/>
      <c r="F55" s="208"/>
      <c r="G55" s="208"/>
      <c r="H55" s="208"/>
      <c r="I55" s="208"/>
      <c r="J55" s="208"/>
      <c r="K55" s="209"/>
      <c r="L55" s="209"/>
      <c r="M55" s="208"/>
      <c r="N55" s="208"/>
      <c r="O55" s="210"/>
    </row>
    <row r="56" spans="3:15" s="188" customFormat="1">
      <c r="C56" s="208"/>
      <c r="D56" s="208"/>
      <c r="E56" s="208"/>
      <c r="F56" s="208"/>
      <c r="G56" s="208"/>
      <c r="H56" s="208"/>
      <c r="I56" s="208"/>
      <c r="J56" s="208"/>
      <c r="K56" s="209"/>
      <c r="L56" s="209"/>
      <c r="M56" s="208"/>
      <c r="N56" s="208"/>
      <c r="O56" s="210"/>
    </row>
    <row r="57" spans="3:15" s="188" customFormat="1">
      <c r="C57" s="208"/>
      <c r="D57" s="208"/>
      <c r="E57" s="208"/>
      <c r="F57" s="208"/>
      <c r="G57" s="208"/>
      <c r="H57" s="208"/>
      <c r="I57" s="208"/>
      <c r="J57" s="208"/>
      <c r="K57" s="209"/>
      <c r="L57" s="209"/>
      <c r="M57" s="208"/>
      <c r="N57" s="208"/>
      <c r="O57" s="210"/>
    </row>
    <row r="58" spans="3:15" s="188" customFormat="1" ht="409.6">
      <c r="C58" s="208"/>
      <c r="D58" s="208"/>
      <c r="E58" s="208"/>
      <c r="F58" s="208"/>
      <c r="G58" s="208"/>
      <c r="H58" s="208"/>
      <c r="I58" s="208"/>
      <c r="J58" s="208"/>
      <c r="K58" s="209"/>
      <c r="L58" s="209"/>
      <c r="M58" s="208"/>
      <c r="N58" s="208"/>
      <c r="O58" s="210"/>
    </row>
    <row r="59" spans="3:15" s="188" customFormat="1" ht="409.6">
      <c r="C59" s="208"/>
      <c r="D59" s="208"/>
      <c r="E59" s="208"/>
      <c r="F59" s="208"/>
      <c r="G59" s="208"/>
      <c r="H59" s="208"/>
      <c r="I59" s="208"/>
      <c r="J59" s="208"/>
      <c r="K59" s="209"/>
      <c r="L59" s="209"/>
      <c r="M59" s="208"/>
      <c r="N59" s="208"/>
      <c r="O59" s="210"/>
    </row>
    <row r="60" spans="3:15" s="188" customFormat="1">
      <c r="C60" s="208"/>
      <c r="D60" s="208"/>
      <c r="E60" s="208"/>
      <c r="F60" s="208"/>
      <c r="G60" s="208"/>
      <c r="H60" s="208"/>
      <c r="I60" s="208"/>
      <c r="J60" s="208"/>
      <c r="K60" s="209"/>
      <c r="L60" s="209"/>
      <c r="M60" s="208"/>
      <c r="N60" s="208"/>
      <c r="O60" s="210"/>
    </row>
  </sheetData>
  <autoFilter ref="C4:O18"/>
  <printOptions gridLines="1"/>
  <pageMargins left="0.75" right="0.75" top="1" bottom="1" header="0.5" footer="0.5"/>
  <pageSetup scale="55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9C9EBE-3E80-448D-BC68-A44286C330C9}">
  <ds:schemaRefs>
    <ds:schemaRef ds:uri="http://www.w3.org/XML/1998/namespace"/>
    <ds:schemaRef ds:uri="http://schemas.microsoft.com/office/2006/metadata/properties"/>
    <ds:schemaRef ds:uri="c85253b9-0a55-49a1-98ad-b5b6252d7079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1BE2DB-D377-44CC-B43A-0DDE44254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A4FFC-E99E-4740-AE9F-3C4FD8C46C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</vt:lpstr>
      <vt:lpstr>Adjusted CILC Meter Cost</vt:lpstr>
      <vt:lpstr>2014 Meter Cost Report</vt:lpstr>
      <vt:lpstr>2013 Meter Cost Report</vt:lpstr>
      <vt:lpstr>2014 CILC Average Customers</vt:lpstr>
      <vt:lpstr>Equip Cost - 2014</vt:lpstr>
      <vt:lpstr>Custs w Primary Switches</vt:lpstr>
      <vt:lpstr>'Custs w Primary Switches'!Print_Area</vt:lpstr>
      <vt:lpstr>'2013 Meter Cost Report'!Print_Titles</vt:lpstr>
      <vt:lpstr>'2014 Meter Cost Report'!Print_Titles</vt:lpstr>
      <vt:lpstr>'Adjusted CILC Meter Cost'!Print_Titles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Zamora, Amy</dc:creator>
  <cp:lastModifiedBy>FPL_User</cp:lastModifiedBy>
  <cp:lastPrinted>2014-06-12T15:05:24Z</cp:lastPrinted>
  <dcterms:created xsi:type="dcterms:W3CDTF">2005-04-29T12:19:42Z</dcterms:created>
  <dcterms:modified xsi:type="dcterms:W3CDTF">2016-04-16T19:14:12Z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