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756" windowWidth="14736" windowHeight="7596"/>
  </bookViews>
  <sheets>
    <sheet name="RAF_Capital_Structure_Cost_Rat" sheetId="1" r:id="rId1"/>
  </sheets>
  <definedNames>
    <definedName name="_xlnm.Print_Titles" localSheetId="0">RAF_Capital_Structure_Cost_Rat!$A:$A,RAF_Capital_Structure_Cost_Rat!$1:$1</definedName>
  </definedNames>
  <calcPr calcId="145621"/>
</workbook>
</file>

<file path=xl/calcChain.xml><?xml version="1.0" encoding="utf-8"?>
<calcChain xmlns="http://schemas.openxmlformats.org/spreadsheetml/2006/main">
  <c r="F10" i="1" l="1"/>
  <c r="D20" i="1" l="1"/>
  <c r="D19" i="1"/>
  <c r="D21" i="1" s="1"/>
  <c r="D27" i="1" s="1"/>
  <c r="C20" i="1"/>
  <c r="C19" i="1"/>
  <c r="B12" i="1"/>
  <c r="B11" i="1"/>
  <c r="B13" i="1" s="1"/>
  <c r="C21" i="1" l="1"/>
  <c r="D30" i="1"/>
  <c r="C27" i="1"/>
  <c r="D29" i="1"/>
  <c r="F11" i="1"/>
  <c r="F12" i="1" s="1"/>
  <c r="B15" i="1"/>
  <c r="C30" i="1" l="1"/>
  <c r="B27" i="1"/>
  <c r="C29" i="1" s="1"/>
  <c r="D31" i="1"/>
  <c r="C31" i="1" l="1"/>
</calcChain>
</file>

<file path=xl/sharedStrings.xml><?xml version="1.0" encoding="utf-8"?>
<sst xmlns="http://schemas.openxmlformats.org/spreadsheetml/2006/main" count="22" uniqueCount="22">
  <si>
    <t>RAF: Capital Structure - Cost Rates</t>
  </si>
  <si>
    <t>a-2013</t>
  </si>
  <si>
    <t>2017</t>
  </si>
  <si>
    <t>2018</t>
  </si>
  <si>
    <t>1: Annual</t>
  </si>
  <si>
    <t>Rate</t>
  </si>
  <si>
    <t>CAPCDEWTD: PERIOD JURIS CUSTOMER DEPOSITS WEIGHTED COST RATE</t>
  </si>
  <si>
    <t>CAPCOMWTD: PERIOD JURIS COMMON EQUITY WEIGHTED COST RATE</t>
  </si>
  <si>
    <t>CAPITCWTD: PERIOD JURIS INVESTMENT TAX CREDIT WEIGHTED COST RATE</t>
  </si>
  <si>
    <t>CAPLTDWTD: PERIOD JURIS LONG TERM DEBT WEIGHTED COST RATE</t>
  </si>
  <si>
    <t>CAPSTDWTD: PERIOD JURIS SHORT TERM DEBT WEIGHTED COST RATE</t>
  </si>
  <si>
    <t>CAPTOTWTD: PERIOD JURIS WEIGHTED COST OF CAPITAL</t>
  </si>
  <si>
    <t>WAAC at 10.50%</t>
  </si>
  <si>
    <t>WAAC at 10.96%</t>
  </si>
  <si>
    <t>WAAC at 11.50%</t>
  </si>
  <si>
    <t>Rate Base</t>
  </si>
  <si>
    <t>Difference due to cap structure</t>
  </si>
  <si>
    <t>Return Needed</t>
  </si>
  <si>
    <t>Difference</t>
  </si>
  <si>
    <t>Amount of difference at prior cap structure</t>
  </si>
  <si>
    <t>Actual 2013</t>
  </si>
  <si>
    <t>OPC 002144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</si>
</sst>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_);[Red]\(#,##0\);&quot; &quot;"/>
    <numFmt numFmtId="165" formatCode="#,##0.00%_);\(#,##0.00%\)"/>
    <numFmt numFmtId="166" formatCode="#,##0.00%_);[Red]\(#,##0.00%\);&quot; &quot;"/>
  </numFmts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166" fontId="7" fillId="0" borderId="0" xfId="0" applyNumberFormat="1" applyFont="1" applyAlignment="1">
      <alignment horizontal="right"/>
    </xf>
    <xf numFmtId="10" fontId="0" fillId="0" borderId="0" xfId="2" applyNumberFormat="1" applyFont="1"/>
    <xf numFmtId="10" fontId="0" fillId="0" borderId="0" xfId="0" applyNumberFormat="1"/>
    <xf numFmtId="166" fontId="0" fillId="0" borderId="2" xfId="0" applyNumberFormat="1" applyBorder="1"/>
    <xf numFmtId="10" fontId="0" fillId="0" borderId="2" xfId="2" applyNumberFormat="1" applyFont="1" applyBorder="1"/>
    <xf numFmtId="41" fontId="0" fillId="0" borderId="0" xfId="1" applyFont="1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2" xfId="1" applyFont="1" applyBorder="1"/>
    <xf numFmtId="0" fontId="0" fillId="0" borderId="2" xfId="0" applyBorder="1"/>
    <xf numFmtId="10" fontId="0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166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Zeros="0" tabSelected="1" zoomScaleNormal="100" workbookViewId="0">
      <pane xSplit="1" ySplit="1" topLeftCell="B2" activePane="bottomRight" state="frozen"/>
      <selection pane="topRight"/>
      <selection pane="bottomLeft"/>
      <selection pane="bottomRight" activeCell="F2" sqref="F2"/>
    </sheetView>
  </sheetViews>
  <sheetFormatPr defaultRowHeight="14.4" x14ac:dyDescent="0.3"/>
  <cols>
    <col min="1" max="1" width="75.5546875" customWidth="1"/>
    <col min="2" max="5" width="11.6640625" customWidth="1"/>
    <col min="6" max="7" width="15.33203125" bestFit="1" customWidth="1"/>
    <col min="9" max="9" width="12.5546875" customWidth="1"/>
  </cols>
  <sheetData>
    <row r="1" spans="1:6" ht="29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F1" s="20" t="s">
        <v>21</v>
      </c>
    </row>
    <row r="2" spans="1:6" x14ac:dyDescent="0.3">
      <c r="A2" s="2" t="s">
        <v>4</v>
      </c>
      <c r="B2" s="3"/>
      <c r="C2" s="3"/>
      <c r="D2" s="3"/>
    </row>
    <row r="3" spans="1:6" x14ac:dyDescent="0.3">
      <c r="A3" s="4" t="s">
        <v>5</v>
      </c>
      <c r="B3" s="5"/>
      <c r="C3" s="5"/>
      <c r="D3" s="5"/>
    </row>
    <row r="4" spans="1:6" x14ac:dyDescent="0.3">
      <c r="A4" s="6" t="s">
        <v>6</v>
      </c>
      <c r="B4" s="7">
        <v>3.7491470999999999E-4</v>
      </c>
      <c r="C4" s="7">
        <v>2.5510397758524692E-4</v>
      </c>
      <c r="D4" s="7">
        <v>2.3206304457835584E-4</v>
      </c>
    </row>
    <row r="5" spans="1:6" x14ac:dyDescent="0.3">
      <c r="A5" s="6" t="s">
        <v>7</v>
      </c>
      <c r="B5" s="7">
        <v>4.8604189309999997E-2</v>
      </c>
      <c r="C5" s="7">
        <v>5.1900000000000002E-2</v>
      </c>
      <c r="D5" s="7">
        <v>5.1900000000000002E-2</v>
      </c>
    </row>
    <row r="6" spans="1:6" x14ac:dyDescent="0.3">
      <c r="A6" s="6" t="s">
        <v>8</v>
      </c>
      <c r="B6" s="7">
        <v>3.8405900000000003E-6</v>
      </c>
      <c r="C6" s="7">
        <v>2.8562594462172683E-4</v>
      </c>
      <c r="D6" s="7">
        <v>2.617747081661396E-4</v>
      </c>
    </row>
    <row r="7" spans="1:6" x14ac:dyDescent="0.3">
      <c r="A7" s="6" t="s">
        <v>9</v>
      </c>
      <c r="B7" s="7">
        <v>1.42525754E-2</v>
      </c>
      <c r="C7" s="7">
        <v>1.3299999999999999E-2</v>
      </c>
      <c r="D7" s="7">
        <v>1.4365146515829428E-2</v>
      </c>
    </row>
    <row r="8" spans="1:6" x14ac:dyDescent="0.3">
      <c r="A8" s="6" t="s">
        <v>10</v>
      </c>
      <c r="B8" s="7">
        <v>3.4104730999999998E-4</v>
      </c>
      <c r="C8" s="7">
        <v>3.4720256945090127E-4</v>
      </c>
      <c r="D8" s="7">
        <v>2.5301366561941057E-4</v>
      </c>
    </row>
    <row r="9" spans="1:6" x14ac:dyDescent="0.3">
      <c r="A9" s="6" t="s">
        <v>11</v>
      </c>
      <c r="B9" s="7">
        <v>6.3576567319999999E-2</v>
      </c>
      <c r="C9" s="7">
        <v>6.6100000000000006E-2</v>
      </c>
      <c r="D9" s="7">
        <v>6.7100000000000007E-2</v>
      </c>
      <c r="F9" s="16" t="s">
        <v>20</v>
      </c>
    </row>
    <row r="10" spans="1:6" x14ac:dyDescent="0.3">
      <c r="F10" s="17">
        <f>(B5/0.105)*0.1096</f>
        <v>5.0733515698819044E-2</v>
      </c>
    </row>
    <row r="11" spans="1:6" x14ac:dyDescent="0.3">
      <c r="B11" s="8">
        <f>+B5/0.61425</f>
        <v>7.9127699324379325E-2</v>
      </c>
      <c r="F11" s="19">
        <f>+B12</f>
        <v>1.4968537420000001E-2</v>
      </c>
    </row>
    <row r="12" spans="1:6" x14ac:dyDescent="0.3">
      <c r="B12" s="10">
        <f>SUM(B4,B7:B8)</f>
        <v>1.4968537420000001E-2</v>
      </c>
      <c r="F12" s="18">
        <f>+F10+F11</f>
        <v>6.5702053118819048E-2</v>
      </c>
    </row>
    <row r="13" spans="1:6" x14ac:dyDescent="0.3">
      <c r="A13" s="13" t="s">
        <v>12</v>
      </c>
      <c r="B13" s="9">
        <f>+B11+B12</f>
        <v>9.4096236744379322E-2</v>
      </c>
    </row>
    <row r="14" spans="1:6" x14ac:dyDescent="0.3">
      <c r="A14" s="13"/>
    </row>
    <row r="15" spans="1:6" x14ac:dyDescent="0.3">
      <c r="A15" s="13" t="s">
        <v>13</v>
      </c>
      <c r="B15" s="8">
        <f>(((B5/0.105)*0.1096)/0.61425)+B12</f>
        <v>9.7562783571923564E-2</v>
      </c>
    </row>
    <row r="16" spans="1:6" x14ac:dyDescent="0.3">
      <c r="A16" s="13"/>
      <c r="B16" s="8"/>
    </row>
    <row r="17" spans="1:4" x14ac:dyDescent="0.3">
      <c r="A17" s="13"/>
      <c r="B17" s="8"/>
    </row>
    <row r="18" spans="1:4" x14ac:dyDescent="0.3">
      <c r="A18" s="13"/>
      <c r="B18" s="8"/>
    </row>
    <row r="19" spans="1:4" x14ac:dyDescent="0.3">
      <c r="A19" s="13"/>
      <c r="C19" s="8">
        <f>+C5/0.61425</f>
        <v>8.4493284493284498E-2</v>
      </c>
      <c r="D19" s="8">
        <f>+D5/0.61425</f>
        <v>8.4493284493284498E-2</v>
      </c>
    </row>
    <row r="20" spans="1:4" x14ac:dyDescent="0.3">
      <c r="A20" s="13"/>
      <c r="C20" s="11">
        <f>SUM(C4,C6,C7,C8)</f>
        <v>1.4187932491657874E-2</v>
      </c>
      <c r="D20" s="11">
        <f>SUM(D4,D6,D7,D8)</f>
        <v>1.5111997934193334E-2</v>
      </c>
    </row>
    <row r="21" spans="1:4" x14ac:dyDescent="0.3">
      <c r="A21" s="13" t="s">
        <v>14</v>
      </c>
      <c r="C21" s="9">
        <f>SUM(C19:C20)</f>
        <v>9.8681216984942366E-2</v>
      </c>
      <c r="D21" s="9">
        <f>SUM(D19:D20)</f>
        <v>9.9605282427477834E-2</v>
      </c>
    </row>
    <row r="22" spans="1:4" x14ac:dyDescent="0.3">
      <c r="A22" s="13"/>
    </row>
    <row r="23" spans="1:4" x14ac:dyDescent="0.3">
      <c r="A23" s="13"/>
    </row>
    <row r="24" spans="1:4" x14ac:dyDescent="0.3">
      <c r="A24" s="13"/>
    </row>
    <row r="25" spans="1:4" x14ac:dyDescent="0.3">
      <c r="A25" s="13" t="s">
        <v>15</v>
      </c>
      <c r="B25" s="12">
        <v>23646363</v>
      </c>
      <c r="C25" s="12">
        <v>32531167</v>
      </c>
      <c r="D25" s="12">
        <v>33856111</v>
      </c>
    </row>
    <row r="26" spans="1:4" x14ac:dyDescent="0.3">
      <c r="A26" s="13"/>
      <c r="C26" s="12"/>
    </row>
    <row r="27" spans="1:4" x14ac:dyDescent="0.3">
      <c r="A27" s="13" t="s">
        <v>17</v>
      </c>
      <c r="B27" s="12">
        <f>+B25*B15</f>
        <v>2307004.9956321414</v>
      </c>
      <c r="C27" s="12">
        <f>+C25*C21</f>
        <v>3210215.1495003966</v>
      </c>
      <c r="D27" s="12">
        <f>+D25*D21</f>
        <v>3372247.4980510389</v>
      </c>
    </row>
    <row r="29" spans="1:4" x14ac:dyDescent="0.3">
      <c r="A29" s="13" t="s">
        <v>18</v>
      </c>
      <c r="C29" s="14">
        <f>+C27-B27</f>
        <v>903210.15386825521</v>
      </c>
      <c r="D29" s="14">
        <f>+D27-C27</f>
        <v>162032.34855064237</v>
      </c>
    </row>
    <row r="30" spans="1:4" x14ac:dyDescent="0.3">
      <c r="A30" s="13" t="s">
        <v>19</v>
      </c>
      <c r="C30" s="15">
        <f>(C25-B25)*B15</f>
        <v>866826.20973096078</v>
      </c>
      <c r="D30" s="15">
        <f>(D25-C25)*C21</f>
        <v>130747.08635689747</v>
      </c>
    </row>
    <row r="31" spans="1:4" x14ac:dyDescent="0.3">
      <c r="A31" s="13" t="s">
        <v>16</v>
      </c>
      <c r="C31" s="14">
        <f>+C29-C30</f>
        <v>36383.944137294427</v>
      </c>
      <c r="D31" s="14">
        <f>+D29-D30</f>
        <v>31285.2621937449</v>
      </c>
    </row>
  </sheetData>
  <printOptions gridLines="1"/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RAF_Capital_Structure_Cost_Rat</vt:lpstr>
      <vt:lpstr>RAF_Capital_Structure_Cost_Rat!Print_Titles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2016-04-06T18:01:33Z</dcterms:created>
  <dcterms:modified xsi:type="dcterms:W3CDTF">2016-04-06T18:03:03Z</dcterms:modified>
</cp:coreProperties>
</file>