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heckCompatibility="1" defaultThemeVersion="124226"/>
  <bookViews>
    <workbookView xWindow="1200" yWindow="108" windowWidth="20352" windowHeight="12048"/>
  </bookViews>
  <sheets>
    <sheet name="Table 1" sheetId="96" r:id="rId1"/>
    <sheet name="Table 8" sheetId="122" r:id="rId2"/>
  </sheets>
  <definedNames>
    <definedName name="_xlnm._FilterDatabase" localSheetId="0" hidden="1">'Table 1'!$V$15:$V$634</definedName>
    <definedName name="_xlnm.Print_Area" localSheetId="0">'Table 1'!$A$7:$V$630</definedName>
    <definedName name="_xlnm.Print_Titles" localSheetId="0">'Table 1'!$1:$17</definedName>
    <definedName name="_xlnm.Print_Titles" localSheetId="1">'Table 8'!$1:$15</definedName>
  </definedNames>
  <calcPr calcId="145621"/>
</workbook>
</file>

<file path=xl/calcChain.xml><?xml version="1.0" encoding="utf-8"?>
<calcChain xmlns="http://schemas.openxmlformats.org/spreadsheetml/2006/main">
  <c r="G199" i="122" l="1"/>
  <c r="G64" i="122" l="1"/>
  <c r="G92" i="122"/>
  <c r="G121" i="122"/>
  <c r="G145" i="122"/>
  <c r="G155" i="122"/>
  <c r="G165" i="122"/>
  <c r="P618" i="96" l="1"/>
  <c r="T618" i="96" s="1"/>
  <c r="V618" i="96" s="1"/>
  <c r="P617" i="96"/>
  <c r="T617" i="96" s="1"/>
  <c r="V617" i="96" s="1"/>
  <c r="P616" i="96"/>
  <c r="T616" i="96" s="1"/>
  <c r="V616" i="96" s="1"/>
  <c r="P615" i="96"/>
  <c r="T615" i="96" s="1"/>
  <c r="V615" i="96" s="1"/>
  <c r="P614" i="96"/>
  <c r="T614" i="96" s="1"/>
  <c r="V614" i="96" s="1"/>
  <c r="P613" i="96"/>
  <c r="T613" i="96" s="1"/>
  <c r="V613" i="96" s="1"/>
  <c r="P612" i="96"/>
  <c r="T612" i="96" s="1"/>
  <c r="V612" i="96" s="1"/>
  <c r="P611" i="96"/>
  <c r="T611" i="96" s="1"/>
  <c r="V611" i="96" s="1"/>
  <c r="P606" i="96"/>
  <c r="T606" i="96" s="1"/>
  <c r="V606" i="96" s="1"/>
  <c r="P605" i="96"/>
  <c r="T605" i="96" s="1"/>
  <c r="V605" i="96" s="1"/>
  <c r="P604" i="96"/>
  <c r="T604" i="96" s="1"/>
  <c r="V604" i="96" s="1"/>
  <c r="P603" i="96"/>
  <c r="T603" i="96" s="1"/>
  <c r="V603" i="96" s="1"/>
  <c r="P602" i="96"/>
  <c r="T602" i="96" s="1"/>
  <c r="V602" i="96" s="1"/>
  <c r="P601" i="96"/>
  <c r="T601" i="96" s="1"/>
  <c r="V601" i="96" s="1"/>
  <c r="P600" i="96"/>
  <c r="T600" i="96" s="1"/>
  <c r="V600" i="96" s="1"/>
  <c r="P599" i="96"/>
  <c r="T599" i="96" s="1"/>
  <c r="V599" i="96" s="1"/>
  <c r="P598" i="96"/>
  <c r="T598" i="96" s="1"/>
  <c r="V598" i="96" s="1"/>
  <c r="P597" i="96"/>
  <c r="T597" i="96" s="1"/>
  <c r="V597" i="96" s="1"/>
  <c r="P596" i="96"/>
  <c r="T596" i="96" s="1"/>
  <c r="V596" i="96" s="1"/>
  <c r="P595" i="96"/>
  <c r="T595" i="96" s="1"/>
  <c r="V595" i="96" s="1"/>
  <c r="P594" i="96"/>
  <c r="T594" i="96" s="1"/>
  <c r="V594" i="96" s="1"/>
  <c r="P593" i="96"/>
  <c r="T593" i="96" s="1"/>
  <c r="V593" i="96" s="1"/>
  <c r="P592" i="96"/>
  <c r="T592" i="96" s="1"/>
  <c r="V592" i="96" s="1"/>
  <c r="P591" i="96"/>
  <c r="T591" i="96" s="1"/>
  <c r="V591" i="96" s="1"/>
  <c r="P586" i="96"/>
  <c r="T586" i="96" s="1"/>
  <c r="V586" i="96" s="1"/>
  <c r="P585" i="96"/>
  <c r="T585" i="96" s="1"/>
  <c r="V585" i="96" s="1"/>
  <c r="P584" i="96"/>
  <c r="T584" i="96" s="1"/>
  <c r="V584" i="96" s="1"/>
  <c r="P583" i="96"/>
  <c r="T583" i="96" s="1"/>
  <c r="V583" i="96" s="1"/>
  <c r="P582" i="96"/>
  <c r="T582" i="96" s="1"/>
  <c r="V582" i="96" s="1"/>
  <c r="P581" i="96"/>
  <c r="T581" i="96" s="1"/>
  <c r="V581" i="96" s="1"/>
  <c r="P580" i="96"/>
  <c r="T580" i="96" s="1"/>
  <c r="V580" i="96" s="1"/>
  <c r="P579" i="96"/>
  <c r="T579" i="96" s="1"/>
  <c r="V579" i="96" s="1"/>
  <c r="P578" i="96"/>
  <c r="T578" i="96" s="1"/>
  <c r="V578" i="96" s="1"/>
  <c r="P577" i="96"/>
  <c r="T577" i="96" s="1"/>
  <c r="V577" i="96" s="1"/>
  <c r="X361" i="96" l="1"/>
  <c r="Z361" i="96" s="1"/>
  <c r="C22" i="96" l="1"/>
  <c r="X504" i="96" l="1"/>
  <c r="X501" i="96"/>
  <c r="Z501" i="96" s="1"/>
  <c r="I190" i="122"/>
  <c r="I185" i="122"/>
  <c r="X508" i="96"/>
  <c r="X499" i="96"/>
  <c r="X510" i="96"/>
  <c r="X511" i="96"/>
  <c r="Z511" i="96" s="1"/>
  <c r="L505" i="96"/>
  <c r="X500" i="96"/>
  <c r="X503" i="96"/>
  <c r="E190" i="122"/>
  <c r="X509" i="96"/>
  <c r="X502" i="96"/>
  <c r="X513" i="96"/>
  <c r="X498" i="96"/>
  <c r="L515" i="96"/>
  <c r="E185" i="122"/>
  <c r="X514" i="96"/>
  <c r="X61" i="96"/>
  <c r="X512" i="96"/>
  <c r="Z509" i="96" l="1"/>
  <c r="R509" i="96" s="1"/>
  <c r="Z510" i="96"/>
  <c r="R510" i="96" s="1"/>
  <c r="Z499" i="96"/>
  <c r="R499" i="96" s="1"/>
  <c r="Z508" i="96"/>
  <c r="R508" i="96" s="1"/>
  <c r="Z502" i="96"/>
  <c r="R502" i="96" s="1"/>
  <c r="Z514" i="96"/>
  <c r="R514" i="96" s="1"/>
  <c r="Z503" i="96"/>
  <c r="R503" i="96" s="1"/>
  <c r="Z61" i="96"/>
  <c r="R61" i="96" s="1"/>
  <c r="Z498" i="96"/>
  <c r="R498" i="96" s="1"/>
  <c r="Z500" i="96"/>
  <c r="R500" i="96" s="1"/>
  <c r="Z512" i="96"/>
  <c r="R512" i="96" s="1"/>
  <c r="Z513" i="96"/>
  <c r="R513" i="96" s="1"/>
  <c r="Z504" i="96"/>
  <c r="R504" i="96" s="1"/>
  <c r="I197" i="122"/>
  <c r="G175" i="122" l="1"/>
  <c r="P512" i="96" l="1"/>
  <c r="T512" i="96" s="1"/>
  <c r="P514" i="96"/>
  <c r="T514" i="96" s="1"/>
  <c r="P503" i="96"/>
  <c r="T503" i="96" s="1"/>
  <c r="P499" i="96"/>
  <c r="T499" i="96" s="1"/>
  <c r="P498" i="96"/>
  <c r="T498" i="96" s="1"/>
  <c r="P502" i="96"/>
  <c r="T502" i="96" s="1"/>
  <c r="P509" i="96"/>
  <c r="T509" i="96" s="1"/>
  <c r="P513" i="96"/>
  <c r="T513" i="96" s="1"/>
  <c r="P508" i="96"/>
  <c r="T508" i="96" s="1"/>
  <c r="P504" i="96"/>
  <c r="T504" i="96" s="1"/>
  <c r="G208" i="122"/>
  <c r="V513" i="96" l="1"/>
  <c r="V509" i="96"/>
  <c r="V514" i="96"/>
  <c r="V499" i="96"/>
  <c r="V503" i="96"/>
  <c r="V504" i="96"/>
  <c r="V502" i="96"/>
  <c r="V498" i="96"/>
  <c r="G55" i="122"/>
  <c r="G35" i="122"/>
  <c r="G197" i="122"/>
  <c r="G111" i="122"/>
  <c r="K183" i="122"/>
  <c r="K184" i="122"/>
  <c r="K188" i="122"/>
  <c r="K189" i="122"/>
  <c r="G177" i="122" l="1"/>
  <c r="V512" i="96"/>
  <c r="V508" i="96"/>
  <c r="P500" i="96"/>
  <c r="T500" i="96" s="1"/>
  <c r="P511" i="96"/>
  <c r="T511" i="96" s="1"/>
  <c r="P501" i="96"/>
  <c r="T501" i="96" s="1"/>
  <c r="K190" i="122"/>
  <c r="K185" i="122"/>
  <c r="V511" i="96" l="1"/>
  <c r="G210" i="122"/>
  <c r="V501" i="96"/>
  <c r="N505" i="96"/>
  <c r="P510" i="96"/>
  <c r="T510" i="96" s="1"/>
  <c r="V510" i="96" s="1"/>
  <c r="P505" i="96" l="1"/>
  <c r="N515" i="96"/>
  <c r="V500" i="96"/>
  <c r="T515" i="96" l="1"/>
  <c r="P515" i="96"/>
  <c r="T505" i="96"/>
  <c r="V505" i="96" l="1"/>
  <c r="V515" i="96"/>
  <c r="R515" i="96"/>
  <c r="R505" i="96"/>
  <c r="P411" i="96" l="1"/>
  <c r="E128" i="122"/>
  <c r="E53" i="122"/>
  <c r="I62" i="122"/>
  <c r="I64" i="122" s="1"/>
  <c r="E99" i="122"/>
  <c r="E78" i="122"/>
  <c r="I133" i="122"/>
  <c r="K131" i="122" s="1"/>
  <c r="E43" i="122"/>
  <c r="I90" i="122"/>
  <c r="K89" i="122" s="1"/>
  <c r="I128" i="122"/>
  <c r="K126" i="122" s="1"/>
  <c r="I109" i="122"/>
  <c r="K107" i="122" s="1"/>
  <c r="I104" i="122"/>
  <c r="K102" i="122" s="1"/>
  <c r="I84" i="122"/>
  <c r="K82" i="122" s="1"/>
  <c r="L555" i="96"/>
  <c r="P552" i="96" s="1"/>
  <c r="T552" i="96" s="1"/>
  <c r="L561" i="96"/>
  <c r="P558" i="96" s="1"/>
  <c r="T558" i="96" s="1"/>
  <c r="E206" i="122"/>
  <c r="E104" i="122"/>
  <c r="L567" i="96"/>
  <c r="P566" i="96" s="1"/>
  <c r="T566" i="96" s="1"/>
  <c r="I78" i="122"/>
  <c r="K76" i="122" s="1"/>
  <c r="E138" i="122"/>
  <c r="E28" i="122"/>
  <c r="E62" i="122"/>
  <c r="I28" i="122"/>
  <c r="K27" i="122" s="1"/>
  <c r="E119" i="122"/>
  <c r="E72" i="122"/>
  <c r="E109" i="122"/>
  <c r="E133" i="122"/>
  <c r="E143" i="122"/>
  <c r="I138" i="122"/>
  <c r="K137" i="122" s="1"/>
  <c r="I99" i="122"/>
  <c r="K98" i="122" s="1"/>
  <c r="E23" i="122"/>
  <c r="I119" i="122"/>
  <c r="I121" i="122" s="1"/>
  <c r="E90" i="122"/>
  <c r="I48" i="122"/>
  <c r="K46" i="122" s="1"/>
  <c r="I163" i="122"/>
  <c r="I165" i="122" s="1"/>
  <c r="E163" i="122"/>
  <c r="E195" i="122"/>
  <c r="I143" i="122"/>
  <c r="K141" i="122" s="1"/>
  <c r="E153" i="122"/>
  <c r="I53" i="122"/>
  <c r="K51" i="122" s="1"/>
  <c r="E33" i="122"/>
  <c r="I153" i="122"/>
  <c r="I155" i="122" s="1"/>
  <c r="E173" i="122"/>
  <c r="E84" i="122"/>
  <c r="I173" i="122"/>
  <c r="I175" i="122" s="1"/>
  <c r="I23" i="122"/>
  <c r="K22" i="122" s="1"/>
  <c r="I43" i="122"/>
  <c r="K41" i="122" s="1"/>
  <c r="I195" i="122"/>
  <c r="K193" i="122" s="1"/>
  <c r="I33" i="122"/>
  <c r="K32" i="122" s="1"/>
  <c r="I72" i="122"/>
  <c r="K70" i="122" s="1"/>
  <c r="I206" i="122"/>
  <c r="K204" i="122" s="1"/>
  <c r="E48" i="122"/>
  <c r="T411" i="96" l="1"/>
  <c r="P560" i="96"/>
  <c r="T560" i="96" s="1"/>
  <c r="K132" i="122"/>
  <c r="K127" i="122"/>
  <c r="L488" i="96"/>
  <c r="L490" i="96" s="1"/>
  <c r="V558" i="96"/>
  <c r="V566" i="96"/>
  <c r="E121" i="122"/>
  <c r="E208" i="122"/>
  <c r="K108" i="122"/>
  <c r="P565" i="96"/>
  <c r="T565" i="96" s="1"/>
  <c r="K61" i="122"/>
  <c r="K161" i="122"/>
  <c r="E35" i="122"/>
  <c r="K83" i="122"/>
  <c r="E111" i="122"/>
  <c r="K172" i="122"/>
  <c r="K52" i="122"/>
  <c r="K53" i="122" s="1"/>
  <c r="K194" i="122"/>
  <c r="I145" i="122"/>
  <c r="P553" i="96"/>
  <c r="T553" i="96" s="1"/>
  <c r="K118" i="122"/>
  <c r="K117" i="122"/>
  <c r="I111" i="122"/>
  <c r="K47" i="122"/>
  <c r="E175" i="122"/>
  <c r="L525" i="96"/>
  <c r="E197" i="122"/>
  <c r="I92" i="122"/>
  <c r="I208" i="122"/>
  <c r="E155" i="122"/>
  <c r="K151" i="122"/>
  <c r="E64" i="122"/>
  <c r="K26" i="122"/>
  <c r="K162" i="122"/>
  <c r="E92" i="122"/>
  <c r="K21" i="122"/>
  <c r="K31" i="122"/>
  <c r="P520" i="96"/>
  <c r="T520" i="96" s="1"/>
  <c r="P486" i="96"/>
  <c r="T486" i="96" s="1"/>
  <c r="K97" i="122"/>
  <c r="K136" i="122"/>
  <c r="E55" i="122"/>
  <c r="K103" i="122"/>
  <c r="E165" i="122"/>
  <c r="E145" i="122"/>
  <c r="K171" i="122"/>
  <c r="V552" i="96"/>
  <c r="K88" i="122"/>
  <c r="I35" i="122"/>
  <c r="K71" i="122"/>
  <c r="K152" i="122"/>
  <c r="K128" i="122"/>
  <c r="K205" i="122"/>
  <c r="K77" i="122"/>
  <c r="K142" i="122"/>
  <c r="P559" i="96"/>
  <c r="T559" i="96" s="1"/>
  <c r="K42" i="122"/>
  <c r="K60" i="122"/>
  <c r="I55" i="122"/>
  <c r="K133" i="122"/>
  <c r="V411" i="96" l="1"/>
  <c r="P482" i="96"/>
  <c r="P485" i="96"/>
  <c r="P481" i="96"/>
  <c r="P487" i="96"/>
  <c r="K48" i="122"/>
  <c r="P521" i="96"/>
  <c r="T521" i="96" s="1"/>
  <c r="V521" i="96" s="1"/>
  <c r="V565" i="96"/>
  <c r="K163" i="122"/>
  <c r="K165" i="122" s="1"/>
  <c r="N567" i="96"/>
  <c r="P564" i="96"/>
  <c r="T564" i="96" s="1"/>
  <c r="V564" i="96" s="1"/>
  <c r="K109" i="122"/>
  <c r="K195" i="122"/>
  <c r="K197" i="122" s="1"/>
  <c r="K119" i="122"/>
  <c r="K121" i="122" s="1"/>
  <c r="K84" i="122"/>
  <c r="V486" i="96"/>
  <c r="P561" i="96"/>
  <c r="K104" i="122"/>
  <c r="P484" i="96"/>
  <c r="T484" i="96" s="1"/>
  <c r="V553" i="96"/>
  <c r="E177" i="122"/>
  <c r="E199" i="122" s="1"/>
  <c r="E210" i="122" s="1"/>
  <c r="P519" i="96"/>
  <c r="T519" i="96" s="1"/>
  <c r="P522" i="96"/>
  <c r="T522" i="96" s="1"/>
  <c r="P524" i="96"/>
  <c r="T524" i="96" s="1"/>
  <c r="P523" i="96"/>
  <c r="T523" i="96" s="1"/>
  <c r="K28" i="122"/>
  <c r="V520" i="96"/>
  <c r="I177" i="122"/>
  <c r="K138" i="122"/>
  <c r="K99" i="122"/>
  <c r="K33" i="122"/>
  <c r="K23" i="122"/>
  <c r="N561" i="96"/>
  <c r="K206" i="122"/>
  <c r="K208" i="122" s="1"/>
  <c r="K72" i="122"/>
  <c r="K43" i="122"/>
  <c r="K143" i="122"/>
  <c r="K173" i="122"/>
  <c r="K175" i="122" s="1"/>
  <c r="P554" i="96"/>
  <c r="N555" i="96"/>
  <c r="K153" i="122"/>
  <c r="K155" i="122" s="1"/>
  <c r="K62" i="122"/>
  <c r="V559" i="96"/>
  <c r="K90" i="122"/>
  <c r="K78" i="122"/>
  <c r="V560" i="96"/>
  <c r="T561" i="96"/>
  <c r="V561" i="96" s="1"/>
  <c r="T487" i="96" l="1"/>
  <c r="V487" i="96" s="1"/>
  <c r="T481" i="96"/>
  <c r="V481" i="96" s="1"/>
  <c r="T485" i="96"/>
  <c r="T482" i="96"/>
  <c r="T567" i="96"/>
  <c r="V567" i="96" s="1"/>
  <c r="N525" i="96"/>
  <c r="P567" i="96"/>
  <c r="K111" i="122"/>
  <c r="V484" i="96"/>
  <c r="V523" i="96"/>
  <c r="P518" i="96"/>
  <c r="K145" i="122"/>
  <c r="V524" i="96"/>
  <c r="V522" i="96"/>
  <c r="V519" i="96"/>
  <c r="I199" i="122"/>
  <c r="I210" i="122" s="1"/>
  <c r="K35" i="122"/>
  <c r="K55" i="122"/>
  <c r="T554" i="96"/>
  <c r="P555" i="96"/>
  <c r="N488" i="96"/>
  <c r="N490" i="96" s="1"/>
  <c r="P483" i="96"/>
  <c r="T483" i="96" s="1"/>
  <c r="K64" i="122"/>
  <c r="K92" i="122"/>
  <c r="R561" i="96"/>
  <c r="V482" i="96" l="1"/>
  <c r="V485" i="96"/>
  <c r="R567" i="96"/>
  <c r="T518" i="96"/>
  <c r="P525" i="96"/>
  <c r="P488" i="96"/>
  <c r="P490" i="96" s="1"/>
  <c r="K177" i="122"/>
  <c r="K199" i="122" s="1"/>
  <c r="K210" i="122" s="1"/>
  <c r="V554" i="96"/>
  <c r="T555" i="96"/>
  <c r="V555" i="96" s="1"/>
  <c r="V518" i="96" l="1"/>
  <c r="T525" i="96"/>
  <c r="R555" i="96"/>
  <c r="V483" i="96"/>
  <c r="V525" i="96" l="1"/>
  <c r="R525" i="96"/>
  <c r="T488" i="96"/>
  <c r="T490" i="96" l="1"/>
  <c r="V488" i="96"/>
  <c r="R488" i="96"/>
  <c r="V490" i="96" l="1"/>
  <c r="R490" i="96"/>
  <c r="N29" i="96" l="1"/>
  <c r="N37" i="96" l="1"/>
  <c r="N45" i="96" l="1"/>
  <c r="N47" i="96" l="1"/>
  <c r="N320" i="96" l="1"/>
  <c r="N62" i="96"/>
  <c r="N292" i="96" l="1"/>
  <c r="N473" i="96"/>
  <c r="N475" i="96" l="1"/>
  <c r="N58" i="96" l="1"/>
  <c r="N70" i="96" l="1"/>
  <c r="N78" i="96" l="1"/>
  <c r="N80" i="96" l="1"/>
  <c r="N536" i="96" l="1"/>
  <c r="N237" i="96" l="1"/>
  <c r="N247" i="96"/>
  <c r="N257" i="96"/>
  <c r="N282" i="96"/>
  <c r="N272" i="96"/>
  <c r="N259" i="96" l="1"/>
  <c r="N294" i="96"/>
  <c r="N549" i="96" l="1"/>
  <c r="N87" i="96" l="1"/>
  <c r="N350" i="96"/>
  <c r="N330" i="96" l="1"/>
  <c r="N340" i="96"/>
  <c r="N352" i="96" l="1"/>
  <c r="N95" i="96" l="1"/>
  <c r="N102" i="96" l="1"/>
  <c r="N110" i="96" l="1"/>
  <c r="N112" i="96" l="1"/>
  <c r="L527" i="96" l="1"/>
  <c r="P408" i="96" l="1"/>
  <c r="P468" i="96"/>
  <c r="T468" i="96" s="1"/>
  <c r="P466" i="96"/>
  <c r="T466" i="96" s="1"/>
  <c r="P61" i="96"/>
  <c r="T61" i="96" s="1"/>
  <c r="L62" i="96"/>
  <c r="P467" i="96"/>
  <c r="T467" i="96" s="1"/>
  <c r="L473" i="96"/>
  <c r="L475" i="96" s="1"/>
  <c r="P470" i="96"/>
  <c r="T470" i="96" s="1"/>
  <c r="P469" i="96"/>
  <c r="T469" i="96" s="1"/>
  <c r="P471" i="96"/>
  <c r="T471" i="96" s="1"/>
  <c r="P547" i="96"/>
  <c r="T547" i="96" s="1"/>
  <c r="P472" i="96"/>
  <c r="L458" i="96"/>
  <c r="L460" i="96" s="1"/>
  <c r="N527" i="96"/>
  <c r="T408" i="96" l="1"/>
  <c r="V408" i="96" s="1"/>
  <c r="T472" i="96"/>
  <c r="V472" i="96" s="1"/>
  <c r="T62" i="96"/>
  <c r="V468" i="96"/>
  <c r="V469" i="96"/>
  <c r="P473" i="96"/>
  <c r="P475" i="96" s="1"/>
  <c r="V470" i="96"/>
  <c r="P62" i="96"/>
  <c r="V466" i="96"/>
  <c r="V547" i="96"/>
  <c r="V467" i="96"/>
  <c r="V471" i="96"/>
  <c r="P527" i="96"/>
  <c r="T473" i="96" l="1"/>
  <c r="V473" i="96" s="1"/>
  <c r="V61" i="96"/>
  <c r="T527" i="96"/>
  <c r="R473" i="96" l="1"/>
  <c r="T475" i="96"/>
  <c r="V475" i="96" s="1"/>
  <c r="V527" i="96"/>
  <c r="R527" i="96"/>
  <c r="R475" i="96" l="1"/>
  <c r="N122" i="96" l="1"/>
  <c r="N126" i="96" l="1"/>
  <c r="N134" i="96" l="1"/>
  <c r="N141" i="96" l="1"/>
  <c r="N149" i="96" l="1"/>
  <c r="P398" i="96" l="1"/>
  <c r="X109" i="96"/>
  <c r="X323" i="96"/>
  <c r="P75" i="96"/>
  <c r="X232" i="96"/>
  <c r="P417" i="96"/>
  <c r="L549" i="96"/>
  <c r="X26" i="96"/>
  <c r="X318" i="96"/>
  <c r="P369" i="96"/>
  <c r="P276" i="96"/>
  <c r="P246" i="96"/>
  <c r="P105" i="96"/>
  <c r="X56" i="96"/>
  <c r="X67" i="96"/>
  <c r="P139" i="96"/>
  <c r="X138" i="96"/>
  <c r="P92" i="96"/>
  <c r="P364" i="96"/>
  <c r="X289" i="96"/>
  <c r="P338" i="96"/>
  <c r="P133" i="96"/>
  <c r="X121" i="96"/>
  <c r="X137" i="96"/>
  <c r="X399" i="96"/>
  <c r="P288" i="96"/>
  <c r="T288" i="96" s="1"/>
  <c r="V288" i="96" s="1"/>
  <c r="X177" i="96"/>
  <c r="X44" i="96"/>
  <c r="X393" i="96"/>
  <c r="X200" i="96"/>
  <c r="X205" i="96"/>
  <c r="L134" i="96"/>
  <c r="X339" i="96"/>
  <c r="P230" i="96"/>
  <c r="P69" i="96"/>
  <c r="X155" i="96"/>
  <c r="P245" i="96"/>
  <c r="X268" i="96"/>
  <c r="Z268" i="96" s="1"/>
  <c r="P281" i="96"/>
  <c r="P28" i="96"/>
  <c r="X133" i="96"/>
  <c r="P235" i="96"/>
  <c r="P334" i="96"/>
  <c r="P319" i="96"/>
  <c r="X291" i="96"/>
  <c r="X75" i="96"/>
  <c r="X139" i="96"/>
  <c r="P34" i="96"/>
  <c r="P540" i="96"/>
  <c r="T540" i="96" s="1"/>
  <c r="X333" i="96"/>
  <c r="P109" i="96"/>
  <c r="X40" i="96"/>
  <c r="X326" i="96"/>
  <c r="Z326" i="96" s="1"/>
  <c r="X24" i="96"/>
  <c r="L385" i="96"/>
  <c r="P268" i="96"/>
  <c r="X215" i="96"/>
  <c r="X348" i="96"/>
  <c r="P73" i="96"/>
  <c r="X69" i="96"/>
  <c r="P90" i="96"/>
  <c r="P42" i="96"/>
  <c r="P399" i="96"/>
  <c r="P314" i="96"/>
  <c r="P302" i="96"/>
  <c r="T302" i="96" s="1"/>
  <c r="V302" i="96" s="1"/>
  <c r="X66" i="96"/>
  <c r="P252" i="96"/>
  <c r="X176" i="96"/>
  <c r="X383" i="96"/>
  <c r="X255" i="96"/>
  <c r="P251" i="96"/>
  <c r="X100" i="96"/>
  <c r="P99" i="96"/>
  <c r="X73" i="96"/>
  <c r="P286" i="96"/>
  <c r="X254" i="96"/>
  <c r="X57" i="96"/>
  <c r="L45" i="96"/>
  <c r="P345" i="96"/>
  <c r="L141" i="96"/>
  <c r="X99" i="96"/>
  <c r="P54" i="96"/>
  <c r="X206" i="96"/>
  <c r="P35" i="96"/>
  <c r="X233" i="96"/>
  <c r="Z233" i="96" s="1"/>
  <c r="X265" i="96"/>
  <c r="P335" i="96"/>
  <c r="L608" i="96"/>
  <c r="X213" i="96"/>
  <c r="X86" i="96"/>
  <c r="P430" i="96"/>
  <c r="T430" i="96" s="1"/>
  <c r="X54" i="96"/>
  <c r="X279" i="96"/>
  <c r="P255" i="96"/>
  <c r="P107" i="96"/>
  <c r="P420" i="96"/>
  <c r="X373" i="96"/>
  <c r="L202" i="96"/>
  <c r="X188" i="96"/>
  <c r="X65" i="96"/>
  <c r="P57" i="96"/>
  <c r="P348" i="96"/>
  <c r="L181" i="96"/>
  <c r="X178" i="96"/>
  <c r="P278" i="96"/>
  <c r="T278" i="96" s="1"/>
  <c r="V278" i="96" s="1"/>
  <c r="X241" i="96"/>
  <c r="P77" i="96"/>
  <c r="P137" i="96"/>
  <c r="X74" i="96"/>
  <c r="X285" i="96"/>
  <c r="P93" i="96"/>
  <c r="X209" i="96"/>
  <c r="X270" i="96"/>
  <c r="X380" i="96"/>
  <c r="P279" i="96"/>
  <c r="P346" i="96"/>
  <c r="T346" i="96" s="1"/>
  <c r="V346" i="96" s="1"/>
  <c r="X169" i="96"/>
  <c r="X118" i="96"/>
  <c r="X146" i="96"/>
  <c r="X32" i="96"/>
  <c r="X364" i="96"/>
  <c r="L102" i="96"/>
  <c r="X77" i="96"/>
  <c r="P106" i="96"/>
  <c r="P236" i="96"/>
  <c r="X93" i="96"/>
  <c r="X379" i="96"/>
  <c r="P289" i="96"/>
  <c r="P243" i="96"/>
  <c r="T243" i="96" s="1"/>
  <c r="V243" i="96" s="1"/>
  <c r="X349" i="96"/>
  <c r="X198" i="96"/>
  <c r="L78" i="96"/>
  <c r="X280" i="96"/>
  <c r="X276" i="96"/>
  <c r="X329" i="96"/>
  <c r="X246" i="96"/>
  <c r="P130" i="96"/>
  <c r="P121" i="96"/>
  <c r="P125" i="96"/>
  <c r="X371" i="96"/>
  <c r="Z371" i="96" s="1"/>
  <c r="X144" i="96"/>
  <c r="L95" i="96"/>
  <c r="P280" i="96"/>
  <c r="X271" i="96"/>
  <c r="X199" i="96"/>
  <c r="P53" i="96"/>
  <c r="P336" i="96"/>
  <c r="T336" i="96" s="1"/>
  <c r="V336" i="96" s="1"/>
  <c r="P305" i="96"/>
  <c r="X43" i="96"/>
  <c r="P265" i="96"/>
  <c r="X314" i="96"/>
  <c r="X92" i="96"/>
  <c r="P36" i="96"/>
  <c r="P301" i="96"/>
  <c r="X315" i="96"/>
  <c r="P148" i="96"/>
  <c r="X153" i="96"/>
  <c r="X245" i="96"/>
  <c r="P383" i="96"/>
  <c r="P24" i="96"/>
  <c r="X266" i="96"/>
  <c r="P316" i="96"/>
  <c r="P326" i="96"/>
  <c r="T326" i="96" s="1"/>
  <c r="V326" i="96" s="1"/>
  <c r="P241" i="96"/>
  <c r="P40" i="96"/>
  <c r="X290" i="96"/>
  <c r="P432" i="96"/>
  <c r="X108" i="96"/>
  <c r="X278" i="96"/>
  <c r="Z278" i="96" s="1"/>
  <c r="X369" i="96"/>
  <c r="X275" i="96"/>
  <c r="P349" i="96"/>
  <c r="X217" i="96"/>
  <c r="X27" i="96"/>
  <c r="X201" i="96"/>
  <c r="P290" i="96"/>
  <c r="P315" i="96"/>
  <c r="X185" i="96"/>
  <c r="P541" i="96"/>
  <c r="T541" i="96" s="1"/>
  <c r="P328" i="96"/>
  <c r="X145" i="96"/>
  <c r="P379" i="96"/>
  <c r="X129" i="96"/>
  <c r="L37" i="96"/>
  <c r="P374" i="96"/>
  <c r="X230" i="96"/>
  <c r="P300" i="96"/>
  <c r="P329" i="96"/>
  <c r="P285" i="96"/>
  <c r="P138" i="96"/>
  <c r="P145" i="96"/>
  <c r="X362" i="96"/>
  <c r="P266" i="96"/>
  <c r="X334" i="96"/>
  <c r="P270" i="96"/>
  <c r="P323" i="96"/>
  <c r="X288" i="96"/>
  <c r="Z288" i="96" s="1"/>
  <c r="L620" i="96"/>
  <c r="X346" i="96"/>
  <c r="Z346" i="96" s="1"/>
  <c r="P146" i="96"/>
  <c r="P147" i="96"/>
  <c r="X36" i="96"/>
  <c r="X277" i="96"/>
  <c r="X148" i="96"/>
  <c r="L110" i="96"/>
  <c r="X34" i="96"/>
  <c r="X267" i="96"/>
  <c r="X170" i="96"/>
  <c r="X41" i="96"/>
  <c r="P344" i="96"/>
  <c r="P56" i="96"/>
  <c r="X207" i="96"/>
  <c r="X299" i="96"/>
  <c r="X303" i="96"/>
  <c r="P440" i="96"/>
  <c r="X180" i="96"/>
  <c r="X286" i="96"/>
  <c r="X317" i="96"/>
  <c r="Z317" i="96" s="1"/>
  <c r="P333" i="96"/>
  <c r="X120" i="96"/>
  <c r="P324" i="96"/>
  <c r="X147" i="96"/>
  <c r="P74" i="96"/>
  <c r="X90" i="96"/>
  <c r="X186" i="96"/>
  <c r="X304" i="96"/>
  <c r="P372" i="96"/>
  <c r="P546" i="96"/>
  <c r="T546" i="96" s="1"/>
  <c r="X106" i="96"/>
  <c r="L126" i="96"/>
  <c r="P144" i="96"/>
  <c r="X394" i="96"/>
  <c r="X381" i="96"/>
  <c r="Z381" i="96" s="1"/>
  <c r="X76" i="96"/>
  <c r="P250" i="96"/>
  <c r="X91" i="96"/>
  <c r="P41" i="96"/>
  <c r="P271" i="96"/>
  <c r="P76" i="96"/>
  <c r="P373" i="96"/>
  <c r="P26" i="96"/>
  <c r="X363" i="96"/>
  <c r="P363" i="96"/>
  <c r="P533" i="96"/>
  <c r="P287" i="96"/>
  <c r="P108" i="96"/>
  <c r="P535" i="96"/>
  <c r="T535" i="96" s="1"/>
  <c r="X171" i="96"/>
  <c r="X327" i="96"/>
  <c r="P25" i="96"/>
  <c r="P101" i="96"/>
  <c r="P244" i="96"/>
  <c r="X119" i="96"/>
  <c r="P431" i="96"/>
  <c r="T431" i="96" s="1"/>
  <c r="X253" i="96"/>
  <c r="Z253" i="96" s="1"/>
  <c r="P548" i="96"/>
  <c r="T548" i="96" s="1"/>
  <c r="P422" i="96"/>
  <c r="P303" i="96"/>
  <c r="P67" i="96"/>
  <c r="P240" i="96"/>
  <c r="P275" i="96"/>
  <c r="X35" i="96"/>
  <c r="X172" i="96"/>
  <c r="X302" i="96"/>
  <c r="Z302" i="96" s="1"/>
  <c r="X328" i="96"/>
  <c r="L122" i="96"/>
  <c r="P32" i="96"/>
  <c r="L87" i="96"/>
  <c r="P394" i="96"/>
  <c r="X179" i="96"/>
  <c r="P269" i="96"/>
  <c r="P65" i="96"/>
  <c r="X236" i="96"/>
  <c r="X140" i="96"/>
  <c r="L58" i="96"/>
  <c r="X345" i="96"/>
  <c r="P327" i="96"/>
  <c r="P384" i="96"/>
  <c r="X281" i="96"/>
  <c r="P382" i="96"/>
  <c r="L536" i="96"/>
  <c r="P94" i="96"/>
  <c r="P232" i="96"/>
  <c r="P253" i="96"/>
  <c r="T253" i="96" s="1"/>
  <c r="V253" i="96" s="1"/>
  <c r="X187" i="96"/>
  <c r="X250" i="96"/>
  <c r="X55" i="96"/>
  <c r="P91" i="96"/>
  <c r="P234" i="96"/>
  <c r="P233" i="96"/>
  <c r="T233" i="96" s="1"/>
  <c r="V233" i="96" s="1"/>
  <c r="P343" i="96"/>
  <c r="P33" i="96"/>
  <c r="X125" i="96"/>
  <c r="X287" i="96"/>
  <c r="X42" i="96"/>
  <c r="X252" i="96"/>
  <c r="P397" i="96"/>
  <c r="P86" i="96"/>
  <c r="L218" i="96"/>
  <c r="X132" i="96"/>
  <c r="P131" i="96"/>
  <c r="P534" i="96"/>
  <c r="T534" i="96" s="1"/>
  <c r="X269" i="96"/>
  <c r="X168" i="96"/>
  <c r="P256" i="96"/>
  <c r="P347" i="96"/>
  <c r="P27" i="96"/>
  <c r="X131" i="96"/>
  <c r="X300" i="96"/>
  <c r="X244" i="96"/>
  <c r="X372" i="96"/>
  <c r="P325" i="96"/>
  <c r="X382" i="96"/>
  <c r="P140" i="96"/>
  <c r="P291" i="96"/>
  <c r="X316" i="96"/>
  <c r="X216" i="96"/>
  <c r="X370" i="96"/>
  <c r="L157" i="96"/>
  <c r="L542" i="96"/>
  <c r="L306" i="96"/>
  <c r="L308" i="96" s="1"/>
  <c r="P318" i="96"/>
  <c r="X337" i="96"/>
  <c r="X374" i="96"/>
  <c r="P66" i="96"/>
  <c r="P132" i="96"/>
  <c r="P254" i="96"/>
  <c r="X396" i="96"/>
  <c r="Z396" i="96" s="1"/>
  <c r="L173" i="96"/>
  <c r="P545" i="96"/>
  <c r="X208" i="96"/>
  <c r="X338" i="96"/>
  <c r="X156" i="96"/>
  <c r="L210" i="96"/>
  <c r="P412" i="96"/>
  <c r="T412" i="96" s="1"/>
  <c r="L588" i="96"/>
  <c r="X359" i="96"/>
  <c r="P44" i="96"/>
  <c r="X305" i="96"/>
  <c r="X398" i="96"/>
  <c r="X240" i="96"/>
  <c r="X360" i="96"/>
  <c r="X397" i="96"/>
  <c r="P119" i="96"/>
  <c r="X107" i="96"/>
  <c r="X231" i="96"/>
  <c r="X68" i="96"/>
  <c r="X395" i="96"/>
  <c r="P437" i="96"/>
  <c r="X378" i="96"/>
  <c r="X184" i="96"/>
  <c r="X243" i="96"/>
  <c r="Z243" i="96" s="1"/>
  <c r="X319" i="96"/>
  <c r="X152" i="96"/>
  <c r="X235" i="96"/>
  <c r="X197" i="96"/>
  <c r="P304" i="96"/>
  <c r="X214" i="96"/>
  <c r="X324" i="96"/>
  <c r="X335" i="96"/>
  <c r="X98" i="96"/>
  <c r="P421" i="96"/>
  <c r="X343" i="96"/>
  <c r="X358" i="96"/>
  <c r="P98" i="96"/>
  <c r="P120" i="96"/>
  <c r="X251" i="96"/>
  <c r="X101" i="96"/>
  <c r="P68" i="96"/>
  <c r="X301" i="96"/>
  <c r="L29" i="96"/>
  <c r="P339" i="96"/>
  <c r="P362" i="96"/>
  <c r="P317" i="96"/>
  <c r="T317" i="96" s="1"/>
  <c r="V317" i="96" s="1"/>
  <c r="X384" i="96"/>
  <c r="X53" i="96"/>
  <c r="P427" i="96"/>
  <c r="P231" i="96"/>
  <c r="X28" i="96"/>
  <c r="P242" i="96"/>
  <c r="X256" i="96"/>
  <c r="P55" i="96"/>
  <c r="X368" i="96"/>
  <c r="X234" i="96"/>
  <c r="X347" i="96"/>
  <c r="L70" i="96"/>
  <c r="P100" i="96"/>
  <c r="P43" i="96"/>
  <c r="L189" i="96"/>
  <c r="X154" i="96"/>
  <c r="X25" i="96"/>
  <c r="X94" i="96"/>
  <c r="P277" i="96"/>
  <c r="P118" i="96"/>
  <c r="X242" i="96"/>
  <c r="X130" i="96"/>
  <c r="X105" i="96"/>
  <c r="X325" i="96"/>
  <c r="X336" i="96"/>
  <c r="Z336" i="96" s="1"/>
  <c r="P359" i="96"/>
  <c r="P267" i="96"/>
  <c r="X33" i="96"/>
  <c r="P337" i="96"/>
  <c r="X344" i="96"/>
  <c r="L149" i="96"/>
  <c r="P129" i="96"/>
  <c r="P441" i="96"/>
  <c r="P381" i="96"/>
  <c r="T381" i="96" s="1"/>
  <c r="P407" i="96"/>
  <c r="T407" i="96" s="1"/>
  <c r="P426" i="96"/>
  <c r="T426" i="96" s="1"/>
  <c r="P416" i="96"/>
  <c r="T416" i="96" s="1"/>
  <c r="P371" i="96"/>
  <c r="T371" i="96" s="1"/>
  <c r="V371" i="96" s="1"/>
  <c r="P436" i="96"/>
  <c r="P393" i="96"/>
  <c r="P396" i="96"/>
  <c r="T396" i="96" s="1"/>
  <c r="V396" i="96" s="1"/>
  <c r="P368" i="96"/>
  <c r="P419" i="96"/>
  <c r="T419" i="96" s="1"/>
  <c r="P429" i="96"/>
  <c r="T429" i="96" s="1"/>
  <c r="P358" i="96"/>
  <c r="P439" i="96"/>
  <c r="T439" i="96" s="1"/>
  <c r="P378" i="96"/>
  <c r="P539" i="96"/>
  <c r="N542" i="96"/>
  <c r="V381" i="96" l="1"/>
  <c r="Z275" i="96"/>
  <c r="R275" i="96" s="1"/>
  <c r="T275" i="96" s="1"/>
  <c r="Z65" i="96"/>
  <c r="R65" i="96" s="1"/>
  <c r="T65" i="96" s="1"/>
  <c r="Z130" i="96"/>
  <c r="R130" i="96" s="1"/>
  <c r="T130" i="96" s="1"/>
  <c r="V130" i="96" s="1"/>
  <c r="Z256" i="96"/>
  <c r="R256" i="96" s="1"/>
  <c r="T256" i="96" s="1"/>
  <c r="Z251" i="96"/>
  <c r="R251" i="96" s="1"/>
  <c r="T251" i="96" s="1"/>
  <c r="V251" i="96" s="1"/>
  <c r="Z324" i="96"/>
  <c r="R324" i="96" s="1"/>
  <c r="T324" i="96" s="1"/>
  <c r="Z184" i="96"/>
  <c r="R184" i="96" s="1"/>
  <c r="Z397" i="96"/>
  <c r="R397" i="96" s="1"/>
  <c r="T397" i="96" s="1"/>
  <c r="V397" i="96" s="1"/>
  <c r="Z281" i="96"/>
  <c r="R281" i="96" s="1"/>
  <c r="T281" i="96" s="1"/>
  <c r="V281" i="96" s="1"/>
  <c r="Z327" i="96"/>
  <c r="R327" i="96" s="1"/>
  <c r="T327" i="96" s="1"/>
  <c r="V327" i="96" s="1"/>
  <c r="Z363" i="96"/>
  <c r="R363" i="96" s="1"/>
  <c r="T363" i="96" s="1"/>
  <c r="V363" i="96" s="1"/>
  <c r="Z76" i="96"/>
  <c r="R76" i="96" s="1"/>
  <c r="T76" i="96" s="1"/>
  <c r="Z120" i="96"/>
  <c r="R120" i="96" s="1"/>
  <c r="T120" i="96" s="1"/>
  <c r="V120" i="96" s="1"/>
  <c r="Z207" i="96"/>
  <c r="R207" i="96" s="1"/>
  <c r="Z34" i="96"/>
  <c r="R34" i="96" s="1"/>
  <c r="T34" i="96" s="1"/>
  <c r="Z230" i="96"/>
  <c r="R230" i="96" s="1"/>
  <c r="T230" i="96" s="1"/>
  <c r="Z185" i="96"/>
  <c r="R185" i="96" s="1"/>
  <c r="Z92" i="96"/>
  <c r="R92" i="96" s="1"/>
  <c r="T92" i="96" s="1"/>
  <c r="Z199" i="96"/>
  <c r="R199" i="96" s="1"/>
  <c r="Z198" i="96"/>
  <c r="R198" i="96" s="1"/>
  <c r="Z77" i="96"/>
  <c r="R77" i="96" s="1"/>
  <c r="T77" i="96" s="1"/>
  <c r="Z279" i="96"/>
  <c r="R279" i="96" s="1"/>
  <c r="T279" i="96" s="1"/>
  <c r="V279" i="96" s="1"/>
  <c r="Z265" i="96"/>
  <c r="R265" i="96" s="1"/>
  <c r="T265" i="96" s="1"/>
  <c r="Z100" i="96"/>
  <c r="R100" i="96" s="1"/>
  <c r="T100" i="96" s="1"/>
  <c r="Z66" i="96"/>
  <c r="R66" i="96" s="1"/>
  <c r="T66" i="96" s="1"/>
  <c r="Z40" i="96"/>
  <c r="R40" i="96" s="1"/>
  <c r="T40" i="96" s="1"/>
  <c r="Z155" i="96"/>
  <c r="R155" i="96" s="1"/>
  <c r="Z121" i="96"/>
  <c r="R121" i="96" s="1"/>
  <c r="T121" i="96" s="1"/>
  <c r="Z67" i="96"/>
  <c r="R67" i="96" s="1"/>
  <c r="T67" i="96" s="1"/>
  <c r="V67" i="96" s="1"/>
  <c r="Z362" i="96"/>
  <c r="R362" i="96" s="1"/>
  <c r="T362" i="96" s="1"/>
  <c r="V362" i="96" s="1"/>
  <c r="Z54" i="96"/>
  <c r="R54" i="96" s="1"/>
  <c r="T54" i="96" s="1"/>
  <c r="Z28" i="96"/>
  <c r="R28" i="96" s="1"/>
  <c r="T28" i="96" s="1"/>
  <c r="V28" i="96" s="1"/>
  <c r="Z240" i="96"/>
  <c r="R240" i="96" s="1"/>
  <c r="T240" i="96" s="1"/>
  <c r="Z156" i="96"/>
  <c r="R156" i="96" s="1"/>
  <c r="Z370" i="96"/>
  <c r="R370" i="96" s="1"/>
  <c r="Z372" i="96"/>
  <c r="R372" i="96" s="1"/>
  <c r="T372" i="96" s="1"/>
  <c r="V372" i="96" s="1"/>
  <c r="Z168" i="96"/>
  <c r="R168" i="96" s="1"/>
  <c r="Z35" i="96"/>
  <c r="R35" i="96" s="1"/>
  <c r="T35" i="96" s="1"/>
  <c r="Z304" i="96"/>
  <c r="R304" i="96" s="1"/>
  <c r="T304" i="96" s="1"/>
  <c r="Z148" i="96"/>
  <c r="R148" i="96" s="1"/>
  <c r="T148" i="96" s="1"/>
  <c r="Z369" i="96"/>
  <c r="R369" i="96" s="1"/>
  <c r="T369" i="96" s="1"/>
  <c r="V369" i="96" s="1"/>
  <c r="Z153" i="96"/>
  <c r="R153" i="96" s="1"/>
  <c r="Z271" i="96"/>
  <c r="R271" i="96" s="1"/>
  <c r="T271" i="96" s="1"/>
  <c r="V271" i="96" s="1"/>
  <c r="Z364" i="96"/>
  <c r="R364" i="96" s="1"/>
  <c r="T364" i="96" s="1"/>
  <c r="V364" i="96" s="1"/>
  <c r="Z380" i="96"/>
  <c r="R380" i="96" s="1"/>
  <c r="Z241" i="96"/>
  <c r="R241" i="96" s="1"/>
  <c r="T241" i="96" s="1"/>
  <c r="V241" i="96" s="1"/>
  <c r="Z188" i="96"/>
  <c r="R188" i="96" s="1"/>
  <c r="Z255" i="96"/>
  <c r="R255" i="96" s="1"/>
  <c r="T255" i="96" s="1"/>
  <c r="V255" i="96" s="1"/>
  <c r="Z215" i="96"/>
  <c r="R215" i="96" s="1"/>
  <c r="Z333" i="96"/>
  <c r="R333" i="96" s="1"/>
  <c r="T333" i="96" s="1"/>
  <c r="Z44" i="96"/>
  <c r="R44" i="96" s="1"/>
  <c r="T44" i="96" s="1"/>
  <c r="Z232" i="96"/>
  <c r="R232" i="96" s="1"/>
  <c r="Z245" i="96"/>
  <c r="R245" i="96" s="1"/>
  <c r="T245" i="96" s="1"/>
  <c r="Z358" i="96"/>
  <c r="R358" i="96" s="1"/>
  <c r="T358" i="96" s="1"/>
  <c r="Z197" i="96"/>
  <c r="R197" i="96" s="1"/>
  <c r="Z395" i="96"/>
  <c r="R395" i="96" s="1"/>
  <c r="Z398" i="96"/>
  <c r="R398" i="96" s="1"/>
  <c r="T398" i="96" s="1"/>
  <c r="V398" i="96" s="1"/>
  <c r="Z338" i="96"/>
  <c r="R338" i="96" s="1"/>
  <c r="T338" i="96" s="1"/>
  <c r="Z216" i="96"/>
  <c r="R216" i="96" s="1"/>
  <c r="Z244" i="96"/>
  <c r="R244" i="96" s="1"/>
  <c r="T244" i="96" s="1"/>
  <c r="V244" i="96" s="1"/>
  <c r="Z269" i="96"/>
  <c r="R269" i="96" s="1"/>
  <c r="T269" i="96" s="1"/>
  <c r="V269" i="96" s="1"/>
  <c r="Z252" i="96"/>
  <c r="R252" i="96" s="1"/>
  <c r="Z345" i="96"/>
  <c r="R345" i="96" s="1"/>
  <c r="Z119" i="96"/>
  <c r="R119" i="96" s="1"/>
  <c r="T119" i="96" s="1"/>
  <c r="Z394" i="96"/>
  <c r="R394" i="96" s="1"/>
  <c r="T394" i="96" s="1"/>
  <c r="V394" i="96" s="1"/>
  <c r="Z186" i="96"/>
  <c r="R186" i="96" s="1"/>
  <c r="Z286" i="96"/>
  <c r="R286" i="96" s="1"/>
  <c r="T286" i="96" s="1"/>
  <c r="Z277" i="96"/>
  <c r="R277" i="96" s="1"/>
  <c r="Z129" i="96"/>
  <c r="R129" i="96" s="1"/>
  <c r="T129" i="96" s="1"/>
  <c r="Z43" i="96"/>
  <c r="R43" i="96" s="1"/>
  <c r="T43" i="96" s="1"/>
  <c r="Z246" i="96"/>
  <c r="R246" i="96" s="1"/>
  <c r="T246" i="96" s="1"/>
  <c r="V246" i="96" s="1"/>
  <c r="Z32" i="96"/>
  <c r="R32" i="96" s="1"/>
  <c r="T32" i="96" s="1"/>
  <c r="Z270" i="96"/>
  <c r="R270" i="96" s="1"/>
  <c r="T270" i="96" s="1"/>
  <c r="Z86" i="96"/>
  <c r="R86" i="96" s="1"/>
  <c r="Z206" i="96"/>
  <c r="R206" i="96" s="1"/>
  <c r="Z57" i="96"/>
  <c r="R57" i="96" s="1"/>
  <c r="T57" i="96" s="1"/>
  <c r="V57" i="96" s="1"/>
  <c r="Z383" i="96"/>
  <c r="R383" i="96" s="1"/>
  <c r="T383" i="96" s="1"/>
  <c r="V383" i="96" s="1"/>
  <c r="Z133" i="96"/>
  <c r="R133" i="96" s="1"/>
  <c r="T133" i="96" s="1"/>
  <c r="Z177" i="96"/>
  <c r="R177" i="96" s="1"/>
  <c r="Z289" i="96"/>
  <c r="R289" i="96" s="1"/>
  <c r="T289" i="96" s="1"/>
  <c r="Z242" i="96"/>
  <c r="R242" i="96" s="1"/>
  <c r="Z378" i="96"/>
  <c r="R378" i="96" s="1"/>
  <c r="T378" i="96" s="1"/>
  <c r="Z172" i="96"/>
  <c r="R172" i="96" s="1"/>
  <c r="Z348" i="96"/>
  <c r="R348" i="96" s="1"/>
  <c r="T348" i="96" s="1"/>
  <c r="V348" i="96" s="1"/>
  <c r="Z347" i="96"/>
  <c r="R347" i="96" s="1"/>
  <c r="T347" i="96" s="1"/>
  <c r="Z343" i="96"/>
  <c r="R343" i="96" s="1"/>
  <c r="T343" i="96" s="1"/>
  <c r="Z235" i="96"/>
  <c r="R235" i="96" s="1"/>
  <c r="T235" i="96" s="1"/>
  <c r="V235" i="96" s="1"/>
  <c r="Z68" i="96"/>
  <c r="R68" i="96" s="1"/>
  <c r="T68" i="96" s="1"/>
  <c r="Z305" i="96"/>
  <c r="R305" i="96" s="1"/>
  <c r="T305" i="96" s="1"/>
  <c r="Z374" i="96"/>
  <c r="R374" i="96" s="1"/>
  <c r="T374" i="96" s="1"/>
  <c r="V374" i="96" s="1"/>
  <c r="Z316" i="96"/>
  <c r="R316" i="96" s="1"/>
  <c r="Z42" i="96"/>
  <c r="R42" i="96" s="1"/>
  <c r="T42" i="96" s="1"/>
  <c r="Z90" i="96"/>
  <c r="R90" i="96" s="1"/>
  <c r="T90" i="96" s="1"/>
  <c r="Z180" i="96"/>
  <c r="R180" i="96" s="1"/>
  <c r="Z41" i="96"/>
  <c r="R41" i="96" s="1"/>
  <c r="T41" i="96" s="1"/>
  <c r="Z108" i="96"/>
  <c r="R108" i="96" s="1"/>
  <c r="T108" i="96" s="1"/>
  <c r="Z315" i="96"/>
  <c r="R315" i="96" s="1"/>
  <c r="T315" i="96" s="1"/>
  <c r="Z329" i="96"/>
  <c r="R329" i="96" s="1"/>
  <c r="T329" i="96" s="1"/>
  <c r="Z379" i="96"/>
  <c r="R379" i="96" s="1"/>
  <c r="T379" i="96" s="1"/>
  <c r="V379" i="96" s="1"/>
  <c r="Z146" i="96"/>
  <c r="R146" i="96" s="1"/>
  <c r="T146" i="96" s="1"/>
  <c r="V146" i="96" s="1"/>
  <c r="Z209" i="96"/>
  <c r="R209" i="96" s="1"/>
  <c r="Z373" i="96"/>
  <c r="R373" i="96" s="1"/>
  <c r="T373" i="96" s="1"/>
  <c r="V373" i="96" s="1"/>
  <c r="Z213" i="96"/>
  <c r="R213" i="96" s="1"/>
  <c r="Z254" i="96"/>
  <c r="R254" i="96" s="1"/>
  <c r="T254" i="96" s="1"/>
  <c r="V254" i="96" s="1"/>
  <c r="Z176" i="96"/>
  <c r="R176" i="96" s="1"/>
  <c r="Z214" i="96"/>
  <c r="R214" i="96" s="1"/>
  <c r="Z171" i="96"/>
  <c r="R171" i="96" s="1"/>
  <c r="Z349" i="96"/>
  <c r="R349" i="96" s="1"/>
  <c r="T349" i="96" s="1"/>
  <c r="V349" i="96" s="1"/>
  <c r="Z393" i="96"/>
  <c r="R393" i="96" s="1"/>
  <c r="T393" i="96" s="1"/>
  <c r="Z94" i="96"/>
  <c r="R94" i="96" s="1"/>
  <c r="T94" i="96" s="1"/>
  <c r="V94" i="96" s="1"/>
  <c r="Z234" i="96"/>
  <c r="Z53" i="96"/>
  <c r="R53" i="96" s="1"/>
  <c r="T53" i="96" s="1"/>
  <c r="Z301" i="96"/>
  <c r="R301" i="96" s="1"/>
  <c r="Z152" i="96"/>
  <c r="R152" i="96" s="1"/>
  <c r="Z231" i="96"/>
  <c r="Z208" i="96"/>
  <c r="R208" i="96" s="1"/>
  <c r="Z337" i="96"/>
  <c r="R337" i="96" s="1"/>
  <c r="T337" i="96" s="1"/>
  <c r="Z300" i="96"/>
  <c r="R300" i="96" s="1"/>
  <c r="T300" i="96" s="1"/>
  <c r="Z140" i="96"/>
  <c r="R140" i="96" s="1"/>
  <c r="T140" i="96" s="1"/>
  <c r="V140" i="96" s="1"/>
  <c r="Z36" i="96"/>
  <c r="R36" i="96" s="1"/>
  <c r="T36" i="96" s="1"/>
  <c r="Z145" i="96"/>
  <c r="R145" i="96" s="1"/>
  <c r="T145" i="96" s="1"/>
  <c r="V145" i="96" s="1"/>
  <c r="Z201" i="96"/>
  <c r="R201" i="96" s="1"/>
  <c r="Z276" i="96"/>
  <c r="R276" i="96" s="1"/>
  <c r="T276" i="96" s="1"/>
  <c r="Z93" i="96"/>
  <c r="R93" i="96" s="1"/>
  <c r="T93" i="96" s="1"/>
  <c r="V93" i="96" s="1"/>
  <c r="Z118" i="96"/>
  <c r="R118" i="96" s="1"/>
  <c r="T118" i="96" s="1"/>
  <c r="Z178" i="96"/>
  <c r="R178" i="96" s="1"/>
  <c r="Z139" i="96"/>
  <c r="R139" i="96" s="1"/>
  <c r="T139" i="96" s="1"/>
  <c r="V139" i="96" s="1"/>
  <c r="Z323" i="96"/>
  <c r="R323" i="96" s="1"/>
  <c r="T323" i="96" s="1"/>
  <c r="Z33" i="96"/>
  <c r="R33" i="96" s="1"/>
  <c r="T33" i="96" s="1"/>
  <c r="Z179" i="96"/>
  <c r="R179" i="96" s="1"/>
  <c r="Z325" i="96"/>
  <c r="R325" i="96" s="1"/>
  <c r="Z25" i="96"/>
  <c r="R25" i="96" s="1"/>
  <c r="T25" i="96" s="1"/>
  <c r="V25" i="96" s="1"/>
  <c r="Z368" i="96"/>
  <c r="R368" i="96" s="1"/>
  <c r="T368" i="96" s="1"/>
  <c r="Z384" i="96"/>
  <c r="R384" i="96" s="1"/>
  <c r="T384" i="96" s="1"/>
  <c r="V384" i="96" s="1"/>
  <c r="Z98" i="96"/>
  <c r="R98" i="96" s="1"/>
  <c r="T98" i="96" s="1"/>
  <c r="Z319" i="96"/>
  <c r="R319" i="96" s="1"/>
  <c r="T319" i="96" s="1"/>
  <c r="V319" i="96" s="1"/>
  <c r="Z107" i="96"/>
  <c r="R107" i="96" s="1"/>
  <c r="T107" i="96" s="1"/>
  <c r="Z359" i="96"/>
  <c r="R359" i="96" s="1"/>
  <c r="T359" i="96" s="1"/>
  <c r="V359" i="96" s="1"/>
  <c r="Z131" i="96"/>
  <c r="R131" i="96" s="1"/>
  <c r="T131" i="96" s="1"/>
  <c r="Z132" i="96"/>
  <c r="R132" i="96" s="1"/>
  <c r="T132" i="96" s="1"/>
  <c r="V132" i="96" s="1"/>
  <c r="Z287" i="96"/>
  <c r="R287" i="96" s="1"/>
  <c r="Z55" i="96"/>
  <c r="R55" i="96" s="1"/>
  <c r="T55" i="96" s="1"/>
  <c r="Z236" i="96"/>
  <c r="R236" i="96" s="1"/>
  <c r="Z91" i="96"/>
  <c r="R91" i="96" s="1"/>
  <c r="T91" i="96" s="1"/>
  <c r="V91" i="96" s="1"/>
  <c r="Z106" i="96"/>
  <c r="R106" i="96" s="1"/>
  <c r="T106" i="96" s="1"/>
  <c r="Z303" i="96"/>
  <c r="R303" i="96" s="1"/>
  <c r="T303" i="96" s="1"/>
  <c r="Z170" i="96"/>
  <c r="R170" i="96" s="1"/>
  <c r="Z27" i="96"/>
  <c r="R27" i="96" s="1"/>
  <c r="T27" i="96" s="1"/>
  <c r="Z290" i="96"/>
  <c r="R290" i="96" s="1"/>
  <c r="T290" i="96" s="1"/>
  <c r="Z266" i="96"/>
  <c r="R266" i="96" s="1"/>
  <c r="T266" i="96" s="1"/>
  <c r="V266" i="96" s="1"/>
  <c r="Z144" i="96"/>
  <c r="R144" i="96" s="1"/>
  <c r="T144" i="96" s="1"/>
  <c r="Z280" i="96"/>
  <c r="R280" i="96" s="1"/>
  <c r="T280" i="96" s="1"/>
  <c r="V280" i="96" s="1"/>
  <c r="Z169" i="96"/>
  <c r="R169" i="96" s="1"/>
  <c r="Z285" i="96"/>
  <c r="R285" i="96" s="1"/>
  <c r="T285" i="96" s="1"/>
  <c r="Z99" i="96"/>
  <c r="R99" i="96" s="1"/>
  <c r="T99" i="96" s="1"/>
  <c r="V99" i="96" s="1"/>
  <c r="Z73" i="96"/>
  <c r="R73" i="96" s="1"/>
  <c r="T73" i="96" s="1"/>
  <c r="Z24" i="96"/>
  <c r="R24" i="96" s="1"/>
  <c r="Z75" i="96"/>
  <c r="R75" i="96" s="1"/>
  <c r="T75" i="96" s="1"/>
  <c r="Z205" i="96"/>
  <c r="R205" i="96" s="1"/>
  <c r="Z399" i="96"/>
  <c r="R399" i="96" s="1"/>
  <c r="T399" i="96" s="1"/>
  <c r="V399" i="96" s="1"/>
  <c r="Z138" i="96"/>
  <c r="R138" i="96" s="1"/>
  <c r="T138" i="96" s="1"/>
  <c r="Z318" i="96"/>
  <c r="R318" i="96" s="1"/>
  <c r="T318" i="96" s="1"/>
  <c r="Z109" i="96"/>
  <c r="R109" i="96" s="1"/>
  <c r="T109" i="96" s="1"/>
  <c r="Z187" i="96"/>
  <c r="R187" i="96" s="1"/>
  <c r="Z314" i="96"/>
  <c r="R314" i="96" s="1"/>
  <c r="T314" i="96" s="1"/>
  <c r="Z56" i="96"/>
  <c r="R56" i="96" s="1"/>
  <c r="T56" i="96" s="1"/>
  <c r="V56" i="96" s="1"/>
  <c r="Z344" i="96"/>
  <c r="R344" i="96" s="1"/>
  <c r="T344" i="96" s="1"/>
  <c r="Z105" i="96"/>
  <c r="R105" i="96" s="1"/>
  <c r="T105" i="96" s="1"/>
  <c r="Z154" i="96"/>
  <c r="R154" i="96" s="1"/>
  <c r="Z101" i="96"/>
  <c r="R101" i="96" s="1"/>
  <c r="T101" i="96" s="1"/>
  <c r="Z335" i="96"/>
  <c r="R335" i="96" s="1"/>
  <c r="Z382" i="96"/>
  <c r="R382" i="96" s="1"/>
  <c r="T382" i="96" s="1"/>
  <c r="V382" i="96" s="1"/>
  <c r="Z125" i="96"/>
  <c r="R125" i="96" s="1"/>
  <c r="Z250" i="96"/>
  <c r="R250" i="96" s="1"/>
  <c r="T250" i="96" s="1"/>
  <c r="Z328" i="96"/>
  <c r="R328" i="96" s="1"/>
  <c r="T328" i="96" s="1"/>
  <c r="Z299" i="96"/>
  <c r="R299" i="96" s="1"/>
  <c r="Z267" i="96"/>
  <c r="R267" i="96" s="1"/>
  <c r="Z334" i="96"/>
  <c r="R334" i="96" s="1"/>
  <c r="T334" i="96" s="1"/>
  <c r="V334" i="96" s="1"/>
  <c r="Z217" i="96"/>
  <c r="R217" i="96" s="1"/>
  <c r="Z74" i="96"/>
  <c r="R74" i="96" s="1"/>
  <c r="T74" i="96" s="1"/>
  <c r="Z69" i="96"/>
  <c r="R69" i="96" s="1"/>
  <c r="T69" i="96" s="1"/>
  <c r="Z291" i="96"/>
  <c r="R291" i="96" s="1"/>
  <c r="T291" i="96" s="1"/>
  <c r="Z200" i="96"/>
  <c r="R200" i="96" s="1"/>
  <c r="Z137" i="96"/>
  <c r="R137" i="96" s="1"/>
  <c r="T137" i="96" s="1"/>
  <c r="Z26" i="96"/>
  <c r="R26" i="96" s="1"/>
  <c r="T26" i="96" s="1"/>
  <c r="L622" i="96"/>
  <c r="T441" i="96"/>
  <c r="V441" i="96" s="1"/>
  <c r="T436" i="96"/>
  <c r="V436" i="96" s="1"/>
  <c r="T437" i="96"/>
  <c r="V437" i="96" s="1"/>
  <c r="T422" i="96"/>
  <c r="V422" i="96" s="1"/>
  <c r="T440" i="96"/>
  <c r="V440" i="96" s="1"/>
  <c r="T432" i="96"/>
  <c r="V432" i="96" s="1"/>
  <c r="L292" i="96"/>
  <c r="T420" i="96"/>
  <c r="V420" i="96" s="1"/>
  <c r="T417" i="96"/>
  <c r="V417" i="96" s="1"/>
  <c r="T421" i="96"/>
  <c r="V421" i="96" s="1"/>
  <c r="T427" i="96"/>
  <c r="V427" i="96" s="1"/>
  <c r="V540" i="96"/>
  <c r="L365" i="96"/>
  <c r="L443" i="96"/>
  <c r="L282" i="96"/>
  <c r="L257" i="96"/>
  <c r="L375" i="96"/>
  <c r="L340" i="96"/>
  <c r="L80" i="96"/>
  <c r="L413" i="96"/>
  <c r="L47" i="96"/>
  <c r="L272" i="96"/>
  <c r="L569" i="96"/>
  <c r="L237" i="96"/>
  <c r="L112" i="96"/>
  <c r="L159" i="96"/>
  <c r="V541" i="96"/>
  <c r="P149" i="96"/>
  <c r="L433" i="96"/>
  <c r="L191" i="96"/>
  <c r="V412" i="96"/>
  <c r="P330" i="96"/>
  <c r="P70" i="96"/>
  <c r="V548" i="96"/>
  <c r="Z339" i="96"/>
  <c r="R339" i="96" s="1"/>
  <c r="T339" i="96" s="1"/>
  <c r="V339" i="96" s="1"/>
  <c r="L330" i="96"/>
  <c r="V430" i="96"/>
  <c r="P87" i="96"/>
  <c r="L350" i="96"/>
  <c r="P58" i="96"/>
  <c r="P257" i="96"/>
  <c r="L400" i="96"/>
  <c r="L402" i="96" s="1"/>
  <c r="P122" i="96"/>
  <c r="T545" i="96"/>
  <c r="P549" i="96"/>
  <c r="V535" i="96"/>
  <c r="Z360" i="96"/>
  <c r="R360" i="96" s="1"/>
  <c r="V546" i="96"/>
  <c r="Z147" i="96"/>
  <c r="R147" i="96" s="1"/>
  <c r="T147" i="96" s="1"/>
  <c r="V147" i="96" s="1"/>
  <c r="P29" i="96"/>
  <c r="P126" i="96"/>
  <c r="P141" i="96"/>
  <c r="P78" i="96"/>
  <c r="P134" i="96"/>
  <c r="P102" i="96"/>
  <c r="P37" i="96"/>
  <c r="L220" i="96"/>
  <c r="L423" i="96"/>
  <c r="L320" i="96"/>
  <c r="T533" i="96"/>
  <c r="P536" i="96"/>
  <c r="P95" i="96"/>
  <c r="L247" i="96"/>
  <c r="V534" i="96"/>
  <c r="P45" i="96"/>
  <c r="P340" i="96"/>
  <c r="P110" i="96"/>
  <c r="V431" i="96"/>
  <c r="P410" i="96"/>
  <c r="T410" i="96" s="1"/>
  <c r="N569" i="96"/>
  <c r="V419" i="96"/>
  <c r="V429" i="96"/>
  <c r="V439" i="96"/>
  <c r="P455" i="96"/>
  <c r="P457" i="96"/>
  <c r="P452" i="96"/>
  <c r="P456" i="96"/>
  <c r="P200" i="96"/>
  <c r="P442" i="96"/>
  <c r="P179" i="96"/>
  <c r="P206" i="96"/>
  <c r="P185" i="96"/>
  <c r="P184" i="96"/>
  <c r="P172" i="96"/>
  <c r="P188" i="96"/>
  <c r="P178" i="96"/>
  <c r="P171" i="96"/>
  <c r="P170" i="96"/>
  <c r="P216" i="96"/>
  <c r="P208" i="96"/>
  <c r="P199" i="96"/>
  <c r="P187" i="96"/>
  <c r="P217" i="96"/>
  <c r="P214" i="96"/>
  <c r="P180" i="96"/>
  <c r="P186" i="96"/>
  <c r="P213" i="96"/>
  <c r="P201" i="96"/>
  <c r="P209" i="96"/>
  <c r="P207" i="96"/>
  <c r="P169" i="96"/>
  <c r="P205" i="96"/>
  <c r="P177" i="96"/>
  <c r="P198" i="96"/>
  <c r="P215" i="96"/>
  <c r="P438" i="96"/>
  <c r="T438" i="96" s="1"/>
  <c r="P418" i="96"/>
  <c r="T418" i="96" s="1"/>
  <c r="P370" i="96"/>
  <c r="P395" i="96"/>
  <c r="P380" i="96"/>
  <c r="P409" i="96"/>
  <c r="T409" i="96" s="1"/>
  <c r="P428" i="96"/>
  <c r="T428" i="96" s="1"/>
  <c r="T539" i="96"/>
  <c r="P542" i="96"/>
  <c r="P360" i="96"/>
  <c r="T360" i="96" l="1"/>
  <c r="V360" i="96" s="1"/>
  <c r="L161" i="96"/>
  <c r="T187" i="96"/>
  <c r="T232" i="96"/>
  <c r="T172" i="96"/>
  <c r="T199" i="96"/>
  <c r="T177" i="96"/>
  <c r="V177" i="96" s="1"/>
  <c r="T316" i="96"/>
  <c r="T252" i="96"/>
  <c r="T287" i="96"/>
  <c r="T37" i="96"/>
  <c r="T180" i="96"/>
  <c r="T171" i="96"/>
  <c r="V171" i="96" s="1"/>
  <c r="T78" i="96"/>
  <c r="V78" i="96" s="1"/>
  <c r="T335" i="96"/>
  <c r="T277" i="96"/>
  <c r="T325" i="96"/>
  <c r="T242" i="96"/>
  <c r="T395" i="96"/>
  <c r="V395" i="96" s="1"/>
  <c r="T236" i="96"/>
  <c r="V236" i="96" s="1"/>
  <c r="R231" i="96"/>
  <c r="T231" i="96" s="1"/>
  <c r="V231" i="96" s="1"/>
  <c r="T24" i="96"/>
  <c r="T29" i="96" s="1"/>
  <c r="T370" i="96"/>
  <c r="T345" i="96"/>
  <c r="T380" i="96"/>
  <c r="T301" i="96"/>
  <c r="T186" i="96"/>
  <c r="T267" i="96"/>
  <c r="R234" i="96"/>
  <c r="T234" i="96" s="1"/>
  <c r="V234" i="96" s="1"/>
  <c r="R126" i="96"/>
  <c r="T125" i="96"/>
  <c r="T126" i="96" s="1"/>
  <c r="V126" i="96" s="1"/>
  <c r="T45" i="96"/>
  <c r="V45" i="96" s="1"/>
  <c r="T58" i="96"/>
  <c r="V58" i="96" s="1"/>
  <c r="R87" i="96"/>
  <c r="T86" i="96"/>
  <c r="T87" i="96" s="1"/>
  <c r="V87" i="96" s="1"/>
  <c r="T70" i="96"/>
  <c r="T198" i="96"/>
  <c r="T170" i="96"/>
  <c r="T179" i="96"/>
  <c r="T216" i="96"/>
  <c r="T206" i="96"/>
  <c r="T200" i="96"/>
  <c r="V200" i="96" s="1"/>
  <c r="T214" i="96"/>
  <c r="T178" i="96"/>
  <c r="T169" i="96"/>
  <c r="T217" i="96"/>
  <c r="T188" i="96"/>
  <c r="L387" i="96"/>
  <c r="T215" i="96"/>
  <c r="T207" i="96"/>
  <c r="T209" i="96"/>
  <c r="T201" i="96"/>
  <c r="T208" i="96"/>
  <c r="V208" i="96" s="1"/>
  <c r="T185" i="96"/>
  <c r="V185" i="96" s="1"/>
  <c r="T442" i="96"/>
  <c r="V442" i="96" s="1"/>
  <c r="T455" i="96"/>
  <c r="V455" i="96" s="1"/>
  <c r="T456" i="96"/>
  <c r="V456" i="96" s="1"/>
  <c r="T452" i="96"/>
  <c r="V452" i="96" s="1"/>
  <c r="T457" i="96"/>
  <c r="V457" i="96" s="1"/>
  <c r="L294" i="96"/>
  <c r="T213" i="96"/>
  <c r="T184" i="96"/>
  <c r="T205" i="96"/>
  <c r="L445" i="96"/>
  <c r="L222" i="96"/>
  <c r="P272" i="96"/>
  <c r="P569" i="96"/>
  <c r="P247" i="96"/>
  <c r="T149" i="96"/>
  <c r="V149" i="96" s="1"/>
  <c r="V74" i="96"/>
  <c r="V131" i="96"/>
  <c r="V92" i="96"/>
  <c r="V270" i="96"/>
  <c r="V285" i="96"/>
  <c r="V291" i="96"/>
  <c r="V40" i="96"/>
  <c r="V230" i="96"/>
  <c r="T95" i="96"/>
  <c r="V95" i="96" s="1"/>
  <c r="V90" i="96"/>
  <c r="V54" i="96"/>
  <c r="V33" i="96"/>
  <c r="V66" i="96"/>
  <c r="V129" i="96"/>
  <c r="T134" i="96"/>
  <c r="V134" i="96" s="1"/>
  <c r="V73" i="96"/>
  <c r="V300" i="96"/>
  <c r="V338" i="96"/>
  <c r="T122" i="96"/>
  <c r="V122" i="96" s="1"/>
  <c r="V118" i="96"/>
  <c r="V109" i="96"/>
  <c r="V65" i="96"/>
  <c r="V315" i="96"/>
  <c r="V303" i="96"/>
  <c r="P320" i="96"/>
  <c r="L259" i="96"/>
  <c r="V133" i="96"/>
  <c r="V106" i="96"/>
  <c r="V53" i="96"/>
  <c r="V41" i="96"/>
  <c r="V35" i="96"/>
  <c r="V305" i="96"/>
  <c r="V324" i="96"/>
  <c r="V69" i="96"/>
  <c r="T102" i="96"/>
  <c r="V102" i="96" s="1"/>
  <c r="V98" i="96"/>
  <c r="V286" i="96"/>
  <c r="V44" i="96"/>
  <c r="V337" i="96"/>
  <c r="V314" i="96"/>
  <c r="L352" i="96"/>
  <c r="V323" i="96"/>
  <c r="V55" i="96"/>
  <c r="V276" i="96"/>
  <c r="V256" i="96"/>
  <c r="V328" i="96"/>
  <c r="V533" i="96"/>
  <c r="T536" i="96"/>
  <c r="V536" i="96" s="1"/>
  <c r="V347" i="96"/>
  <c r="V137" i="96"/>
  <c r="T141" i="96"/>
  <c r="V141" i="96" s="1"/>
  <c r="V36" i="96"/>
  <c r="V26" i="96"/>
  <c r="V329" i="96"/>
  <c r="V75" i="96"/>
  <c r="P112" i="96"/>
  <c r="P350" i="96"/>
  <c r="V119" i="96"/>
  <c r="V333" i="96"/>
  <c r="V101" i="96"/>
  <c r="T110" i="96"/>
  <c r="V110" i="96" s="1"/>
  <c r="V105" i="96"/>
  <c r="V34" i="96"/>
  <c r="V265" i="96"/>
  <c r="P282" i="96"/>
  <c r="V121" i="96"/>
  <c r="V250" i="96"/>
  <c r="V32" i="96"/>
  <c r="V27" i="96"/>
  <c r="V68" i="96"/>
  <c r="P237" i="96"/>
  <c r="V290" i="96"/>
  <c r="V240" i="96"/>
  <c r="V100" i="96"/>
  <c r="V343" i="96"/>
  <c r="V275" i="96"/>
  <c r="V318" i="96"/>
  <c r="V42" i="96"/>
  <c r="V148" i="96"/>
  <c r="V108" i="96"/>
  <c r="V245" i="96"/>
  <c r="V344" i="96"/>
  <c r="V304" i="96"/>
  <c r="V144" i="96"/>
  <c r="V77" i="96"/>
  <c r="V138" i="96"/>
  <c r="V107" i="96"/>
  <c r="P47" i="96"/>
  <c r="V43" i="96"/>
  <c r="V289" i="96"/>
  <c r="T549" i="96"/>
  <c r="V549" i="96" s="1"/>
  <c r="V545" i="96"/>
  <c r="P80" i="96"/>
  <c r="P292" i="96"/>
  <c r="V76" i="96"/>
  <c r="V426" i="96"/>
  <c r="V368" i="96"/>
  <c r="V416" i="96"/>
  <c r="V410" i="96"/>
  <c r="V378" i="96"/>
  <c r="P454" i="96"/>
  <c r="T454" i="96" s="1"/>
  <c r="P451" i="96"/>
  <c r="T451" i="96" s="1"/>
  <c r="P299" i="96"/>
  <c r="N306" i="96"/>
  <c r="N173" i="96"/>
  <c r="P176" i="96"/>
  <c r="T176" i="96" s="1"/>
  <c r="P168" i="96"/>
  <c r="T168" i="96" s="1"/>
  <c r="N181" i="96"/>
  <c r="N189" i="96"/>
  <c r="N620" i="96"/>
  <c r="N608" i="96"/>
  <c r="N588" i="96"/>
  <c r="N210" i="96"/>
  <c r="N202" i="96"/>
  <c r="N218" i="96"/>
  <c r="P197" i="96"/>
  <c r="T197" i="96" s="1"/>
  <c r="N400" i="96"/>
  <c r="P218" i="96"/>
  <c r="P443" i="96"/>
  <c r="N423" i="96"/>
  <c r="V393" i="96"/>
  <c r="N443" i="96"/>
  <c r="N385" i="96"/>
  <c r="V358" i="96"/>
  <c r="N413" i="96"/>
  <c r="P189" i="96"/>
  <c r="N375" i="96"/>
  <c r="N365" i="96"/>
  <c r="V539" i="96"/>
  <c r="T542" i="96"/>
  <c r="N433" i="96"/>
  <c r="V407" i="96"/>
  <c r="P210" i="96"/>
  <c r="T47" i="96" l="1"/>
  <c r="T80" i="96"/>
  <c r="V80" i="96" s="1"/>
  <c r="V125" i="96"/>
  <c r="V24" i="96"/>
  <c r="V70" i="96"/>
  <c r="R78" i="96"/>
  <c r="V232" i="96"/>
  <c r="V301" i="96"/>
  <c r="V242" i="96"/>
  <c r="V287" i="96"/>
  <c r="V345" i="96"/>
  <c r="V325" i="96"/>
  <c r="V370" i="96"/>
  <c r="V277" i="96"/>
  <c r="V252" i="96"/>
  <c r="V335" i="96"/>
  <c r="V316" i="96"/>
  <c r="V380" i="96"/>
  <c r="V29" i="96"/>
  <c r="V86" i="96"/>
  <c r="T299" i="96"/>
  <c r="T282" i="96"/>
  <c r="V282" i="96" s="1"/>
  <c r="R95" i="96"/>
  <c r="R149" i="96"/>
  <c r="T247" i="96"/>
  <c r="V247" i="96" s="1"/>
  <c r="V180" i="96"/>
  <c r="R110" i="96"/>
  <c r="R45" i="96"/>
  <c r="R122" i="96"/>
  <c r="L492" i="96"/>
  <c r="L571" i="96" s="1"/>
  <c r="L625" i="96" s="1"/>
  <c r="P294" i="96"/>
  <c r="R29" i="96"/>
  <c r="R58" i="96"/>
  <c r="R141" i="96"/>
  <c r="R536" i="96"/>
  <c r="R102" i="96"/>
  <c r="P259" i="96"/>
  <c r="R549" i="96"/>
  <c r="R134" i="96"/>
  <c r="R70" i="96"/>
  <c r="T112" i="96"/>
  <c r="V112" i="96" s="1"/>
  <c r="R37" i="96"/>
  <c r="V37" i="96"/>
  <c r="T272" i="96"/>
  <c r="P352" i="96"/>
  <c r="V47" i="96"/>
  <c r="T237" i="96"/>
  <c r="V237" i="96" s="1"/>
  <c r="V198" i="96"/>
  <c r="V172" i="96"/>
  <c r="V179" i="96"/>
  <c r="V207" i="96"/>
  <c r="V209" i="96"/>
  <c r="V169" i="96"/>
  <c r="V178" i="96"/>
  <c r="V216" i="96"/>
  <c r="V170" i="96"/>
  <c r="V214" i="96"/>
  <c r="V201" i="96"/>
  <c r="V217" i="96"/>
  <c r="V186" i="96"/>
  <c r="V199" i="96"/>
  <c r="V187" i="96"/>
  <c r="V206" i="96"/>
  <c r="V215" i="96"/>
  <c r="V188" i="96"/>
  <c r="P433" i="96"/>
  <c r="P423" i="96"/>
  <c r="P385" i="96"/>
  <c r="P375" i="96"/>
  <c r="P202" i="96"/>
  <c r="P220" i="96" s="1"/>
  <c r="V176" i="96"/>
  <c r="V454" i="96"/>
  <c r="N308" i="96"/>
  <c r="N402" i="96"/>
  <c r="P453" i="96"/>
  <c r="V542" i="96"/>
  <c r="P620" i="96"/>
  <c r="T620" i="96"/>
  <c r="P173" i="96"/>
  <c r="P306" i="96"/>
  <c r="P308" i="96" s="1"/>
  <c r="P181" i="96"/>
  <c r="N191" i="96"/>
  <c r="N220" i="96"/>
  <c r="T588" i="96"/>
  <c r="P588" i="96"/>
  <c r="N622" i="96"/>
  <c r="P608" i="96"/>
  <c r="T608" i="96"/>
  <c r="N445" i="96"/>
  <c r="N387" i="96"/>
  <c r="P365" i="96"/>
  <c r="V418" i="96"/>
  <c r="R542" i="96"/>
  <c r="T569" i="96"/>
  <c r="P400" i="96"/>
  <c r="P402" i="96" s="1"/>
  <c r="V438" i="96"/>
  <c r="V428" i="96"/>
  <c r="T210" i="96"/>
  <c r="V205" i="96"/>
  <c r="P413" i="96"/>
  <c r="V184" i="96"/>
  <c r="T189" i="96"/>
  <c r="V409" i="96"/>
  <c r="T218" i="96"/>
  <c r="V213" i="96"/>
  <c r="T330" i="96" l="1"/>
  <c r="V330" i="96" s="1"/>
  <c r="T320" i="96"/>
  <c r="V320" i="96" s="1"/>
  <c r="T340" i="96"/>
  <c r="T257" i="96"/>
  <c r="V257" i="96" s="1"/>
  <c r="T350" i="96"/>
  <c r="V350" i="96" s="1"/>
  <c r="T292" i="96"/>
  <c r="V292" i="96" s="1"/>
  <c r="P458" i="96"/>
  <c r="T453" i="96"/>
  <c r="V168" i="96"/>
  <c r="R282" i="96"/>
  <c r="R247" i="96"/>
  <c r="R80" i="96"/>
  <c r="R237" i="96"/>
  <c r="V272" i="96"/>
  <c r="R272" i="96"/>
  <c r="R47" i="96"/>
  <c r="R112" i="96"/>
  <c r="T173" i="96"/>
  <c r="R173" i="96" s="1"/>
  <c r="T181" i="96"/>
  <c r="T622" i="96"/>
  <c r="N458" i="96"/>
  <c r="V451" i="96"/>
  <c r="V189" i="96"/>
  <c r="V620" i="96"/>
  <c r="V608" i="96"/>
  <c r="V588" i="96"/>
  <c r="V218" i="96"/>
  <c r="V210" i="96"/>
  <c r="V197" i="96"/>
  <c r="R620" i="96"/>
  <c r="P191" i="96"/>
  <c r="P222" i="96" s="1"/>
  <c r="N222" i="96"/>
  <c r="T202" i="96"/>
  <c r="V299" i="96"/>
  <c r="T306" i="96"/>
  <c r="R608" i="96"/>
  <c r="R588" i="96"/>
  <c r="P622" i="96"/>
  <c r="T375" i="96"/>
  <c r="T433" i="96"/>
  <c r="T385" i="96"/>
  <c r="T443" i="96"/>
  <c r="T400" i="96"/>
  <c r="T365" i="96"/>
  <c r="R189" i="96"/>
  <c r="V569" i="96"/>
  <c r="R569" i="96"/>
  <c r="T413" i="96"/>
  <c r="R210" i="96"/>
  <c r="P445" i="96"/>
  <c r="R218" i="96"/>
  <c r="T423" i="96"/>
  <c r="P387" i="96"/>
  <c r="T259" i="96" l="1"/>
  <c r="V259" i="96" s="1"/>
  <c r="R257" i="96"/>
  <c r="R330" i="96"/>
  <c r="T352" i="96"/>
  <c r="V352" i="96" s="1"/>
  <c r="R292" i="96"/>
  <c r="T294" i="96"/>
  <c r="R294" i="96" s="1"/>
  <c r="R320" i="96"/>
  <c r="R340" i="96"/>
  <c r="V340" i="96"/>
  <c r="R350" i="96"/>
  <c r="P460" i="96"/>
  <c r="V173" i="96"/>
  <c r="T191" i="96"/>
  <c r="R191" i="96" s="1"/>
  <c r="R181" i="96"/>
  <c r="V181" i="96"/>
  <c r="V453" i="96"/>
  <c r="N460" i="96"/>
  <c r="P492" i="96"/>
  <c r="V375" i="96"/>
  <c r="V202" i="96"/>
  <c r="V433" i="96"/>
  <c r="V413" i="96"/>
  <c r="V365" i="96"/>
  <c r="V622" i="96"/>
  <c r="T308" i="96"/>
  <c r="P152" i="96"/>
  <c r="R202" i="96"/>
  <c r="T220" i="96"/>
  <c r="R306" i="96"/>
  <c r="V306" i="96"/>
  <c r="R622" i="96"/>
  <c r="R375" i="96"/>
  <c r="T445" i="96"/>
  <c r="T387" i="96"/>
  <c r="V385" i="96"/>
  <c r="R385" i="96"/>
  <c r="R433" i="96"/>
  <c r="R400" i="96"/>
  <c r="V400" i="96"/>
  <c r="T402" i="96"/>
  <c r="R365" i="96"/>
  <c r="V423" i="96"/>
  <c r="R423" i="96"/>
  <c r="V443" i="96"/>
  <c r="R443" i="96"/>
  <c r="R413" i="96"/>
  <c r="R259" i="96" l="1"/>
  <c r="R352" i="96"/>
  <c r="V294" i="96"/>
  <c r="T152" i="96"/>
  <c r="V191" i="96"/>
  <c r="R308" i="96"/>
  <c r="N492" i="96"/>
  <c r="T458" i="96"/>
  <c r="V308" i="96"/>
  <c r="V387" i="96"/>
  <c r="V220" i="96"/>
  <c r="V445" i="96"/>
  <c r="T222" i="96"/>
  <c r="R220" i="96"/>
  <c r="R445" i="96"/>
  <c r="R387" i="96"/>
  <c r="V402" i="96"/>
  <c r="R402" i="96"/>
  <c r="T460" i="96" l="1"/>
  <c r="T492" i="96" s="1"/>
  <c r="R458" i="96"/>
  <c r="V458" i="96"/>
  <c r="V222" i="96"/>
  <c r="P153" i="96"/>
  <c r="P154" i="96"/>
  <c r="T154" i="96" s="1"/>
  <c r="V152" i="96"/>
  <c r="R222" i="96"/>
  <c r="T153" i="96" l="1"/>
  <c r="V154" i="96"/>
  <c r="V460" i="96"/>
  <c r="R460" i="96"/>
  <c r="V492" i="96"/>
  <c r="R492" i="96"/>
  <c r="V153" i="96" l="1"/>
  <c r="P156" i="96"/>
  <c r="T156" i="96" s="1"/>
  <c r="V156" i="96" l="1"/>
  <c r="N157" i="96"/>
  <c r="N159" i="96" l="1"/>
  <c r="N161" i="96" s="1"/>
  <c r="P155" i="96"/>
  <c r="T155" i="96" s="1"/>
  <c r="P157" i="96" l="1"/>
  <c r="P159" i="96" s="1"/>
  <c r="P161" i="96" s="1"/>
  <c r="V155" i="96" l="1"/>
  <c r="T157" i="96"/>
  <c r="T159" i="96" l="1"/>
  <c r="T161" i="96" s="1"/>
  <c r="V157" i="96"/>
  <c r="R157" i="96"/>
  <c r="V161" i="96" l="1"/>
  <c r="R161" i="96"/>
  <c r="V159" i="96"/>
  <c r="R159" i="96"/>
  <c r="N571" i="96" l="1"/>
  <c r="P571" i="96"/>
  <c r="N625" i="96" l="1"/>
  <c r="P625" i="96"/>
  <c r="T571" i="96" l="1"/>
  <c r="V571" i="96" l="1"/>
  <c r="R571" i="96"/>
  <c r="T625" i="96"/>
  <c r="V625" i="96" l="1"/>
  <c r="R625" i="96"/>
</calcChain>
</file>

<file path=xl/sharedStrings.xml><?xml version="1.0" encoding="utf-8"?>
<sst xmlns="http://schemas.openxmlformats.org/spreadsheetml/2006/main" count="1193" uniqueCount="285">
  <si>
    <t>STEAM PRODUCTION PLANT</t>
  </si>
  <si>
    <t>NUCLEAR PRODUCTION PLANT</t>
  </si>
  <si>
    <t>TOTAL NUCLEAR PRODUCTION PLANT</t>
  </si>
  <si>
    <t>-</t>
  </si>
  <si>
    <t>GRAND TOTAL</t>
  </si>
  <si>
    <t/>
  </si>
  <si>
    <t>COMBINED CYCLE PRODUCTION PLANT</t>
  </si>
  <si>
    <t>GAS TURBINES</t>
  </si>
  <si>
    <t>TOTAL GAS TURBINES</t>
  </si>
  <si>
    <t>TOTAL COMBINED CYCLE PRODUCTION PLANT</t>
  </si>
  <si>
    <t>TRANSMISSION, DISTRIBUTION, AND GENERAL PLANT</t>
  </si>
  <si>
    <t>TOTAL TRANSMISSION, DISTRIBUTION AND GENERAL PLANT</t>
  </si>
  <si>
    <t>SOLAR PRODUCTION PLANT</t>
  </si>
  <si>
    <t>TOTAL PRODUCTION PLANT</t>
  </si>
  <si>
    <t>TOTAL SOLAR PRODUCTION PLANT</t>
  </si>
  <si>
    <t>(6)=(100%-(3))x(4)-(5)</t>
  </si>
  <si>
    <t>(8)=(6)/(7)</t>
  </si>
  <si>
    <t>(9)=(8)/(4)</t>
  </si>
  <si>
    <t>R1</t>
  </si>
  <si>
    <t>S4</t>
  </si>
  <si>
    <t>R3</t>
  </si>
  <si>
    <t>R1.5</t>
  </si>
  <si>
    <t>R2</t>
  </si>
  <si>
    <t>R5</t>
  </si>
  <si>
    <t>R4</t>
  </si>
  <si>
    <t>L3</t>
  </si>
  <si>
    <t>SQ</t>
  </si>
  <si>
    <t>S0</t>
  </si>
  <si>
    <t>S1.5</t>
  </si>
  <si>
    <t>L1.5</t>
  </si>
  <si>
    <t>R2.5</t>
  </si>
  <si>
    <t>L0</t>
  </si>
  <si>
    <t>R0.5</t>
  </si>
  <si>
    <t>L2</t>
  </si>
  <si>
    <t>S3</t>
  </si>
  <si>
    <t>L2.5</t>
  </si>
  <si>
    <t>L1</t>
  </si>
  <si>
    <t>MANATEE COMMON</t>
  </si>
  <si>
    <t>STRUCTURES AND IMPROVEMENTS</t>
  </si>
  <si>
    <t>BOILER PLANT EQUIPMENT</t>
  </si>
  <si>
    <t>TURBOGENERATOR UNITS</t>
  </si>
  <si>
    <t>ACCESSORY ELECTRIC EQUIPMENT</t>
  </si>
  <si>
    <t>TOTAL MANATEE COMMON</t>
  </si>
  <si>
    <t>MANATEE UNIT 1</t>
  </si>
  <si>
    <t>TOTAL MANATEE UNIT 1</t>
  </si>
  <si>
    <t>MANATEE UNIT 2</t>
  </si>
  <si>
    <t>TOTAL MANATEE UNIT 2</t>
  </si>
  <si>
    <t>MARTIN COMMON</t>
  </si>
  <si>
    <t>TOTAL MARTIN COMMON</t>
  </si>
  <si>
    <t>MARTIN PIPELINE</t>
  </si>
  <si>
    <t>TOTAL MARTIN PIPELINE</t>
  </si>
  <si>
    <t>MARTIN UNIT 1</t>
  </si>
  <si>
    <t>TOTAL MARTIN UNIT 1</t>
  </si>
  <si>
    <t>MARTIN UNIT 2</t>
  </si>
  <si>
    <t>TOTAL MARTIN UNIT 2</t>
  </si>
  <si>
    <t>SCHERER COAL CARS</t>
  </si>
  <si>
    <t>TOTAL SCHERER COAL CARS</t>
  </si>
  <si>
    <t>SCHERER COMMON</t>
  </si>
  <si>
    <t>TOTAL SCHERER COMMON</t>
  </si>
  <si>
    <t>SCHERER UNIT 4</t>
  </si>
  <si>
    <t>TOTAL SCHERER UNIT 4</t>
  </si>
  <si>
    <t>SJRPP COAL CARS</t>
  </si>
  <si>
    <t>TOTAL SJRPP COAL CARS</t>
  </si>
  <si>
    <t>SJRPP COMMON</t>
  </si>
  <si>
    <t>TOTAL SJRPP COMMON</t>
  </si>
  <si>
    <t>SJRPP UNIT 1</t>
  </si>
  <si>
    <t>TOTAL SJRPP UNIT 1</t>
  </si>
  <si>
    <t>SJRPP UNIT 2</t>
  </si>
  <si>
    <t>TOTAL SJRPP UNIT 2</t>
  </si>
  <si>
    <t>TURKEY POINT COMMON</t>
  </si>
  <si>
    <t>TOTAL TURKEY POINT COMMON</t>
  </si>
  <si>
    <t>ST. LUCIE COMMON</t>
  </si>
  <si>
    <t>REACTOR PLANT EQUIPMENT</t>
  </si>
  <si>
    <t>TOTAL ST. LUCIE COMMON</t>
  </si>
  <si>
    <t>ST. LUCIE UNIT 1</t>
  </si>
  <si>
    <t>TOTAL ST. LUCIE UNIT 1</t>
  </si>
  <si>
    <t>ST. LUCIE UNIT 2</t>
  </si>
  <si>
    <t>TOTAL ST. LUCIE UNIT 2</t>
  </si>
  <si>
    <t>TURKEY POINT UNIT 3</t>
  </si>
  <si>
    <t>TOTAL TURKEY POINT UNIT 3</t>
  </si>
  <si>
    <t>TURKEY POINT UNIT 4</t>
  </si>
  <si>
    <t>TOTAL TURKEY POINT UNIT 4</t>
  </si>
  <si>
    <t>LAUDERDALE COMMON</t>
  </si>
  <si>
    <t>FUEL HOLDERS, PRODUCERS AND ACCESSORIES</t>
  </si>
  <si>
    <t>PRIME MOVERS - GENERAL</t>
  </si>
  <si>
    <t>PRIME MOVERS - CAPITALIZED SPARE PARTS</t>
  </si>
  <si>
    <t>GENERATORS</t>
  </si>
  <si>
    <t>TOTAL LAUDERDALE COMMON</t>
  </si>
  <si>
    <t>LAUDERDALE UNIT 4</t>
  </si>
  <si>
    <t>TOTAL LAUDERDALE UNIT 4</t>
  </si>
  <si>
    <t>LAUDERDALE UNIT 5</t>
  </si>
  <si>
    <t>TOTAL LAUDERDALE UNIT 5</t>
  </si>
  <si>
    <t>FT. MYERS COMMON</t>
  </si>
  <si>
    <t>TOTAL FT. MYERS COMMON</t>
  </si>
  <si>
    <t>FT. MYERS UNIT 2</t>
  </si>
  <si>
    <t>TOTAL FT. MYERS UNIT 2</t>
  </si>
  <si>
    <t>FT. MYERS UNIT 3</t>
  </si>
  <si>
    <t>TOTAL FT. MYERS UNIT 3</t>
  </si>
  <si>
    <t>MANATEE UNIT 3</t>
  </si>
  <si>
    <t>TOTAL MANATEE UNIT 3</t>
  </si>
  <si>
    <t>MARTIN UNIT 3</t>
  </si>
  <si>
    <t>TOTAL MARTIN UNIT 3</t>
  </si>
  <si>
    <t>MARTIN UNIT 4</t>
  </si>
  <si>
    <t>TOTAL MARTIN UNIT 4</t>
  </si>
  <si>
    <t>MARTIN UNIT 8</t>
  </si>
  <si>
    <t>TOTAL MARTIN UNIT 8</t>
  </si>
  <si>
    <t>SANFORD COMMON</t>
  </si>
  <si>
    <t>TOTAL SANFORD COMMON</t>
  </si>
  <si>
    <t>SANFORD UNIT 4</t>
  </si>
  <si>
    <t>TOTAL SANFORD UNIT 4</t>
  </si>
  <si>
    <t>SANFORD UNIT 5</t>
  </si>
  <si>
    <t>TOTAL SANFORD UNIT 5</t>
  </si>
  <si>
    <t>TURKEY POINT UNIT 5</t>
  </si>
  <si>
    <t>TOTAL TURKEY POINT UNIT 5</t>
  </si>
  <si>
    <t>WEST COUNTY COMMON</t>
  </si>
  <si>
    <t>TOTAL WEST COUNTY COMMON</t>
  </si>
  <si>
    <t>WEST COUNTY UNIT 1</t>
  </si>
  <si>
    <t>TOTAL WEST COUNTY UNIT 1</t>
  </si>
  <si>
    <t>WEST COUNTY UNIT 2</t>
  </si>
  <si>
    <t>TOTAL WEST COUNTY UNIT 2</t>
  </si>
  <si>
    <t>WEST COUNTY UNIT 3</t>
  </si>
  <si>
    <t>TOTAL WEST COUNTY UNIT 3</t>
  </si>
  <si>
    <t>CAPE CANAVERAL COMBINED CYCLE</t>
  </si>
  <si>
    <t>TOTAL CAPE CANAVERAL COMBINED CYCLE</t>
  </si>
  <si>
    <t>RIVIERA COMBINED CYCLE</t>
  </si>
  <si>
    <t>TOTAL RIVIERA COMBINED CYCLE</t>
  </si>
  <si>
    <t>PT EVERGLADES COMBINED CYCLE</t>
  </si>
  <si>
    <t>TOTAL PT EVERGLADES COMBINED CYCLE</t>
  </si>
  <si>
    <t>LAUDERDALE GTS</t>
  </si>
  <si>
    <t>TOTAL LAUDERDALE GTS</t>
  </si>
  <si>
    <t>FT. MYERS GTS</t>
  </si>
  <si>
    <t>TOTAL FT. MYERS GTS</t>
  </si>
  <si>
    <t>DESOTO SOLAR</t>
  </si>
  <si>
    <t>TOTAL DESOTOSOLAR</t>
  </si>
  <si>
    <t>SPACE COAST SOLAR</t>
  </si>
  <si>
    <t>TOTAL SPACE COAST SOLAR</t>
  </si>
  <si>
    <t>MARTIN SOLAR</t>
  </si>
  <si>
    <t>TOTAL MARTIN SOLAR</t>
  </si>
  <si>
    <t>BABCOCK SOLAR</t>
  </si>
  <si>
    <t>TOTAL BABCOCK SOLAR</t>
  </si>
  <si>
    <t>MANATEE SOLAR</t>
  </si>
  <si>
    <t>TOTAL MANATEE SOLAR</t>
  </si>
  <si>
    <t>DESOTO II SOLAR</t>
  </si>
  <si>
    <t>TOTAL DESOTO II SOLAR</t>
  </si>
  <si>
    <t>TRANSMISSION PLANT</t>
  </si>
  <si>
    <t>EASEMENTS</t>
  </si>
  <si>
    <t>STATION EQUIPMENT</t>
  </si>
  <si>
    <t>STATION EQUIPMENT - STEP-UP TRANSFORMERS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</si>
  <si>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</si>
  <si>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</si>
  <si>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</si>
  <si>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</si>
  <si>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</si>
  <si>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</si>
  <si>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TOTAL TRANSMISSION PLANT</t>
  </si>
  <si>
    <t>DISTRIBUTION PLANT</t>
  </si>
  <si>
    <t>POLES, TOWERS AND FIXTURES - WOOD</t>
  </si>
  <si>
    <t>POLES, TOWERS AND FIXTURES - CONCRETE</t>
  </si>
  <si>
    <t>LINE TRANSFORMERS</t>
  </si>
  <si>
    <t>METERS</t>
  </si>
  <si>
    <t>METERS - AMI</t>
  </si>
  <si>
    <t>INSTALLATIONS ON CUSTOMER'S PREMISES</t>
  </si>
  <si>
    <t>STREET LIGHTING AND SIGNAL SYSTEMS</t>
  </si>
  <si>
    <t>TOTAL DISTRIBUTION PLANT</t>
  </si>
  <si>
    <t>GENERAL PLANT</t>
  </si>
  <si>
    <t>AUTOMOBILES</t>
  </si>
  <si>
    <t>LIGHT TRUCKS</t>
  </si>
  <si>
    <t>HEAVY TRUCKS</t>
  </si>
  <si>
    <t>TRACTOR TRAILERS</t>
  </si>
  <si>
    <t>TRAILERS</t>
  </si>
  <si>
    <t>POWER OPERATED EQUIPMENT</t>
  </si>
  <si>
    <t>COMMUNICATION EQUIPMENT - FIBER OPTICS</t>
  </si>
  <si>
    <t>TOTAL GENERAL PLANT</t>
  </si>
  <si>
    <t>MANATEE STEAM PLANT</t>
  </si>
  <si>
    <t>TOTAL MANATEE STEAM PLANT</t>
  </si>
  <si>
    <t>MARTIN STEAM PLANT</t>
  </si>
  <si>
    <t>TOTAL MARTIN STEAM PLANT</t>
  </si>
  <si>
    <t>SCHERER STEAM PLANT</t>
  </si>
  <si>
    <t>TOTAL SCHERER STEAM PLANT</t>
  </si>
  <si>
    <t>SJRPP STEAM PLANT</t>
  </si>
  <si>
    <t>TOTAL SJRPP STEAM PLANT</t>
  </si>
  <si>
    <t>ST. LUCIE NUCLEAR PLANT</t>
  </si>
  <si>
    <t>TOTAL ST. LUCIE NUCLEAR PLANT</t>
  </si>
  <si>
    <t>TURKEY POINT NUCLEAR PLANT</t>
  </si>
  <si>
    <t>TOTAL TURKEY POINT NUCLEAR PLANT</t>
  </si>
  <si>
    <t>LAUDERDALE COMBINED CYCLE PLANT</t>
  </si>
  <si>
    <t>TOTAL LAUDERDALE COMBINED CYCLE PLANT</t>
  </si>
  <si>
    <t>FT. MYERS COMBINED CYCLE PLANT</t>
  </si>
  <si>
    <t>TOTAL FT. MYERS COMBINED CYCLE PLANT</t>
  </si>
  <si>
    <t>MANATEE COMBINED CYCLE PLANT</t>
  </si>
  <si>
    <t>TOTAL MANATEE COMBINED CYCLE PLANT</t>
  </si>
  <si>
    <t>MARTIN COMBINED CYCLE PLANT</t>
  </si>
  <si>
    <t>TOTAL MARTIN COMBINED CYCLE PLANT</t>
  </si>
  <si>
    <t>SANFORD COMBINED CYCLE PLANT</t>
  </si>
  <si>
    <t>TOTAL SANFORD COMBINED CYCLE PLANT</t>
  </si>
  <si>
    <t>TURKEY POINT COMBINED CYCLE PLANT</t>
  </si>
  <si>
    <t>TOTAL TURKEY POINT COMBINED CYCLE PLANT</t>
  </si>
  <si>
    <t>WEST COUNTY COMBINED CYCLE PLANT</t>
  </si>
  <si>
    <t>TOTAL WEST COUNTY COMBINED CYCLE PLANT</t>
  </si>
  <si>
    <t>CAPE CANAVERAL COMBINED CYCLE PLANT</t>
  </si>
  <si>
    <t>TOTAL CAPE CANAVERAL COMBINED CYCLE PLANT</t>
  </si>
  <si>
    <t>RIVIERA COMBINED CYCLE PLANT</t>
  </si>
  <si>
    <t>TOTAL RIVIERA COMBINED CYCLE PLANT</t>
  </si>
  <si>
    <t>PT EVERGLADES COMBINED CYCLE PLANT</t>
  </si>
  <si>
    <t>TOTAL PT EVERGLADES COMBINED CYCLE PLANT</t>
  </si>
  <si>
    <t>NET</t>
  </si>
  <si>
    <t>SALVAGE</t>
  </si>
  <si>
    <t>ORIGINAL</t>
  </si>
  <si>
    <t>COST</t>
  </si>
  <si>
    <t>BOOK</t>
  </si>
  <si>
    <t>RESERVE</t>
  </si>
  <si>
    <t>FUTURE</t>
  </si>
  <si>
    <t>ACCRUALS</t>
  </si>
  <si>
    <t>PROBABLE</t>
  </si>
  <si>
    <t>RETIREMENT</t>
  </si>
  <si>
    <t>DATE</t>
  </si>
  <si>
    <t>FLORIDA POWER AND LIGHT COMPANY</t>
  </si>
  <si>
    <t>COMPOSITE</t>
  </si>
  <si>
    <t>REMAINING</t>
  </si>
  <si>
    <t>LIFE</t>
  </si>
  <si>
    <t>ANNUAL</t>
  </si>
  <si>
    <t>DEPRECIATION</t>
  </si>
  <si>
    <t>RATE</t>
  </si>
  <si>
    <t>THEORETICAL</t>
  </si>
  <si>
    <t>ALLOCATED</t>
  </si>
  <si>
    <t>TOTAL LAUDERDALE COMMON ACCOUNT 343</t>
  </si>
  <si>
    <t>TOTAL LAUDERDALE UNIT 4 ACCOUNT 343</t>
  </si>
  <si>
    <t>TOTAL LAUDERDALE UNIT 5 ACCOUNT 343</t>
  </si>
  <si>
    <t>TOTAL FT. MYERS COMMON ACCOUNT 343</t>
  </si>
  <si>
    <t>TOTAL FT. MYERS UNIT 2 ACCOUNT 343</t>
  </si>
  <si>
    <t>TOTAL FT. MYERS UNIT 3 ACCOUNT 343</t>
  </si>
  <si>
    <t>TOTAL MANATEE UNIT 3 ACCOUNT 343</t>
  </si>
  <si>
    <t>TOTAL MARTIN COMMON ACCOUNT 343</t>
  </si>
  <si>
    <t>TOTAL MARTIN UNIT 3 ACCOUNT 343</t>
  </si>
  <si>
    <t>TOTAL MARTIN UNIT 4 ACCOUNT 343</t>
  </si>
  <si>
    <t>TOTAL MARTIN UNIT 8 ACCOUNT 343</t>
  </si>
  <si>
    <t>TOTAL SANFORD COMMON ACCOUNT 343</t>
  </si>
  <si>
    <t>TOTAL SANFORD UNIT 4 ACCOUNT 343</t>
  </si>
  <si>
    <t>TOTAL SANFORD UNIT 5 ACCOUNT 343</t>
  </si>
  <si>
    <t>TOTAL TURKEY POINT UNIT 5 ACCOUNT 343</t>
  </si>
  <si>
    <t>TOTAL WEST COUNTY COMMON ACCOUNT 343</t>
  </si>
  <si>
    <t>TOTAL WEST COUNTY UNIT 1 ACCOUNT 343</t>
  </si>
  <si>
    <t>TOTAL WEST COUNTY UNIT 2 ACCOUNT 343</t>
  </si>
  <si>
    <t>TOTAL WEST COUNTY UNIT 3 ACCOUNT 343</t>
  </si>
  <si>
    <t>TOTAL CAPE CANAVERAL COMBINED CYCLE ACCOUNT 343</t>
  </si>
  <si>
    <t>TOTAL RIVIERA COMBINED CYCLE ACCOUNT 343</t>
  </si>
  <si>
    <t>TOTAL POLES, TOWERS AND FIXTURES</t>
  </si>
  <si>
    <t>PEAKER PLANTS</t>
  </si>
  <si>
    <t>TOTAL PEAKER PLANTS</t>
  </si>
  <si>
    <t>TABLE 1.  ESTIMATED SURVIVOR CURVE, NET SALVAGE, ORIGINAL COST, BOOK RESERVE AND CALCULATED REMAINING LIFE</t>
  </si>
  <si>
    <t>*</t>
  </si>
  <si>
    <t>CURVE SHOWN IS INTERIM SURVIVOR CURVE.  LIFE SPAN METHOD IS USED.</t>
  </si>
  <si>
    <t>PRIME MOVERS - CAPITAL SPARE PARTS</t>
  </si>
  <si>
    <t>MISCELLANEOUS POWER PLANT EQUIPMENT</t>
  </si>
  <si>
    <t>TOTAL SCHERER COMMON UNIT 3 AND 4</t>
  </si>
  <si>
    <t>SCHERER COMMON UNIT 3 AND 4</t>
  </si>
  <si>
    <t>SERVICES - OVERHEAD</t>
  </si>
  <si>
    <t>SERVICES - UNDERGROUND</t>
  </si>
  <si>
    <t>UNDERGROUND CONDUCTORS AND DEVICES - DUCT SYSTEM</t>
  </si>
  <si>
    <t>UNDERGROUND CONDUCTORS AND DEVICES - DIRECT BURIED</t>
  </si>
  <si>
    <t>UNDERGROUND CONDUIT - DUCT SYSTEM</t>
  </si>
  <si>
    <t>UNDERGROUND CONDUIT - DIRECT BURIED</t>
  </si>
  <si>
    <t>LAUDERDALE AND FT. MYERS PEAKERS</t>
  </si>
  <si>
    <t>TOTAL  LAUDERDALE AND FT. MYERS PEAKERS</t>
  </si>
  <si>
    <t>TOTAL LAUDERDALE AND FT. MYERS PEAKERS</t>
  </si>
  <si>
    <t>SQUARE *</t>
  </si>
  <si>
    <t>SJRPP COAL AND LIMESTONE</t>
  </si>
  <si>
    <t>TOTAL SJRPP COAL AND LIMESTONE</t>
  </si>
  <si>
    <t>SJRPP GYPSUM AND ASH</t>
  </si>
  <si>
    <t>TOTAL SJRPP GYPSUM AND ASH</t>
  </si>
  <si>
    <t>TABLE 8.  ALLOCATION OF BOOK RESERVE TO NEW SUBACCOUNTS FOR ACCOUNTS 343 AND 364</t>
  </si>
  <si>
    <t xml:space="preserve"> ANNUAL DEPRECIATION ACCRUALS AND RATES RELATED TO ELECTRIC PLANT IN SERVICE AS OF DECEMBER 31, 2016</t>
  </si>
  <si>
    <t>L0.5</t>
  </si>
  <si>
    <t>ADJUSTMENT</t>
  </si>
  <si>
    <t>TOTAL STEAM PRODUCTION PLANT</t>
  </si>
  <si>
    <t>**</t>
  </si>
  <si>
    <t>REMAINING LIFE FOR CAPITAL SPARE PARTS IS BASED ON 3.2-O1 SURVIVOR CURVE THAT CORRESPONDS TO THE APPROVED 0.1565 INTERIM RETIREMENT RATE</t>
  </si>
  <si>
    <t>SURVIVOR CURVE/</t>
  </si>
  <si>
    <t>INTERIM RETIREMENT RATE</t>
  </si>
  <si>
    <t>INTERIM RETIREMENT</t>
  </si>
  <si>
    <t>LIFE SPAN</t>
  </si>
  <si>
    <t>CURRENTLY APPROVED DEPRECIATION PARAMETERS, EXCEPT 35% NET SALVAGE FOR CAPITAL SPARE PARTS</t>
  </si>
  <si>
    <t>SFHHA 013847</t>
  </si>
  <si>
    <t>FPL RC-16</t>
  </si>
  <si>
    <t>SFHHA 013848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</si>
</sst>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mm\-yyyy"/>
    <numFmt numFmtId="167" formatCode="0.0000"/>
  </numFmts>
  <fonts count="11" x14ac:knownFonts="1">
    <font>
      <sz val="11"/>
      <color theme="1"/>
      <name val="Calibri"/>
      <family val="2"/>
      <scheme val="minor"/>
    </font>
    <font>
      <b/>
      <i/>
      <u/>
      <sz val="16"/>
      <name val="Symbol"/>
      <family val="1"/>
      <charset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 applyProtection="0"/>
    <xf numFmtId="0" fontId="8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37" fontId="4" fillId="0" borderId="0" xfId="0" applyNumberFormat="1" applyFont="1"/>
    <xf numFmtId="164" fontId="5" fillId="0" borderId="0" xfId="1" applyNumberFormat="1" applyFont="1"/>
    <xf numFmtId="164" fontId="5" fillId="0" borderId="3" xfId="1" applyNumberFormat="1" applyFont="1" applyBorder="1"/>
    <xf numFmtId="37" fontId="6" fillId="0" borderId="0" xfId="0" applyNumberFormat="1" applyFont="1"/>
    <xf numFmtId="0" fontId="5" fillId="0" borderId="0" xfId="0" applyFont="1" applyBorder="1" applyAlignment="1">
      <alignment horizontal="centerContinuous"/>
    </xf>
    <xf numFmtId="0" fontId="5" fillId="0" borderId="0" xfId="0" applyFont="1" applyBorder="1"/>
    <xf numFmtId="43" fontId="4" fillId="0" borderId="0" xfId="1" applyFont="1"/>
    <xf numFmtId="164" fontId="6" fillId="0" borderId="2" xfId="1" applyNumberFormat="1" applyFont="1" applyBorder="1"/>
    <xf numFmtId="164" fontId="6" fillId="0" borderId="0" xfId="1" applyNumberFormat="1" applyFont="1" applyBorder="1"/>
    <xf numFmtId="164" fontId="6" fillId="0" borderId="0" xfId="0" applyNumberFormat="1" applyFont="1"/>
    <xf numFmtId="164" fontId="7" fillId="0" borderId="0" xfId="1" applyNumberFormat="1" applyFont="1"/>
    <xf numFmtId="164" fontId="7" fillId="0" borderId="1" xfId="1" applyNumberFormat="1" applyFont="1" applyBorder="1"/>
    <xf numFmtId="164" fontId="4" fillId="0" borderId="0" xfId="0" applyNumberFormat="1" applyFont="1" applyBorder="1"/>
    <xf numFmtId="164" fontId="4" fillId="0" borderId="1" xfId="1" applyNumberFormat="1" applyFont="1" applyBorder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164" fontId="4" fillId="0" borderId="0" xfId="1" applyNumberFormat="1" applyFont="1"/>
    <xf numFmtId="164" fontId="4" fillId="0" borderId="0" xfId="0" applyNumberFormat="1" applyFont="1"/>
    <xf numFmtId="0" fontId="6" fillId="0" borderId="0" xfId="0" applyFont="1"/>
    <xf numFmtId="164" fontId="6" fillId="0" borderId="0" xfId="1" applyNumberFormat="1" applyFont="1"/>
    <xf numFmtId="43" fontId="4" fillId="0" borderId="0" xfId="0" applyNumberFormat="1" applyFont="1"/>
    <xf numFmtId="0" fontId="7" fillId="0" borderId="0" xfId="0" applyFont="1"/>
    <xf numFmtId="164" fontId="5" fillId="0" borderId="0" xfId="1" applyNumberFormat="1" applyFont="1" applyBorder="1"/>
    <xf numFmtId="164" fontId="7" fillId="0" borderId="0" xfId="1" applyNumberFormat="1" applyFont="1" applyBorder="1"/>
    <xf numFmtId="0" fontId="4" fillId="0" borderId="0" xfId="0" applyFont="1" applyAlignment="1">
      <alignment horizontal="centerContinuous"/>
    </xf>
    <xf numFmtId="43" fontId="5" fillId="0" borderId="0" xfId="1" applyNumberFormat="1" applyFont="1" applyBorder="1"/>
    <xf numFmtId="166" fontId="4" fillId="0" borderId="0" xfId="1" applyNumberFormat="1" applyFont="1"/>
    <xf numFmtId="0" fontId="4" fillId="0" borderId="0" xfId="1" applyNumberFormat="1" applyFont="1"/>
    <xf numFmtId="165" fontId="4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Continuous"/>
    </xf>
    <xf numFmtId="0" fontId="4" fillId="0" borderId="0" xfId="0" applyNumberFormat="1" applyFont="1"/>
    <xf numFmtId="0" fontId="6" fillId="0" borderId="0" xfId="0" applyNumberFormat="1" applyFont="1"/>
    <xf numFmtId="2" fontId="4" fillId="0" borderId="0" xfId="1" applyNumberFormat="1" applyFont="1" applyAlignment="1">
      <alignment horizontal="center"/>
    </xf>
    <xf numFmtId="165" fontId="5" fillId="0" borderId="0" xfId="0" applyNumberFormat="1" applyFont="1" applyAlignment="1">
      <alignment horizontal="centerContinuous"/>
    </xf>
    <xf numFmtId="164" fontId="4" fillId="0" borderId="0" xfId="1" applyNumberFormat="1" applyFont="1" applyBorder="1"/>
    <xf numFmtId="2" fontId="6" fillId="0" borderId="0" xfId="1" applyNumberFormat="1" applyFont="1" applyAlignment="1">
      <alignment horizontal="center"/>
    </xf>
    <xf numFmtId="0" fontId="4" fillId="0" borderId="0" xfId="0" applyFont="1" applyFill="1"/>
    <xf numFmtId="43" fontId="4" fillId="0" borderId="0" xfId="1" applyFont="1" applyAlignment="1">
      <alignment horizontal="center"/>
    </xf>
    <xf numFmtId="166" fontId="5" fillId="0" borderId="0" xfId="1" applyNumberFormat="1" applyFont="1"/>
    <xf numFmtId="164" fontId="4" fillId="0" borderId="0" xfId="1" applyNumberFormat="1" applyFont="1" applyFill="1"/>
    <xf numFmtId="164" fontId="4" fillId="0" borderId="1" xfId="1" applyNumberFormat="1" applyFont="1" applyFill="1" applyBorder="1"/>
    <xf numFmtId="164" fontId="6" fillId="0" borderId="0" xfId="1" applyNumberFormat="1" applyFont="1" applyFill="1"/>
    <xf numFmtId="2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Border="1"/>
    <xf numFmtId="165" fontId="4" fillId="0" borderId="0" xfId="1" applyNumberFormat="1" applyFont="1" applyFill="1" applyAlignment="1">
      <alignment horizontal="center"/>
    </xf>
    <xf numFmtId="167" fontId="4" fillId="0" borderId="0" xfId="1" applyNumberFormat="1" applyFont="1" applyAlignment="1">
      <alignment horizontal="centerContinuous"/>
    </xf>
    <xf numFmtId="0" fontId="6" fillId="0" borderId="0" xfId="0" applyFont="1" applyFill="1"/>
    <xf numFmtId="0" fontId="4" fillId="0" borderId="0" xfId="0" applyFont="1" applyAlignment="1">
      <alignment horizontal="right"/>
    </xf>
    <xf numFmtId="164" fontId="6" fillId="0" borderId="2" xfId="1" applyNumberFormat="1" applyFont="1" applyFill="1" applyBorder="1"/>
    <xf numFmtId="164" fontId="5" fillId="0" borderId="0" xfId="1" applyNumberFormat="1" applyFont="1" applyFill="1" applyBorder="1"/>
    <xf numFmtId="164" fontId="4" fillId="0" borderId="0" xfId="0" applyNumberFormat="1" applyFont="1" applyFill="1"/>
    <xf numFmtId="164" fontId="7" fillId="0" borderId="0" xfId="1" applyNumberFormat="1" applyFont="1" applyFill="1" applyBorder="1"/>
    <xf numFmtId="164" fontId="6" fillId="0" borderId="0" xfId="1" applyNumberFormat="1" applyFont="1" applyFill="1" applyBorder="1"/>
    <xf numFmtId="164" fontId="5" fillId="0" borderId="3" xfId="1" applyNumberFormat="1" applyFont="1" applyFill="1" applyBorder="1"/>
    <xf numFmtId="0" fontId="5" fillId="0" borderId="1" xfId="0" applyFont="1" applyFill="1" applyBorder="1" applyAlignment="1">
      <alignment horizontal="center"/>
    </xf>
    <xf numFmtId="0" fontId="4" fillId="0" borderId="0" xfId="1" applyNumberFormat="1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164" fontId="6" fillId="0" borderId="1" xfId="1" applyNumberFormat="1" applyFont="1" applyBorder="1"/>
    <xf numFmtId="164" fontId="6" fillId="0" borderId="4" xfId="1" applyNumberFormat="1" applyFont="1" applyBorder="1"/>
    <xf numFmtId="0" fontId="6" fillId="0" borderId="0" xfId="0" applyFont="1" applyBorder="1"/>
    <xf numFmtId="2" fontId="6" fillId="0" borderId="0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/>
    <xf numFmtId="2" fontId="7" fillId="0" borderId="0" xfId="1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164" fontId="4" fillId="0" borderId="0" xfId="0" applyNumberFormat="1" applyFont="1" applyFill="1" applyBorder="1"/>
    <xf numFmtId="2" fontId="7" fillId="0" borderId="0" xfId="1" applyNumberFormat="1" applyFont="1" applyFill="1" applyAlignment="1">
      <alignment horizontal="center"/>
    </xf>
    <xf numFmtId="37" fontId="4" fillId="0" borderId="0" xfId="0" applyNumberFormat="1" applyFont="1" applyFill="1"/>
    <xf numFmtId="164" fontId="7" fillId="0" borderId="0" xfId="1" applyNumberFormat="1" applyFont="1" applyFill="1"/>
    <xf numFmtId="43" fontId="4" fillId="0" borderId="0" xfId="1" applyFont="1" applyFill="1"/>
    <xf numFmtId="0" fontId="7" fillId="0" borderId="0" xfId="0" applyFont="1" applyFill="1"/>
    <xf numFmtId="2" fontId="6" fillId="0" borderId="0" xfId="1" applyNumberFormat="1" applyFont="1" applyFill="1" applyAlignment="1">
      <alignment horizontal="center"/>
    </xf>
    <xf numFmtId="164" fontId="6" fillId="0" borderId="1" xfId="1" applyNumberFormat="1" applyFont="1" applyFill="1" applyBorder="1"/>
    <xf numFmtId="2" fontId="4" fillId="0" borderId="0" xfId="1" applyNumberFormat="1" applyFont="1" applyAlignment="1">
      <alignment horizontal="centerContinuous"/>
    </xf>
    <xf numFmtId="164" fontId="6" fillId="0" borderId="0" xfId="1" applyNumberFormat="1" applyFont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43" fontId="6" fillId="0" borderId="0" xfId="1" applyFont="1"/>
    <xf numFmtId="43" fontId="4" fillId="0" borderId="1" xfId="1" applyFont="1" applyBorder="1"/>
    <xf numFmtId="43" fontId="7" fillId="0" borderId="0" xfId="1" applyFont="1"/>
    <xf numFmtId="43" fontId="6" fillId="0" borderId="0" xfId="1" applyFont="1" applyBorder="1"/>
    <xf numFmtId="43" fontId="7" fillId="0" borderId="0" xfId="1" applyFont="1" applyBorder="1"/>
    <xf numFmtId="43" fontId="5" fillId="0" borderId="0" xfId="1" applyFont="1" applyBorder="1"/>
    <xf numFmtId="43" fontId="4" fillId="0" borderId="0" xfId="1" applyFont="1" applyBorder="1"/>
    <xf numFmtId="164" fontId="5" fillId="0" borderId="0" xfId="1" applyNumberFormat="1" applyFont="1" applyFill="1"/>
    <xf numFmtId="2" fontId="4" fillId="0" borderId="0" xfId="1" applyNumberFormat="1" applyFont="1" applyFill="1" applyBorder="1" applyAlignment="1">
      <alignment horizontal="center"/>
    </xf>
    <xf numFmtId="164" fontId="5" fillId="0" borderId="1" xfId="1" applyNumberFormat="1" applyFont="1" applyFill="1" applyBorder="1"/>
    <xf numFmtId="43" fontId="5" fillId="0" borderId="0" xfId="1" applyNumberFormat="1" applyFont="1" applyFill="1" applyBorder="1"/>
    <xf numFmtId="165" fontId="5" fillId="0" borderId="0" xfId="0" applyNumberFormat="1" applyFont="1" applyFill="1" applyAlignment="1">
      <alignment horizontal="center"/>
    </xf>
    <xf numFmtId="43" fontId="4" fillId="0" borderId="0" xfId="1" applyFont="1" applyFill="1" applyBorder="1"/>
    <xf numFmtId="43" fontId="4" fillId="0" borderId="0" xfId="1" applyFont="1" applyFill="1" applyBorder="1" applyAlignment="1">
      <alignment horizontal="center"/>
    </xf>
    <xf numFmtId="43" fontId="5" fillId="0" borderId="0" xfId="1" applyFont="1" applyFill="1" applyBorder="1"/>
    <xf numFmtId="2" fontId="7" fillId="0" borderId="0" xfId="1" applyNumberFormat="1" applyFont="1" applyFill="1" applyBorder="1" applyAlignment="1">
      <alignment horizontal="center"/>
    </xf>
    <xf numFmtId="0" fontId="5" fillId="0" borderId="0" xfId="0" applyFont="1" applyFill="1" applyBorder="1"/>
    <xf numFmtId="164" fontId="7" fillId="0" borderId="1" xfId="1" applyNumberFormat="1" applyFont="1" applyFill="1" applyBorder="1"/>
    <xf numFmtId="37" fontId="6" fillId="0" borderId="0" xfId="0" applyNumberFormat="1" applyFont="1" applyFill="1"/>
    <xf numFmtId="43" fontId="5" fillId="0" borderId="0" xfId="1" applyFont="1" applyBorder="1" applyAlignment="1">
      <alignment horizontal="center"/>
    </xf>
    <xf numFmtId="43" fontId="6" fillId="0" borderId="4" xfId="1" applyFont="1" applyBorder="1"/>
    <xf numFmtId="43" fontId="6" fillId="0" borderId="2" xfId="1" applyFont="1" applyFill="1" applyBorder="1"/>
    <xf numFmtId="2" fontId="5" fillId="0" borderId="1" xfId="1" applyNumberFormat="1" applyFont="1" applyBorder="1" applyAlignment="1">
      <alignment horizontal="center"/>
    </xf>
    <xf numFmtId="43" fontId="6" fillId="0" borderId="0" xfId="1" applyFont="1" applyFill="1" applyBorder="1"/>
    <xf numFmtId="164" fontId="5" fillId="0" borderId="3" xfId="1" applyNumberFormat="1" applyFont="1" applyFill="1" applyBorder="1" applyAlignment="1">
      <alignment horizontal="center"/>
    </xf>
    <xf numFmtId="166" fontId="4" fillId="0" borderId="0" xfId="1" applyNumberFormat="1" applyFont="1" applyFill="1"/>
    <xf numFmtId="167" fontId="4" fillId="0" borderId="0" xfId="1" applyNumberFormat="1" applyFont="1" applyFill="1" applyAlignment="1">
      <alignment horizontal="centerContinuous"/>
    </xf>
    <xf numFmtId="0" fontId="4" fillId="0" borderId="0" xfId="1" applyNumberFormat="1" applyFont="1" applyFill="1"/>
    <xf numFmtId="0" fontId="6" fillId="0" borderId="0" xfId="0" applyFont="1" applyFill="1" applyBorder="1"/>
    <xf numFmtId="167" fontId="4" fillId="0" borderId="0" xfId="1" applyNumberFormat="1" applyFont="1" applyFill="1" applyBorder="1" applyAlignment="1">
      <alignment horizontal="centerContinuous"/>
    </xf>
    <xf numFmtId="2" fontId="4" fillId="0" borderId="0" xfId="1" applyNumberFormat="1" applyFont="1" applyFill="1" applyAlignment="1">
      <alignment horizontal="centerContinuous"/>
    </xf>
    <xf numFmtId="0" fontId="5" fillId="0" borderId="0" xfId="0" applyFont="1" applyFill="1"/>
    <xf numFmtId="43" fontId="4" fillId="0" borderId="0" xfId="1" applyFont="1" applyFill="1" applyAlignment="1">
      <alignment horizontal="centerContinuous"/>
    </xf>
    <xf numFmtId="2" fontId="5" fillId="0" borderId="0" xfId="1" applyNumberFormat="1" applyFont="1" applyAlignment="1">
      <alignment horizontal="center"/>
    </xf>
  </cellXfs>
  <cellStyles count="7">
    <cellStyle name="Comma" xfId="1" builtinId="3"/>
    <cellStyle name="Comma 10" xfId="6"/>
    <cellStyle name="Comma 2" xfId="4"/>
    <cellStyle name="Comma 3" xfId="5"/>
    <cellStyle name="F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60"/>
  <sheetViews>
    <sheetView tabSelected="1" zoomScale="80" zoomScaleNormal="80" zoomScaleSheetLayoutView="85" workbookViewId="0">
      <selection sqref="A1:A2"/>
    </sheetView>
  </sheetViews>
  <sheetFormatPr defaultColWidth="9.109375" defaultRowHeight="13.2" outlineLevelCol="1" x14ac:dyDescent="0.25"/>
  <cols>
    <col min="1" max="1" width="9.44140625" style="20" bestFit="1" customWidth="1"/>
    <col min="2" max="2" width="73.109375" style="20" bestFit="1" customWidth="1"/>
    <col min="3" max="3" width="2.6640625" style="20" customWidth="1"/>
    <col min="4" max="4" width="16.88671875" style="20" customWidth="1"/>
    <col min="5" max="5" width="2.6640625" style="20" customWidth="1"/>
    <col min="6" max="6" width="13" style="20" customWidth="1"/>
    <col min="7" max="7" width="1.88671875" style="20" bestFit="1" customWidth="1"/>
    <col min="8" max="8" width="12" style="20" customWidth="1"/>
    <col min="9" max="9" width="2.6640625" style="20" customWidth="1"/>
    <col min="10" max="10" width="9.6640625" style="20" customWidth="1"/>
    <col min="11" max="11" width="2.6640625" style="20" customWidth="1"/>
    <col min="12" max="12" width="21.5546875" style="20" customWidth="1"/>
    <col min="13" max="13" width="2.33203125" style="20" customWidth="1"/>
    <col min="14" max="14" width="19" style="20" customWidth="1"/>
    <col min="15" max="15" width="2.6640625" style="20" customWidth="1"/>
    <col min="16" max="16" width="23.33203125" style="20" customWidth="1"/>
    <col min="17" max="17" width="2.6640625" style="20" customWidth="1"/>
    <col min="18" max="18" width="13" style="43" customWidth="1"/>
    <col min="19" max="19" width="3.88671875" style="43" bestFit="1" customWidth="1"/>
    <col min="20" max="20" width="18.109375" style="43" customWidth="1"/>
    <col min="21" max="21" width="2.6640625" style="43" customWidth="1"/>
    <col min="22" max="22" width="17.44140625" style="43" customWidth="1"/>
    <col min="23" max="23" width="15" style="20" customWidth="1"/>
    <col min="24" max="24" width="21.5546875" style="20" hidden="1" customWidth="1" outlineLevel="1"/>
    <col min="25" max="25" width="4" style="20" hidden="1" customWidth="1" outlineLevel="1"/>
    <col min="26" max="26" width="15" style="20" hidden="1" customWidth="1" outlineLevel="1"/>
    <col min="27" max="27" width="4.5546875" style="20" hidden="1" customWidth="1" outlineLevel="1"/>
    <col min="28" max="28" width="12.5546875" style="20" customWidth="1" collapsed="1"/>
    <col min="29" max="29" width="15" style="20" bestFit="1" customWidth="1"/>
    <col min="30" max="16384" width="9.109375" style="20"/>
  </cols>
  <sheetData>
    <row r="1" spans="1:28" x14ac:dyDescent="0.25">
      <c r="A1" s="22" t="s">
        <v>282</v>
      </c>
    </row>
    <row r="2" spans="1:28" x14ac:dyDescent="0.25">
      <c r="A2" s="22" t="s">
        <v>283</v>
      </c>
    </row>
    <row r="7" spans="1:28" ht="17.399999999999999" x14ac:dyDescent="0.3">
      <c r="A7" s="1" t="s">
        <v>216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31"/>
      <c r="Q7" s="31"/>
      <c r="R7" s="63"/>
      <c r="S7" s="63"/>
      <c r="T7" s="63"/>
      <c r="U7" s="63"/>
      <c r="V7" s="63"/>
      <c r="W7" s="39"/>
      <c r="X7" s="21"/>
      <c r="Y7" s="21"/>
      <c r="Z7" s="39"/>
      <c r="AA7" s="39"/>
      <c r="AB7" s="31"/>
    </row>
    <row r="8" spans="1:28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31"/>
      <c r="Q8" s="31"/>
      <c r="R8" s="63"/>
      <c r="S8" s="63"/>
      <c r="T8" s="63"/>
      <c r="U8" s="63"/>
      <c r="V8" s="63"/>
      <c r="W8" s="39"/>
      <c r="X8" s="21"/>
      <c r="Y8" s="21"/>
      <c r="Z8" s="39"/>
      <c r="AA8" s="39"/>
      <c r="AB8" s="31"/>
    </row>
    <row r="9" spans="1:28" x14ac:dyDescent="0.25">
      <c r="A9" s="21" t="s">
        <v>249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31"/>
      <c r="Q9" s="31"/>
      <c r="R9" s="63"/>
      <c r="S9" s="63"/>
      <c r="T9" s="63"/>
      <c r="U9" s="63"/>
      <c r="V9" s="63"/>
      <c r="W9" s="39"/>
      <c r="X9" s="21"/>
      <c r="Y9" s="21"/>
      <c r="Z9" s="39"/>
      <c r="AA9" s="39"/>
      <c r="AB9" s="31"/>
    </row>
    <row r="10" spans="1:28" x14ac:dyDescent="0.25">
      <c r="A10" s="21" t="s">
        <v>271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63"/>
      <c r="S10" s="63"/>
      <c r="T10" s="63"/>
      <c r="U10" s="63"/>
      <c r="V10" s="63"/>
      <c r="W10" s="39"/>
      <c r="X10" s="31"/>
      <c r="Y10" s="31"/>
      <c r="Z10" s="39"/>
      <c r="AA10" s="39"/>
      <c r="AB10" s="31"/>
    </row>
    <row r="11" spans="1:28" x14ac:dyDescent="0.25">
      <c r="A11" s="21" t="s">
        <v>281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63"/>
      <c r="S11" s="63"/>
      <c r="T11" s="63"/>
      <c r="U11" s="63"/>
      <c r="V11" s="63"/>
      <c r="W11" s="39"/>
      <c r="X11" s="31"/>
      <c r="Y11" s="31"/>
      <c r="Z11" s="39"/>
      <c r="AA11" s="39"/>
    </row>
    <row r="12" spans="1:28" x14ac:dyDescent="0.25">
      <c r="A12" s="2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W12" s="39"/>
      <c r="X12" s="31"/>
      <c r="Y12" s="31"/>
      <c r="Z12" s="39"/>
      <c r="AA12" s="39"/>
    </row>
    <row r="13" spans="1:28" x14ac:dyDescent="0.25">
      <c r="D13" s="3" t="s">
        <v>213</v>
      </c>
      <c r="P13" s="3"/>
      <c r="R13" s="72" t="s">
        <v>217</v>
      </c>
      <c r="T13" s="72" t="s">
        <v>220</v>
      </c>
      <c r="U13" s="72"/>
      <c r="V13" s="72" t="s">
        <v>220</v>
      </c>
      <c r="W13" s="39"/>
      <c r="Z13" s="39"/>
      <c r="AA13" s="39"/>
      <c r="AB13" s="3"/>
    </row>
    <row r="14" spans="1:28" x14ac:dyDescent="0.25">
      <c r="D14" s="3" t="s">
        <v>214</v>
      </c>
      <c r="F14" s="21" t="s">
        <v>277</v>
      </c>
      <c r="G14" s="21"/>
      <c r="H14" s="21"/>
      <c r="J14" s="3" t="s">
        <v>205</v>
      </c>
      <c r="L14" s="3" t="s">
        <v>207</v>
      </c>
      <c r="N14" s="3" t="s">
        <v>209</v>
      </c>
      <c r="P14" s="3" t="s">
        <v>211</v>
      </c>
      <c r="Q14" s="3"/>
      <c r="R14" s="72" t="s">
        <v>218</v>
      </c>
      <c r="S14" s="73"/>
      <c r="T14" s="73" t="s">
        <v>221</v>
      </c>
      <c r="U14" s="72"/>
      <c r="V14" s="73" t="s">
        <v>221</v>
      </c>
      <c r="W14" s="39"/>
      <c r="X14" s="3" t="s">
        <v>218</v>
      </c>
      <c r="Y14" s="3"/>
      <c r="Z14" s="122" t="s">
        <v>279</v>
      </c>
      <c r="AA14" s="39"/>
      <c r="AB14" s="3"/>
    </row>
    <row r="15" spans="1:28" x14ac:dyDescent="0.25">
      <c r="D15" s="4" t="s">
        <v>215</v>
      </c>
      <c r="F15" s="2" t="s">
        <v>278</v>
      </c>
      <c r="G15" s="2"/>
      <c r="H15" s="2"/>
      <c r="J15" s="4" t="s">
        <v>206</v>
      </c>
      <c r="L15" s="4" t="s">
        <v>208</v>
      </c>
      <c r="N15" s="4" t="s">
        <v>210</v>
      </c>
      <c r="P15" s="4" t="s">
        <v>212</v>
      </c>
      <c r="Q15" s="3"/>
      <c r="R15" s="61" t="s">
        <v>219</v>
      </c>
      <c r="S15" s="72"/>
      <c r="T15" s="61" t="s">
        <v>212</v>
      </c>
      <c r="U15" s="72"/>
      <c r="V15" s="61" t="s">
        <v>222</v>
      </c>
      <c r="W15" s="39"/>
      <c r="X15" s="4" t="s">
        <v>280</v>
      </c>
      <c r="Y15" s="4"/>
      <c r="Z15" s="111" t="s">
        <v>273</v>
      </c>
      <c r="AA15" s="111"/>
      <c r="AB15" s="3"/>
    </row>
    <row r="16" spans="1:28" x14ac:dyDescent="0.25">
      <c r="D16" s="5">
        <v>-1</v>
      </c>
      <c r="F16" s="40">
        <v>-2</v>
      </c>
      <c r="G16" s="31"/>
      <c r="H16" s="31"/>
      <c r="J16" s="5">
        <v>-3</v>
      </c>
      <c r="L16" s="5">
        <v>-4</v>
      </c>
      <c r="M16" s="5"/>
      <c r="N16" s="5">
        <v>-5</v>
      </c>
      <c r="O16" s="5"/>
      <c r="P16" s="5" t="s">
        <v>15</v>
      </c>
      <c r="Q16" s="5"/>
      <c r="R16" s="100">
        <v>-7</v>
      </c>
      <c r="S16" s="100"/>
      <c r="T16" s="100" t="s">
        <v>16</v>
      </c>
      <c r="U16" s="100"/>
      <c r="V16" s="100" t="s">
        <v>17</v>
      </c>
      <c r="W16" s="39"/>
      <c r="X16" s="5"/>
      <c r="Y16" s="5"/>
      <c r="Z16" s="39"/>
      <c r="AA16" s="39"/>
      <c r="AB16" s="5"/>
    </row>
    <row r="17" spans="1:28" x14ac:dyDescent="0.25">
      <c r="L17" s="3"/>
      <c r="N17" s="10"/>
      <c r="P17" s="11"/>
      <c r="Q17" s="11"/>
      <c r="R17" s="105"/>
      <c r="S17" s="105"/>
      <c r="T17" s="105"/>
      <c r="U17" s="105"/>
      <c r="V17" s="105"/>
      <c r="W17" s="11"/>
      <c r="X17" s="3"/>
      <c r="Y17" s="3"/>
      <c r="Z17" s="11"/>
      <c r="AA17" s="11"/>
      <c r="AB17" s="11"/>
    </row>
    <row r="18" spans="1:28" x14ac:dyDescent="0.25">
      <c r="A18" s="22" t="s">
        <v>0</v>
      </c>
    </row>
    <row r="20" spans="1:28" x14ac:dyDescent="0.25">
      <c r="X20" s="12"/>
      <c r="Y20" s="12"/>
      <c r="Z20" s="12"/>
      <c r="AA20" s="12"/>
    </row>
    <row r="21" spans="1:28" s="25" customFormat="1" x14ac:dyDescent="0.25">
      <c r="A21" s="28" t="s">
        <v>173</v>
      </c>
      <c r="H21" s="38"/>
      <c r="L21" s="26"/>
      <c r="N21" s="26"/>
      <c r="P21" s="26"/>
      <c r="Q21" s="26"/>
      <c r="R21" s="48"/>
      <c r="S21" s="48"/>
      <c r="T21" s="48"/>
      <c r="U21" s="48"/>
      <c r="V21" s="48"/>
      <c r="W21" s="26"/>
      <c r="X21" s="89"/>
      <c r="Y21" s="89"/>
      <c r="Z21" s="89"/>
      <c r="AA21" s="89"/>
      <c r="AB21" s="26"/>
    </row>
    <row r="22" spans="1:28" x14ac:dyDescent="0.25">
      <c r="A22" s="20" t="s">
        <v>5</v>
      </c>
      <c r="B22" s="20" t="s">
        <v>5</v>
      </c>
      <c r="C22" s="25" t="str">
        <f t="shared" ref="C22" si="0">+UPPER(B22)</f>
        <v/>
      </c>
      <c r="H22" s="37"/>
      <c r="X22" s="12"/>
      <c r="Y22" s="12"/>
      <c r="Z22" s="12"/>
      <c r="AA22" s="12"/>
    </row>
    <row r="23" spans="1:28" s="25" customFormat="1" x14ac:dyDescent="0.25">
      <c r="A23" s="25" t="s">
        <v>5</v>
      </c>
      <c r="B23" s="25" t="s">
        <v>37</v>
      </c>
      <c r="H23" s="38"/>
      <c r="R23" s="53"/>
      <c r="S23" s="53"/>
      <c r="T23" s="53"/>
      <c r="U23" s="53"/>
      <c r="V23" s="53"/>
      <c r="X23" s="89"/>
      <c r="Y23" s="89"/>
      <c r="Z23" s="89"/>
      <c r="AA23" s="89"/>
    </row>
    <row r="24" spans="1:28" x14ac:dyDescent="0.25">
      <c r="A24" s="20">
        <v>311</v>
      </c>
      <c r="B24" s="20" t="s">
        <v>38</v>
      </c>
      <c r="C24" s="25"/>
      <c r="D24" s="33">
        <v>46568</v>
      </c>
      <c r="F24" s="52">
        <v>3.2000000000000002E-3</v>
      </c>
      <c r="G24" s="31"/>
      <c r="H24" s="62"/>
      <c r="J24" s="35">
        <v>-1</v>
      </c>
      <c r="L24" s="23">
        <v>112114270.75</v>
      </c>
      <c r="N24" s="23">
        <v>73128598.018876269</v>
      </c>
      <c r="P24" s="23">
        <f>+ROUND((100-J24)/100*L24-N24,0)</f>
        <v>40106815</v>
      </c>
      <c r="Q24" s="24"/>
      <c r="R24" s="49">
        <f>X24-Z24</f>
        <v>10.323600000000001</v>
      </c>
      <c r="S24" s="57"/>
      <c r="T24" s="46">
        <f t="shared" ref="T24:T28" si="1">+ROUND(P24/R24,0)</f>
        <v>3884964</v>
      </c>
      <c r="U24" s="46"/>
      <c r="V24" s="49">
        <f>+ROUND(T24/L24*100,2)</f>
        <v>3.47</v>
      </c>
      <c r="X24" s="12">
        <f>+(MONTH(D24)-12)/12+YEAR(D24)-2016</f>
        <v>10.5</v>
      </c>
      <c r="Y24" s="12"/>
      <c r="Z24" s="44">
        <f>+F24*X24^2/2</f>
        <v>0.1764</v>
      </c>
      <c r="AA24" s="44"/>
      <c r="AB24" s="39"/>
    </row>
    <row r="25" spans="1:28" x14ac:dyDescent="0.25">
      <c r="A25" s="20">
        <v>312</v>
      </c>
      <c r="B25" s="20" t="s">
        <v>39</v>
      </c>
      <c r="C25" s="25"/>
      <c r="D25" s="33">
        <v>46568</v>
      </c>
      <c r="F25" s="52">
        <v>9.4000000000000004E-3</v>
      </c>
      <c r="G25" s="31"/>
      <c r="H25" s="36"/>
      <c r="J25" s="35">
        <v>-2</v>
      </c>
      <c r="L25" s="23">
        <v>7715627.6299999999</v>
      </c>
      <c r="N25" s="23">
        <v>1329813.4977175002</v>
      </c>
      <c r="P25" s="23">
        <f t="shared" ref="P25:P28" si="2">+ROUND((100-J25)/100*L25-N25,0)</f>
        <v>6540127</v>
      </c>
      <c r="Q25" s="24"/>
      <c r="R25" s="49">
        <f>X25-Z25</f>
        <v>9.9818250000000006</v>
      </c>
      <c r="S25" s="57"/>
      <c r="T25" s="46">
        <f t="shared" si="1"/>
        <v>655204</v>
      </c>
      <c r="U25" s="46"/>
      <c r="V25" s="49">
        <f>+ROUND(T25/L25*100,2)</f>
        <v>8.49</v>
      </c>
      <c r="X25" s="12">
        <f>+(MONTH(D25)-12)/12+YEAR(D25)-2016</f>
        <v>10.5</v>
      </c>
      <c r="Y25" s="12"/>
      <c r="Z25" s="44">
        <f>+F25*X25^2/2</f>
        <v>0.51817500000000005</v>
      </c>
      <c r="AA25" s="44"/>
      <c r="AB25" s="39"/>
    </row>
    <row r="26" spans="1:28" x14ac:dyDescent="0.25">
      <c r="A26" s="20">
        <v>314</v>
      </c>
      <c r="B26" s="20" t="s">
        <v>40</v>
      </c>
      <c r="C26" s="25"/>
      <c r="D26" s="33">
        <v>46568</v>
      </c>
      <c r="F26" s="52">
        <v>1.2E-2</v>
      </c>
      <c r="G26" s="31"/>
      <c r="H26" s="36"/>
      <c r="J26" s="35">
        <v>0</v>
      </c>
      <c r="L26" s="23">
        <v>9652310.3100000005</v>
      </c>
      <c r="N26" s="23">
        <v>7657288.3671349995</v>
      </c>
      <c r="P26" s="23">
        <f t="shared" si="2"/>
        <v>1995022</v>
      </c>
      <c r="Q26" s="24"/>
      <c r="R26" s="49">
        <f t="shared" ref="R26:R28" si="3">X26-Z26</f>
        <v>9.8384999999999998</v>
      </c>
      <c r="S26" s="57"/>
      <c r="T26" s="46">
        <f t="shared" si="1"/>
        <v>202777</v>
      </c>
      <c r="U26" s="46"/>
      <c r="V26" s="49">
        <f>+ROUND(T26/L26*100,2)</f>
        <v>2.1</v>
      </c>
      <c r="X26" s="12">
        <f>+(MONTH(D26)-12)/12+YEAR(D26)-2016</f>
        <v>10.5</v>
      </c>
      <c r="Y26" s="12"/>
      <c r="Z26" s="44">
        <f>+F26*X26^2/2</f>
        <v>0.66149999999999998</v>
      </c>
      <c r="AA26" s="44"/>
      <c r="AB26" s="39"/>
    </row>
    <row r="27" spans="1:28" x14ac:dyDescent="0.25">
      <c r="A27" s="20">
        <v>315</v>
      </c>
      <c r="B27" s="20" t="s">
        <v>41</v>
      </c>
      <c r="C27" s="25"/>
      <c r="D27" s="33">
        <v>46568</v>
      </c>
      <c r="F27" s="52">
        <v>5.1999999999999998E-3</v>
      </c>
      <c r="G27" s="31"/>
      <c r="H27" s="36"/>
      <c r="J27" s="35">
        <v>-5</v>
      </c>
      <c r="L27" s="23">
        <v>9646847.9499999993</v>
      </c>
      <c r="N27" s="23">
        <v>7389490.1803400004</v>
      </c>
      <c r="P27" s="23">
        <f t="shared" si="2"/>
        <v>2739700</v>
      </c>
      <c r="Q27" s="24"/>
      <c r="R27" s="49">
        <f t="shared" si="3"/>
        <v>10.21335</v>
      </c>
      <c r="S27" s="57"/>
      <c r="T27" s="46">
        <f t="shared" si="1"/>
        <v>268247</v>
      </c>
      <c r="U27" s="46"/>
      <c r="V27" s="49">
        <f>+ROUND(T27/L27*100,2)</f>
        <v>2.78</v>
      </c>
      <c r="X27" s="12">
        <f>+(MONTH(D27)-12)/12+YEAR(D27)-2016</f>
        <v>10.5</v>
      </c>
      <c r="Y27" s="12"/>
      <c r="Z27" s="44">
        <f>+F27*X27^2/2</f>
        <v>0.28664999999999996</v>
      </c>
      <c r="AA27" s="44"/>
      <c r="AB27" s="39"/>
    </row>
    <row r="28" spans="1:28" x14ac:dyDescent="0.25">
      <c r="A28" s="20">
        <v>316</v>
      </c>
      <c r="B28" s="20" t="s">
        <v>253</v>
      </c>
      <c r="C28" s="25"/>
      <c r="D28" s="33">
        <v>46568</v>
      </c>
      <c r="F28" s="52">
        <v>7.1000000000000004E-3</v>
      </c>
      <c r="G28" s="31"/>
      <c r="H28" s="36"/>
      <c r="J28" s="35">
        <v>-1</v>
      </c>
      <c r="L28" s="19">
        <v>2450703.12</v>
      </c>
      <c r="N28" s="19">
        <v>1919505.5114499999</v>
      </c>
      <c r="P28" s="19">
        <f t="shared" si="2"/>
        <v>555705</v>
      </c>
      <c r="Q28" s="18"/>
      <c r="R28" s="49">
        <f t="shared" si="3"/>
        <v>10.1086125</v>
      </c>
      <c r="S28" s="74"/>
      <c r="T28" s="47">
        <f t="shared" si="1"/>
        <v>54973</v>
      </c>
      <c r="U28" s="50"/>
      <c r="V28" s="49">
        <f>+ROUND(T28/L28*100,2)</f>
        <v>2.2400000000000002</v>
      </c>
      <c r="X28" s="90">
        <f>+(MONTH(D28)-12)/12+YEAR(D28)-2016</f>
        <v>10.5</v>
      </c>
      <c r="Y28" s="95"/>
      <c r="Z28" s="44">
        <f>+F28*X28^2/2</f>
        <v>0.3913875</v>
      </c>
      <c r="AA28" s="44"/>
      <c r="AB28" s="39"/>
    </row>
    <row r="29" spans="1:28" s="25" customFormat="1" x14ac:dyDescent="0.25">
      <c r="A29" s="25" t="s">
        <v>5</v>
      </c>
      <c r="B29" s="25" t="s">
        <v>42</v>
      </c>
      <c r="D29" s="33"/>
      <c r="E29" s="20"/>
      <c r="F29" s="52"/>
      <c r="G29" s="31"/>
      <c r="H29" s="36"/>
      <c r="I29" s="20"/>
      <c r="J29" s="35"/>
      <c r="L29" s="26">
        <f>+SUBTOTAL(9,L24:L28)</f>
        <v>141579759.75999999</v>
      </c>
      <c r="N29" s="26">
        <f>+SUBTOTAL(9,N24:N28)</f>
        <v>91424695.575518772</v>
      </c>
      <c r="P29" s="26">
        <f>+SUBTOTAL(9,P24:P28)</f>
        <v>51937369</v>
      </c>
      <c r="Q29" s="26"/>
      <c r="R29" s="80">
        <f>+P29/T29</f>
        <v>10.251811577396314</v>
      </c>
      <c r="S29" s="48"/>
      <c r="T29" s="48">
        <f>+SUBTOTAL(9,T24:T28)</f>
        <v>5066165</v>
      </c>
      <c r="U29" s="48"/>
      <c r="V29" s="80">
        <f>+T29/L29*100</f>
        <v>3.5783116234890842</v>
      </c>
      <c r="X29" s="89"/>
      <c r="Y29" s="89"/>
      <c r="Z29" s="44"/>
      <c r="AA29" s="44"/>
      <c r="AB29" s="39"/>
    </row>
    <row r="30" spans="1:28" x14ac:dyDescent="0.25">
      <c r="A30" s="20" t="s">
        <v>5</v>
      </c>
      <c r="B30" s="20" t="s">
        <v>5</v>
      </c>
      <c r="C30" s="25"/>
      <c r="D30" s="33"/>
      <c r="F30" s="52"/>
      <c r="G30" s="31"/>
      <c r="H30" s="36"/>
      <c r="J30" s="35"/>
      <c r="R30" s="49"/>
      <c r="V30" s="49"/>
      <c r="X30" s="12"/>
      <c r="Y30" s="12"/>
      <c r="Z30" s="44"/>
      <c r="AA30" s="44"/>
      <c r="AB30" s="39"/>
    </row>
    <row r="31" spans="1:28" s="25" customFormat="1" x14ac:dyDescent="0.25">
      <c r="A31" s="25" t="s">
        <v>5</v>
      </c>
      <c r="B31" s="25" t="s">
        <v>43</v>
      </c>
      <c r="D31" s="33"/>
      <c r="E31" s="20"/>
      <c r="F31" s="52"/>
      <c r="G31" s="31"/>
      <c r="H31" s="36"/>
      <c r="I31" s="20"/>
      <c r="J31" s="35"/>
      <c r="R31" s="49"/>
      <c r="S31" s="53"/>
      <c r="T31" s="53"/>
      <c r="U31" s="53"/>
      <c r="V31" s="49"/>
      <c r="X31" s="89"/>
      <c r="Y31" s="89"/>
      <c r="Z31" s="44"/>
      <c r="AA31" s="44"/>
      <c r="AB31" s="39"/>
    </row>
    <row r="32" spans="1:28" x14ac:dyDescent="0.25">
      <c r="A32" s="20">
        <v>311</v>
      </c>
      <c r="B32" s="20" t="s">
        <v>38</v>
      </c>
      <c r="C32" s="25"/>
      <c r="D32" s="33">
        <v>46568</v>
      </c>
      <c r="F32" s="52">
        <v>3.2000000000000002E-3</v>
      </c>
      <c r="G32" s="31"/>
      <c r="H32" s="36"/>
      <c r="J32" s="35">
        <v>-1</v>
      </c>
      <c r="L32" s="23">
        <v>6836328</v>
      </c>
      <c r="N32" s="23">
        <v>5584431.539401249</v>
      </c>
      <c r="P32" s="23">
        <f t="shared" ref="P32:P36" si="4">+ROUND((100-J32)/100*L32-N32,0)</f>
        <v>1320260</v>
      </c>
      <c r="Q32" s="24"/>
      <c r="R32" s="49">
        <f t="shared" ref="R32:R36" si="5">X32-Z32</f>
        <v>10.323600000000001</v>
      </c>
      <c r="S32" s="57"/>
      <c r="T32" s="46">
        <f t="shared" ref="T32:T36" si="6">+ROUND(P32/R32,0)</f>
        <v>127888</v>
      </c>
      <c r="U32" s="46"/>
      <c r="V32" s="49">
        <f>+ROUND(T32/L32*100,2)</f>
        <v>1.87</v>
      </c>
      <c r="X32" s="12">
        <f>+(MONTH(D32)-12)/12+YEAR(D32)-2016</f>
        <v>10.5</v>
      </c>
      <c r="Y32" s="12"/>
      <c r="Z32" s="44">
        <f>+F32*X32^2/2</f>
        <v>0.1764</v>
      </c>
      <c r="AA32" s="44"/>
      <c r="AB32" s="39"/>
    </row>
    <row r="33" spans="1:28" x14ac:dyDescent="0.25">
      <c r="A33" s="20">
        <v>312</v>
      </c>
      <c r="B33" s="20" t="s">
        <v>39</v>
      </c>
      <c r="C33" s="25"/>
      <c r="D33" s="33">
        <v>46568</v>
      </c>
      <c r="F33" s="52">
        <v>9.4000000000000004E-3</v>
      </c>
      <c r="G33" s="31"/>
      <c r="H33" s="36"/>
      <c r="J33" s="35">
        <v>-2</v>
      </c>
      <c r="L33" s="23">
        <v>181481969.46000001</v>
      </c>
      <c r="N33" s="23">
        <v>93495502.326087505</v>
      </c>
      <c r="P33" s="23">
        <f t="shared" si="4"/>
        <v>91616107</v>
      </c>
      <c r="Q33" s="24"/>
      <c r="R33" s="49">
        <f t="shared" si="5"/>
        <v>9.9818250000000006</v>
      </c>
      <c r="S33" s="57"/>
      <c r="T33" s="46">
        <f t="shared" si="6"/>
        <v>9178292</v>
      </c>
      <c r="U33" s="46"/>
      <c r="V33" s="49">
        <f>+ROUND(T33/L33*100,2)</f>
        <v>5.0599999999999996</v>
      </c>
      <c r="X33" s="12">
        <f>+(MONTH(D33)-12)/12+YEAR(D33)-2016</f>
        <v>10.5</v>
      </c>
      <c r="Y33" s="12"/>
      <c r="Z33" s="44">
        <f>+F33*X33^2/2</f>
        <v>0.51817500000000005</v>
      </c>
      <c r="AA33" s="44"/>
      <c r="AB33" s="39"/>
    </row>
    <row r="34" spans="1:28" x14ac:dyDescent="0.25">
      <c r="A34" s="20">
        <v>314</v>
      </c>
      <c r="B34" s="20" t="s">
        <v>40</v>
      </c>
      <c r="C34" s="25"/>
      <c r="D34" s="33">
        <v>46568</v>
      </c>
      <c r="F34" s="52">
        <v>1.2E-2</v>
      </c>
      <c r="G34" s="31"/>
      <c r="H34" s="36"/>
      <c r="J34" s="35">
        <v>0</v>
      </c>
      <c r="L34" s="23">
        <v>72660531.120000005</v>
      </c>
      <c r="N34" s="23">
        <v>41616766.584077507</v>
      </c>
      <c r="P34" s="23">
        <f t="shared" si="4"/>
        <v>31043765</v>
      </c>
      <c r="Q34" s="24"/>
      <c r="R34" s="49">
        <f t="shared" si="5"/>
        <v>9.8384999999999998</v>
      </c>
      <c r="S34" s="57"/>
      <c r="T34" s="46">
        <f t="shared" si="6"/>
        <v>3155335</v>
      </c>
      <c r="U34" s="46"/>
      <c r="V34" s="49">
        <f>+ROUND(T34/L34*100,2)</f>
        <v>4.34</v>
      </c>
      <c r="X34" s="12">
        <f>+(MONTH(D34)-12)/12+YEAR(D34)-2016</f>
        <v>10.5</v>
      </c>
      <c r="Y34" s="12"/>
      <c r="Z34" s="44">
        <f>+F34*X34^2/2</f>
        <v>0.66149999999999998</v>
      </c>
      <c r="AA34" s="44"/>
      <c r="AB34" s="39"/>
    </row>
    <row r="35" spans="1:28" x14ac:dyDescent="0.25">
      <c r="A35" s="20">
        <v>315</v>
      </c>
      <c r="B35" s="20" t="s">
        <v>41</v>
      </c>
      <c r="C35" s="25"/>
      <c r="D35" s="33">
        <v>46568</v>
      </c>
      <c r="F35" s="52">
        <v>5.1999999999999998E-3</v>
      </c>
      <c r="G35" s="31"/>
      <c r="H35" s="36"/>
      <c r="J35" s="35">
        <v>-5</v>
      </c>
      <c r="L35" s="23">
        <v>14261783.880000001</v>
      </c>
      <c r="N35" s="23">
        <v>8023680.4138099998</v>
      </c>
      <c r="P35" s="23">
        <f t="shared" si="4"/>
        <v>6951193</v>
      </c>
      <c r="Q35" s="24"/>
      <c r="R35" s="49">
        <f t="shared" si="5"/>
        <v>10.21335</v>
      </c>
      <c r="S35" s="57"/>
      <c r="T35" s="46">
        <f t="shared" si="6"/>
        <v>680599</v>
      </c>
      <c r="U35" s="46"/>
      <c r="V35" s="49">
        <f>+ROUND(T35/L35*100,2)</f>
        <v>4.7699999999999996</v>
      </c>
      <c r="X35" s="12">
        <f>+(MONTH(D35)-12)/12+YEAR(D35)-2016</f>
        <v>10.5</v>
      </c>
      <c r="Y35" s="12"/>
      <c r="Z35" s="44">
        <f>+F35*X35^2/2</f>
        <v>0.28664999999999996</v>
      </c>
      <c r="AA35" s="44"/>
      <c r="AB35" s="39"/>
    </row>
    <row r="36" spans="1:28" x14ac:dyDescent="0.25">
      <c r="A36" s="20">
        <v>316</v>
      </c>
      <c r="B36" s="20" t="s">
        <v>253</v>
      </c>
      <c r="C36" s="25"/>
      <c r="D36" s="33">
        <v>46568</v>
      </c>
      <c r="F36" s="52">
        <v>7.1000000000000004E-3</v>
      </c>
      <c r="G36" s="31"/>
      <c r="H36" s="36"/>
      <c r="J36" s="35">
        <v>-1</v>
      </c>
      <c r="L36" s="19">
        <v>3924406.56</v>
      </c>
      <c r="N36" s="19">
        <v>2278882.8602100001</v>
      </c>
      <c r="P36" s="19">
        <f t="shared" si="4"/>
        <v>1684768</v>
      </c>
      <c r="Q36" s="18"/>
      <c r="R36" s="49">
        <f t="shared" si="5"/>
        <v>10.1086125</v>
      </c>
      <c r="S36" s="74"/>
      <c r="T36" s="47">
        <f t="shared" si="6"/>
        <v>166667</v>
      </c>
      <c r="U36" s="50"/>
      <c r="V36" s="49">
        <f>+ROUND(T36/L36*100,2)</f>
        <v>4.25</v>
      </c>
      <c r="X36" s="90">
        <f>+(MONTH(D36)-12)/12+YEAR(D36)-2016</f>
        <v>10.5</v>
      </c>
      <c r="Y36" s="95"/>
      <c r="Z36" s="44">
        <f>+F36*X36^2/2</f>
        <v>0.3913875</v>
      </c>
      <c r="AA36" s="44"/>
      <c r="AB36" s="39"/>
    </row>
    <row r="37" spans="1:28" s="25" customFormat="1" x14ac:dyDescent="0.25">
      <c r="A37" s="25" t="s">
        <v>5</v>
      </c>
      <c r="B37" s="25" t="s">
        <v>44</v>
      </c>
      <c r="D37" s="33"/>
      <c r="E37" s="20"/>
      <c r="F37" s="52"/>
      <c r="G37" s="31"/>
      <c r="H37" s="36"/>
      <c r="I37" s="20"/>
      <c r="J37" s="35"/>
      <c r="L37" s="26">
        <f>+SUBTOTAL(9,L32:L36)</f>
        <v>279165019.02000004</v>
      </c>
      <c r="N37" s="26">
        <f>+SUBTOTAL(9,N32:N36)</f>
        <v>150999263.72358626</v>
      </c>
      <c r="P37" s="26">
        <f>+SUBTOTAL(9,P32:P36)</f>
        <v>132616093</v>
      </c>
      <c r="Q37" s="26"/>
      <c r="R37" s="80">
        <f>+P37/T37</f>
        <v>9.9645559574539551</v>
      </c>
      <c r="S37" s="48"/>
      <c r="T37" s="48">
        <f>+SUBTOTAL(9,T32:T36)</f>
        <v>13308781</v>
      </c>
      <c r="U37" s="48"/>
      <c r="V37" s="80">
        <f>+T37/L37*100</f>
        <v>4.7673526743143011</v>
      </c>
      <c r="X37" s="89"/>
      <c r="Y37" s="89"/>
      <c r="Z37" s="44"/>
      <c r="AA37" s="44"/>
      <c r="AB37" s="39"/>
    </row>
    <row r="38" spans="1:28" x14ac:dyDescent="0.25">
      <c r="A38" s="20" t="s">
        <v>5</v>
      </c>
      <c r="B38" s="20" t="s">
        <v>5</v>
      </c>
      <c r="C38" s="25"/>
      <c r="D38" s="33"/>
      <c r="F38" s="52"/>
      <c r="G38" s="31"/>
      <c r="H38" s="36"/>
      <c r="J38" s="35"/>
      <c r="R38" s="49"/>
      <c r="V38" s="49"/>
      <c r="X38" s="12"/>
      <c r="Y38" s="12"/>
      <c r="Z38" s="44"/>
      <c r="AA38" s="44"/>
      <c r="AB38" s="39"/>
    </row>
    <row r="39" spans="1:28" s="25" customFormat="1" x14ac:dyDescent="0.25">
      <c r="A39" s="25" t="s">
        <v>5</v>
      </c>
      <c r="B39" s="25" t="s">
        <v>45</v>
      </c>
      <c r="D39" s="33"/>
      <c r="E39" s="20"/>
      <c r="F39" s="52"/>
      <c r="G39" s="31"/>
      <c r="H39" s="36"/>
      <c r="I39" s="20"/>
      <c r="J39" s="35"/>
      <c r="R39" s="49"/>
      <c r="S39" s="53"/>
      <c r="T39" s="53"/>
      <c r="U39" s="53"/>
      <c r="V39" s="49"/>
      <c r="X39" s="89"/>
      <c r="Y39" s="89"/>
      <c r="Z39" s="44"/>
      <c r="AA39" s="44"/>
      <c r="AB39" s="39"/>
    </row>
    <row r="40" spans="1:28" x14ac:dyDescent="0.25">
      <c r="A40" s="20">
        <v>311</v>
      </c>
      <c r="B40" s="20" t="s">
        <v>38</v>
      </c>
      <c r="C40" s="25"/>
      <c r="D40" s="33">
        <v>46568</v>
      </c>
      <c r="F40" s="52">
        <v>3.2000000000000002E-3</v>
      </c>
      <c r="G40" s="31"/>
      <c r="H40" s="36"/>
      <c r="J40" s="35">
        <v>-1</v>
      </c>
      <c r="L40" s="23">
        <v>4986744.41</v>
      </c>
      <c r="N40" s="23">
        <v>4017695.8266787501</v>
      </c>
      <c r="P40" s="23">
        <f t="shared" ref="P40:P44" si="7">+ROUND((100-J40)/100*L40-N40,0)</f>
        <v>1018916</v>
      </c>
      <c r="Q40" s="24"/>
      <c r="R40" s="49">
        <f t="shared" ref="R40:R44" si="8">X40-Z40</f>
        <v>10.323600000000001</v>
      </c>
      <c r="S40" s="57"/>
      <c r="T40" s="46">
        <f t="shared" ref="T40:T44" si="9">+ROUND(P40/R40,0)</f>
        <v>98698</v>
      </c>
      <c r="U40" s="46"/>
      <c r="V40" s="49">
        <f>+ROUND(T40/L40*100,2)</f>
        <v>1.98</v>
      </c>
      <c r="X40" s="12">
        <f>+(MONTH(D40)-12)/12+YEAR(D40)-2016</f>
        <v>10.5</v>
      </c>
      <c r="Y40" s="12"/>
      <c r="Z40" s="44">
        <f>+F40*X40^2/2</f>
        <v>0.1764</v>
      </c>
      <c r="AA40" s="44"/>
      <c r="AB40" s="39"/>
    </row>
    <row r="41" spans="1:28" x14ac:dyDescent="0.25">
      <c r="A41" s="20">
        <v>312</v>
      </c>
      <c r="B41" s="20" t="s">
        <v>39</v>
      </c>
      <c r="C41" s="25"/>
      <c r="D41" s="33">
        <v>46568</v>
      </c>
      <c r="F41" s="52">
        <v>9.4000000000000004E-3</v>
      </c>
      <c r="G41" s="31"/>
      <c r="H41" s="36"/>
      <c r="J41" s="35">
        <v>-2</v>
      </c>
      <c r="L41" s="23">
        <v>183957417.50999999</v>
      </c>
      <c r="N41" s="23">
        <v>87494699.837052509</v>
      </c>
      <c r="P41" s="23">
        <f t="shared" si="7"/>
        <v>100141866</v>
      </c>
      <c r="Q41" s="24"/>
      <c r="R41" s="49">
        <f t="shared" si="8"/>
        <v>9.9818250000000006</v>
      </c>
      <c r="S41" s="57"/>
      <c r="T41" s="46">
        <f t="shared" si="9"/>
        <v>10032421</v>
      </c>
      <c r="U41" s="46"/>
      <c r="V41" s="49">
        <f>+ROUND(T41/L41*100,2)</f>
        <v>5.45</v>
      </c>
      <c r="X41" s="12">
        <f>+(MONTH(D41)-12)/12+YEAR(D41)-2016</f>
        <v>10.5</v>
      </c>
      <c r="Y41" s="12"/>
      <c r="Z41" s="44">
        <f>+F41*X41^2/2</f>
        <v>0.51817500000000005</v>
      </c>
      <c r="AA41" s="44"/>
      <c r="AB41" s="39"/>
    </row>
    <row r="42" spans="1:28" x14ac:dyDescent="0.25">
      <c r="A42" s="20">
        <v>314</v>
      </c>
      <c r="B42" s="20" t="s">
        <v>40</v>
      </c>
      <c r="C42" s="25"/>
      <c r="D42" s="33">
        <v>46568</v>
      </c>
      <c r="F42" s="52">
        <v>1.2E-2</v>
      </c>
      <c r="G42" s="31"/>
      <c r="H42" s="36"/>
      <c r="J42" s="35">
        <v>0</v>
      </c>
      <c r="L42" s="23">
        <v>70765381.489999995</v>
      </c>
      <c r="N42" s="23">
        <v>42942307.877105005</v>
      </c>
      <c r="P42" s="23">
        <f t="shared" si="7"/>
        <v>27823074</v>
      </c>
      <c r="Q42" s="24"/>
      <c r="R42" s="49">
        <f t="shared" si="8"/>
        <v>9.8384999999999998</v>
      </c>
      <c r="S42" s="57"/>
      <c r="T42" s="46">
        <f t="shared" si="9"/>
        <v>2827979</v>
      </c>
      <c r="U42" s="46"/>
      <c r="V42" s="49">
        <f>+ROUND(T42/L42*100,2)</f>
        <v>4</v>
      </c>
      <c r="X42" s="12">
        <f>+(MONTH(D42)-12)/12+YEAR(D42)-2016</f>
        <v>10.5</v>
      </c>
      <c r="Y42" s="12"/>
      <c r="Z42" s="44">
        <f>+F42*X42^2/2</f>
        <v>0.66149999999999998</v>
      </c>
      <c r="AA42" s="44"/>
      <c r="AB42" s="39"/>
    </row>
    <row r="43" spans="1:28" x14ac:dyDescent="0.25">
      <c r="A43" s="20">
        <v>315</v>
      </c>
      <c r="B43" s="20" t="s">
        <v>41</v>
      </c>
      <c r="C43" s="25"/>
      <c r="D43" s="33">
        <v>46568</v>
      </c>
      <c r="F43" s="52">
        <v>5.1999999999999998E-3</v>
      </c>
      <c r="G43" s="31"/>
      <c r="H43" s="36"/>
      <c r="J43" s="35">
        <v>-5</v>
      </c>
      <c r="L43" s="23">
        <v>12273816.32</v>
      </c>
      <c r="N43" s="23">
        <v>6398865.7119800001</v>
      </c>
      <c r="P43" s="23">
        <f t="shared" si="7"/>
        <v>6488641</v>
      </c>
      <c r="Q43" s="24"/>
      <c r="R43" s="49">
        <f t="shared" si="8"/>
        <v>10.21335</v>
      </c>
      <c r="S43" s="57"/>
      <c r="T43" s="46">
        <f t="shared" si="9"/>
        <v>635310</v>
      </c>
      <c r="U43" s="46"/>
      <c r="V43" s="49">
        <f>+ROUND(T43/L43*100,2)</f>
        <v>5.18</v>
      </c>
      <c r="X43" s="12">
        <f>+(MONTH(D43)-12)/12+YEAR(D43)-2016</f>
        <v>10.5</v>
      </c>
      <c r="Y43" s="12"/>
      <c r="Z43" s="44">
        <f>+F43*X43^2/2</f>
        <v>0.28664999999999996</v>
      </c>
      <c r="AA43" s="44"/>
      <c r="AB43" s="39"/>
    </row>
    <row r="44" spans="1:28" x14ac:dyDescent="0.25">
      <c r="A44" s="20">
        <v>316</v>
      </c>
      <c r="B44" s="20" t="s">
        <v>253</v>
      </c>
      <c r="C44" s="25"/>
      <c r="D44" s="33">
        <v>46568</v>
      </c>
      <c r="F44" s="52">
        <v>7.1000000000000004E-3</v>
      </c>
      <c r="G44" s="31"/>
      <c r="H44" s="36"/>
      <c r="J44" s="35">
        <v>-1</v>
      </c>
      <c r="L44" s="19">
        <v>3453781.77</v>
      </c>
      <c r="N44" s="19">
        <v>1668499.1969099999</v>
      </c>
      <c r="P44" s="19">
        <f t="shared" si="7"/>
        <v>1819820</v>
      </c>
      <c r="Q44" s="18"/>
      <c r="R44" s="49">
        <f t="shared" si="8"/>
        <v>10.1086125</v>
      </c>
      <c r="S44" s="74"/>
      <c r="T44" s="47">
        <f t="shared" si="9"/>
        <v>180027</v>
      </c>
      <c r="U44" s="50"/>
      <c r="V44" s="49">
        <f>+ROUND(T44/L44*100,2)</f>
        <v>5.21</v>
      </c>
      <c r="X44" s="90">
        <f>+(MONTH(D44)-12)/12+YEAR(D44)-2016</f>
        <v>10.5</v>
      </c>
      <c r="Y44" s="95"/>
      <c r="Z44" s="44">
        <f>+F44*X44^2/2</f>
        <v>0.3913875</v>
      </c>
      <c r="AA44" s="44"/>
      <c r="AB44" s="39"/>
    </row>
    <row r="45" spans="1:28" s="25" customFormat="1" x14ac:dyDescent="0.25">
      <c r="A45" s="25" t="s">
        <v>5</v>
      </c>
      <c r="B45" s="25" t="s">
        <v>46</v>
      </c>
      <c r="D45" s="33"/>
      <c r="E45" s="20"/>
      <c r="F45" s="52"/>
      <c r="G45" s="31"/>
      <c r="H45" s="36"/>
      <c r="I45" s="20"/>
      <c r="J45" s="35"/>
      <c r="L45" s="13">
        <f>+SUBTOTAL(9,L40:L44)</f>
        <v>275437141.49999994</v>
      </c>
      <c r="N45" s="13">
        <f>+SUBTOTAL(9,N40:N44)</f>
        <v>142522068.44972625</v>
      </c>
      <c r="P45" s="13">
        <f>+SUBTOTAL(9,P40:P44)</f>
        <v>137292317</v>
      </c>
      <c r="Q45" s="14"/>
      <c r="R45" s="80">
        <f>+P45/T45</f>
        <v>9.9671831911798918</v>
      </c>
      <c r="S45" s="59"/>
      <c r="T45" s="55">
        <f>+SUBTOTAL(9,T40:T44)</f>
        <v>13774435</v>
      </c>
      <c r="U45" s="59"/>
      <c r="V45" s="80">
        <f>+T45/L45*100</f>
        <v>5.0009359394981967</v>
      </c>
      <c r="X45" s="110"/>
      <c r="Y45" s="112"/>
      <c r="Z45" s="44"/>
      <c r="AA45" s="44"/>
      <c r="AB45" s="39"/>
    </row>
    <row r="46" spans="1:28" s="25" customFormat="1" x14ac:dyDescent="0.25">
      <c r="B46" s="25" t="s">
        <v>5</v>
      </c>
      <c r="D46" s="33"/>
      <c r="E46" s="20"/>
      <c r="F46" s="52"/>
      <c r="G46" s="31"/>
      <c r="H46" s="36"/>
      <c r="I46" s="20"/>
      <c r="J46" s="35"/>
      <c r="L46" s="26"/>
      <c r="N46" s="26"/>
      <c r="P46" s="26"/>
      <c r="Q46" s="26"/>
      <c r="R46" s="49"/>
      <c r="S46" s="48"/>
      <c r="T46" s="48"/>
      <c r="U46" s="48"/>
      <c r="V46" s="49"/>
      <c r="X46" s="89"/>
      <c r="Y46" s="89"/>
      <c r="Z46" s="44"/>
      <c r="AA46" s="44"/>
      <c r="AB46" s="39"/>
    </row>
    <row r="47" spans="1:28" s="25" customFormat="1" x14ac:dyDescent="0.25">
      <c r="A47" s="28" t="s">
        <v>174</v>
      </c>
      <c r="D47" s="33"/>
      <c r="E47" s="20"/>
      <c r="F47" s="52"/>
      <c r="G47" s="31"/>
      <c r="H47" s="36"/>
      <c r="I47" s="20"/>
      <c r="J47" s="35"/>
      <c r="L47" s="16">
        <f>+SUBTOTAL(9,L23:L46)</f>
        <v>696181920.28000009</v>
      </c>
      <c r="N47" s="16">
        <f>+SUBTOTAL(9,N23:N46)</f>
        <v>384946027.74883133</v>
      </c>
      <c r="P47" s="16">
        <f>+SUBTOTAL(9,P23:P46)</f>
        <v>321845779</v>
      </c>
      <c r="Q47" s="16"/>
      <c r="R47" s="80">
        <f>+P47/T47</f>
        <v>10.010947924627226</v>
      </c>
      <c r="S47" s="77"/>
      <c r="T47" s="77">
        <f>+SUBTOTAL(9,T23:T46)</f>
        <v>32149381</v>
      </c>
      <c r="U47" s="77"/>
      <c r="V47" s="80">
        <f>+T47/L47*100</f>
        <v>4.6179568965349915</v>
      </c>
      <c r="X47" s="91"/>
      <c r="Y47" s="91"/>
      <c r="Z47" s="44"/>
      <c r="AA47" s="44"/>
      <c r="AB47" s="39"/>
    </row>
    <row r="48" spans="1:28" s="25" customFormat="1" x14ac:dyDescent="0.25">
      <c r="B48" s="25" t="s">
        <v>5</v>
      </c>
      <c r="D48" s="33"/>
      <c r="E48" s="20"/>
      <c r="F48" s="52"/>
      <c r="G48" s="31"/>
      <c r="H48" s="36"/>
      <c r="I48" s="20"/>
      <c r="J48" s="35"/>
      <c r="L48" s="26"/>
      <c r="N48" s="26"/>
      <c r="P48" s="26"/>
      <c r="Q48" s="26"/>
      <c r="R48" s="49"/>
      <c r="S48" s="48"/>
      <c r="T48" s="48"/>
      <c r="U48" s="48"/>
      <c r="V48" s="49"/>
      <c r="X48" s="89"/>
      <c r="Y48" s="89"/>
      <c r="Z48" s="44"/>
      <c r="AA48" s="44"/>
      <c r="AB48" s="39"/>
    </row>
    <row r="49" spans="1:28" s="25" customFormat="1" x14ac:dyDescent="0.25">
      <c r="B49" s="25" t="s">
        <v>5</v>
      </c>
      <c r="D49" s="33"/>
      <c r="E49" s="20"/>
      <c r="F49" s="52"/>
      <c r="G49" s="31"/>
      <c r="H49" s="36"/>
      <c r="I49" s="20"/>
      <c r="J49" s="35"/>
      <c r="L49" s="26"/>
      <c r="N49" s="26"/>
      <c r="P49" s="26"/>
      <c r="Q49" s="26"/>
      <c r="R49" s="49"/>
      <c r="S49" s="48"/>
      <c r="T49" s="48"/>
      <c r="U49" s="48"/>
      <c r="V49" s="49"/>
      <c r="X49" s="89"/>
      <c r="Y49" s="89"/>
      <c r="Z49" s="44"/>
      <c r="AA49" s="44"/>
      <c r="AB49" s="39"/>
    </row>
    <row r="50" spans="1:28" s="25" customFormat="1" x14ac:dyDescent="0.25">
      <c r="A50" s="28" t="s">
        <v>175</v>
      </c>
      <c r="D50" s="33"/>
      <c r="E50" s="20"/>
      <c r="F50" s="52"/>
      <c r="G50" s="31"/>
      <c r="H50" s="36"/>
      <c r="I50" s="20"/>
      <c r="J50" s="35"/>
      <c r="L50" s="26"/>
      <c r="N50" s="26"/>
      <c r="P50" s="26"/>
      <c r="Q50" s="26"/>
      <c r="R50" s="49"/>
      <c r="S50" s="48"/>
      <c r="T50" s="48"/>
      <c r="U50" s="48"/>
      <c r="V50" s="49"/>
      <c r="X50" s="89"/>
      <c r="Y50" s="89"/>
      <c r="Z50" s="44"/>
      <c r="AA50" s="44"/>
      <c r="AB50" s="39"/>
    </row>
    <row r="51" spans="1:28" x14ac:dyDescent="0.25">
      <c r="A51" s="20" t="s">
        <v>5</v>
      </c>
      <c r="B51" s="20" t="s">
        <v>5</v>
      </c>
      <c r="C51" s="25"/>
      <c r="D51" s="33"/>
      <c r="F51" s="52"/>
      <c r="G51" s="31"/>
      <c r="H51" s="36"/>
      <c r="J51" s="35"/>
      <c r="R51" s="49"/>
      <c r="V51" s="49"/>
      <c r="X51" s="12"/>
      <c r="Y51" s="12"/>
      <c r="Z51" s="44"/>
      <c r="AA51" s="44"/>
      <c r="AB51" s="39"/>
    </row>
    <row r="52" spans="1:28" s="25" customFormat="1" x14ac:dyDescent="0.25">
      <c r="A52" s="25" t="s">
        <v>5</v>
      </c>
      <c r="B52" s="25" t="s">
        <v>47</v>
      </c>
      <c r="D52" s="33"/>
      <c r="E52" s="20"/>
      <c r="F52" s="52"/>
      <c r="G52" s="31"/>
      <c r="H52" s="36"/>
      <c r="I52" s="20"/>
      <c r="J52" s="35"/>
      <c r="R52" s="49"/>
      <c r="S52" s="53"/>
      <c r="T52" s="53"/>
      <c r="U52" s="53"/>
      <c r="V52" s="49"/>
      <c r="X52" s="89"/>
      <c r="Y52" s="89"/>
      <c r="Z52" s="44"/>
      <c r="AA52" s="44"/>
      <c r="AB52" s="39"/>
    </row>
    <row r="53" spans="1:28" x14ac:dyDescent="0.25">
      <c r="A53" s="20">
        <v>311</v>
      </c>
      <c r="B53" s="20" t="s">
        <v>38</v>
      </c>
      <c r="C53" s="25"/>
      <c r="D53" s="33">
        <v>48029</v>
      </c>
      <c r="F53" s="52">
        <v>3.2000000000000002E-3</v>
      </c>
      <c r="G53" s="31"/>
      <c r="H53" s="36"/>
      <c r="J53" s="35">
        <v>-1</v>
      </c>
      <c r="L53" s="23">
        <v>241950141.44999999</v>
      </c>
      <c r="N53" s="23">
        <v>158600993.76826</v>
      </c>
      <c r="P53" s="23">
        <f t="shared" ref="P53:P57" si="10">+ROUND((100-J53)/100*L53-N53,0)</f>
        <v>85768649</v>
      </c>
      <c r="Q53" s="24"/>
      <c r="R53" s="49">
        <f t="shared" ref="R53:R57" si="11">X53-Z53</f>
        <v>14.163600000000001</v>
      </c>
      <c r="S53" s="57"/>
      <c r="T53" s="46">
        <f t="shared" ref="T53:T57" si="12">+ROUND(P53/R53,0)</f>
        <v>6055568</v>
      </c>
      <c r="U53" s="46"/>
      <c r="V53" s="49">
        <f>+ROUND(T53/L53*100,2)</f>
        <v>2.5</v>
      </c>
      <c r="X53" s="12">
        <f>+(MONTH(D53)-12)/12+YEAR(D53)-2016</f>
        <v>14.5</v>
      </c>
      <c r="Y53" s="12"/>
      <c r="Z53" s="44">
        <f>+F53*X53^2/2</f>
        <v>0.33640000000000003</v>
      </c>
      <c r="AA53" s="44"/>
      <c r="AB53" s="39"/>
    </row>
    <row r="54" spans="1:28" x14ac:dyDescent="0.25">
      <c r="A54" s="20">
        <v>312</v>
      </c>
      <c r="B54" s="20" t="s">
        <v>39</v>
      </c>
      <c r="C54" s="25"/>
      <c r="D54" s="33">
        <v>48029</v>
      </c>
      <c r="F54" s="52">
        <v>9.4000000000000004E-3</v>
      </c>
      <c r="G54" s="31"/>
      <c r="H54" s="36"/>
      <c r="J54" s="35">
        <v>-5</v>
      </c>
      <c r="L54" s="23">
        <v>7068506.2800000003</v>
      </c>
      <c r="N54" s="23">
        <v>2944758.5996100004</v>
      </c>
      <c r="P54" s="23">
        <f t="shared" si="10"/>
        <v>4477173</v>
      </c>
      <c r="Q54" s="24"/>
      <c r="R54" s="49">
        <f t="shared" si="11"/>
        <v>13.511825</v>
      </c>
      <c r="S54" s="57"/>
      <c r="T54" s="46">
        <f t="shared" si="12"/>
        <v>331352</v>
      </c>
      <c r="U54" s="46"/>
      <c r="V54" s="49">
        <f>+ROUND(T54/L54*100,2)</f>
        <v>4.6900000000000004</v>
      </c>
      <c r="X54" s="12">
        <f>+(MONTH(D54)-12)/12+YEAR(D54)-2016</f>
        <v>14.5</v>
      </c>
      <c r="Y54" s="12"/>
      <c r="Z54" s="44">
        <f>+F54*X54^2/2</f>
        <v>0.98817500000000003</v>
      </c>
      <c r="AA54" s="44"/>
      <c r="AB54" s="39"/>
    </row>
    <row r="55" spans="1:28" x14ac:dyDescent="0.25">
      <c r="A55" s="20">
        <v>314</v>
      </c>
      <c r="B55" s="20" t="s">
        <v>40</v>
      </c>
      <c r="C55" s="25"/>
      <c r="D55" s="33">
        <v>48029</v>
      </c>
      <c r="F55" s="52">
        <v>1.2E-2</v>
      </c>
      <c r="G55" s="31"/>
      <c r="H55" s="36"/>
      <c r="J55" s="35">
        <v>0</v>
      </c>
      <c r="L55" s="23">
        <v>27474256.510000002</v>
      </c>
      <c r="N55" s="23">
        <v>14912383.762407498</v>
      </c>
      <c r="P55" s="23">
        <f t="shared" si="10"/>
        <v>12561873</v>
      </c>
      <c r="Q55" s="24"/>
      <c r="R55" s="49">
        <f t="shared" si="11"/>
        <v>13.2385</v>
      </c>
      <c r="S55" s="57"/>
      <c r="T55" s="46">
        <f t="shared" si="12"/>
        <v>948889</v>
      </c>
      <c r="U55" s="46"/>
      <c r="V55" s="49">
        <f>+ROUND(T55/L55*100,2)</f>
        <v>3.45</v>
      </c>
      <c r="X55" s="12">
        <f>+(MONTH(D55)-12)/12+YEAR(D55)-2016</f>
        <v>14.5</v>
      </c>
      <c r="Y55" s="12"/>
      <c r="Z55" s="44">
        <f>+F55*X55^2/2</f>
        <v>1.2615000000000001</v>
      </c>
      <c r="AA55" s="44"/>
      <c r="AB55" s="39"/>
    </row>
    <row r="56" spans="1:28" x14ac:dyDescent="0.25">
      <c r="A56" s="20">
        <v>315</v>
      </c>
      <c r="B56" s="20" t="s">
        <v>41</v>
      </c>
      <c r="C56" s="25"/>
      <c r="D56" s="33">
        <v>48029</v>
      </c>
      <c r="F56" s="52">
        <v>5.1999999999999998E-3</v>
      </c>
      <c r="G56" s="31"/>
      <c r="H56" s="36"/>
      <c r="J56" s="35">
        <v>-5</v>
      </c>
      <c r="L56" s="23">
        <v>10295313.210000001</v>
      </c>
      <c r="N56" s="23">
        <v>5435308.7892399998</v>
      </c>
      <c r="P56" s="23">
        <f t="shared" si="10"/>
        <v>5374770</v>
      </c>
      <c r="Q56" s="24"/>
      <c r="R56" s="49">
        <f t="shared" si="11"/>
        <v>13.95335</v>
      </c>
      <c r="S56" s="57"/>
      <c r="T56" s="46">
        <f t="shared" si="12"/>
        <v>385196</v>
      </c>
      <c r="U56" s="46"/>
      <c r="V56" s="49">
        <f>+ROUND(T56/L56*100,2)</f>
        <v>3.74</v>
      </c>
      <c r="X56" s="12">
        <f>+(MONTH(D56)-12)/12+YEAR(D56)-2016</f>
        <v>14.5</v>
      </c>
      <c r="Y56" s="12"/>
      <c r="Z56" s="44">
        <f>+F56*X56^2/2</f>
        <v>0.54664999999999997</v>
      </c>
      <c r="AA56" s="44"/>
      <c r="AB56" s="39"/>
    </row>
    <row r="57" spans="1:28" x14ac:dyDescent="0.25">
      <c r="A57" s="20">
        <v>316</v>
      </c>
      <c r="B57" s="20" t="s">
        <v>253</v>
      </c>
      <c r="C57" s="25"/>
      <c r="D57" s="33">
        <v>48029</v>
      </c>
      <c r="F57" s="52">
        <v>7.1000000000000004E-3</v>
      </c>
      <c r="G57" s="31"/>
      <c r="H57" s="36"/>
      <c r="J57" s="35">
        <v>0</v>
      </c>
      <c r="L57" s="19">
        <v>3888458.89</v>
      </c>
      <c r="N57" s="19">
        <v>1913639.33559</v>
      </c>
      <c r="P57" s="19">
        <f t="shared" si="10"/>
        <v>1974820</v>
      </c>
      <c r="Q57" s="18"/>
      <c r="R57" s="49">
        <f t="shared" si="11"/>
        <v>13.753612499999999</v>
      </c>
      <c r="S57" s="74"/>
      <c r="T57" s="47">
        <f t="shared" si="12"/>
        <v>143586</v>
      </c>
      <c r="U57" s="50"/>
      <c r="V57" s="49">
        <f>+ROUND(T57/L57*100,2)</f>
        <v>3.69</v>
      </c>
      <c r="X57" s="90">
        <f>+(MONTH(D57)-12)/12+YEAR(D57)-2016</f>
        <v>14.5</v>
      </c>
      <c r="Y57" s="95"/>
      <c r="Z57" s="44">
        <f>+F57*X57^2/2</f>
        <v>0.74638750000000009</v>
      </c>
      <c r="AA57" s="44"/>
      <c r="AB57" s="39"/>
    </row>
    <row r="58" spans="1:28" s="25" customFormat="1" x14ac:dyDescent="0.25">
      <c r="A58" s="25" t="s">
        <v>5</v>
      </c>
      <c r="B58" s="25" t="s">
        <v>48</v>
      </c>
      <c r="D58" s="33"/>
      <c r="E58" s="20"/>
      <c r="F58" s="52"/>
      <c r="G58" s="31"/>
      <c r="H58" s="36"/>
      <c r="I58" s="20"/>
      <c r="J58" s="35"/>
      <c r="L58" s="26">
        <f>+SUBTOTAL(9,L53:L57)</f>
        <v>290676676.33999997</v>
      </c>
      <c r="N58" s="48">
        <f>+SUBTOTAL(9,N53:N57)</f>
        <v>183807084.25510752</v>
      </c>
      <c r="P58" s="26">
        <f>+SUBTOTAL(9,P53:P57)</f>
        <v>110157285</v>
      </c>
      <c r="Q58" s="26"/>
      <c r="R58" s="80">
        <f>+P58/T58</f>
        <v>14.006740464952342</v>
      </c>
      <c r="S58" s="48"/>
      <c r="T58" s="48">
        <f>+SUBTOTAL(9,T53:T57)</f>
        <v>7864591</v>
      </c>
      <c r="U58" s="48"/>
      <c r="V58" s="80">
        <f>+T58/L58*100</f>
        <v>2.7056147397257666</v>
      </c>
      <c r="X58" s="89"/>
      <c r="Y58" s="89"/>
      <c r="Z58" s="44"/>
      <c r="AA58" s="44"/>
      <c r="AB58" s="39"/>
    </row>
    <row r="59" spans="1:28" x14ac:dyDescent="0.25">
      <c r="A59" s="20" t="s">
        <v>5</v>
      </c>
      <c r="B59" s="20" t="s">
        <v>5</v>
      </c>
      <c r="C59" s="25"/>
      <c r="D59" s="33"/>
      <c r="F59" s="52"/>
      <c r="G59" s="31"/>
      <c r="H59" s="36"/>
      <c r="J59" s="35"/>
      <c r="R59" s="49"/>
      <c r="V59" s="49"/>
      <c r="X59" s="12"/>
      <c r="Y59" s="12"/>
      <c r="Z59" s="44"/>
      <c r="AA59" s="44"/>
      <c r="AB59" s="39"/>
    </row>
    <row r="60" spans="1:28" s="25" customFormat="1" x14ac:dyDescent="0.25">
      <c r="A60" s="25" t="s">
        <v>5</v>
      </c>
      <c r="B60" s="25" t="s">
        <v>49</v>
      </c>
      <c r="D60" s="33"/>
      <c r="E60" s="20"/>
      <c r="F60" s="52"/>
      <c r="G60" s="31"/>
      <c r="H60" s="36"/>
      <c r="I60" s="20"/>
      <c r="J60" s="35"/>
      <c r="R60" s="49"/>
      <c r="S60" s="53"/>
      <c r="T60" s="53"/>
      <c r="U60" s="53"/>
      <c r="V60" s="49"/>
      <c r="X60" s="89"/>
      <c r="Y60" s="89"/>
      <c r="Z60" s="44"/>
      <c r="AA60" s="44"/>
      <c r="AB60" s="39"/>
    </row>
    <row r="61" spans="1:28" x14ac:dyDescent="0.25">
      <c r="A61" s="20">
        <v>312</v>
      </c>
      <c r="B61" s="20" t="s">
        <v>39</v>
      </c>
      <c r="C61" s="25"/>
      <c r="D61" s="33">
        <v>48029</v>
      </c>
      <c r="F61" s="52">
        <v>9.4000000000000004E-3</v>
      </c>
      <c r="G61" s="31"/>
      <c r="H61" s="36"/>
      <c r="J61" s="35">
        <v>-5</v>
      </c>
      <c r="L61" s="19">
        <v>370941.56</v>
      </c>
      <c r="N61" s="47">
        <v>370941.56</v>
      </c>
      <c r="P61" s="19">
        <f t="shared" ref="P61" si="13">+ROUND((100-J61)/100*L61-N61,0)</f>
        <v>18547</v>
      </c>
      <c r="Q61" s="18"/>
      <c r="R61" s="49">
        <f t="shared" ref="R61" si="14">X61-Z61</f>
        <v>13.511825</v>
      </c>
      <c r="S61" s="74"/>
      <c r="T61" s="47">
        <f t="shared" ref="T61" si="15">+ROUND(P61/R61,0)</f>
        <v>1373</v>
      </c>
      <c r="U61" s="50"/>
      <c r="V61" s="49">
        <f>+ROUND(T61/L61*100,2)</f>
        <v>0.37</v>
      </c>
      <c r="X61" s="90">
        <f>+(MONTH(D61)-12)/12+YEAR(D61)-2016</f>
        <v>14.5</v>
      </c>
      <c r="Y61" s="95"/>
      <c r="Z61" s="44">
        <f>+F61*X61^2/2</f>
        <v>0.98817500000000003</v>
      </c>
      <c r="AA61" s="44"/>
      <c r="AB61" s="39"/>
    </row>
    <row r="62" spans="1:28" s="25" customFormat="1" x14ac:dyDescent="0.25">
      <c r="A62" s="25" t="s">
        <v>5</v>
      </c>
      <c r="B62" s="25" t="s">
        <v>50</v>
      </c>
      <c r="D62" s="33"/>
      <c r="E62" s="20"/>
      <c r="F62" s="52"/>
      <c r="G62" s="31"/>
      <c r="H62" s="36"/>
      <c r="I62" s="20"/>
      <c r="J62" s="35"/>
      <c r="L62" s="26">
        <f>+SUBTOTAL(9,L61:L61)</f>
        <v>370941.56</v>
      </c>
      <c r="N62" s="26">
        <f>+SUBTOTAL(9,N61:N61)</f>
        <v>370941.56</v>
      </c>
      <c r="P62" s="26">
        <f>+SUBTOTAL(9,P61:P61)</f>
        <v>18547</v>
      </c>
      <c r="Q62" s="26"/>
      <c r="R62" s="49"/>
      <c r="S62" s="48"/>
      <c r="T62" s="48">
        <f>+SUBTOTAL(9,T61:T61)</f>
        <v>1373</v>
      </c>
      <c r="U62" s="48"/>
      <c r="V62" s="49"/>
      <c r="X62" s="89"/>
      <c r="Y62" s="89"/>
      <c r="Z62" s="44"/>
      <c r="AA62" s="44"/>
      <c r="AB62" s="39"/>
    </row>
    <row r="63" spans="1:28" x14ac:dyDescent="0.25">
      <c r="A63" s="20" t="s">
        <v>5</v>
      </c>
      <c r="B63" s="20" t="s">
        <v>5</v>
      </c>
      <c r="C63" s="25"/>
      <c r="D63" s="33"/>
      <c r="F63" s="52"/>
      <c r="G63" s="31"/>
      <c r="H63" s="36"/>
      <c r="J63" s="35"/>
      <c r="R63" s="49"/>
      <c r="V63" s="49"/>
      <c r="X63" s="12"/>
      <c r="Y63" s="12"/>
      <c r="Z63" s="44"/>
      <c r="AA63" s="44"/>
      <c r="AB63" s="39"/>
    </row>
    <row r="64" spans="1:28" s="25" customFormat="1" x14ac:dyDescent="0.25">
      <c r="A64" s="25" t="s">
        <v>5</v>
      </c>
      <c r="B64" s="25" t="s">
        <v>51</v>
      </c>
      <c r="D64" s="33"/>
      <c r="E64" s="20"/>
      <c r="F64" s="52"/>
      <c r="G64" s="31"/>
      <c r="H64" s="36"/>
      <c r="I64" s="20"/>
      <c r="J64" s="35"/>
      <c r="R64" s="49"/>
      <c r="S64" s="53"/>
      <c r="T64" s="53"/>
      <c r="U64" s="53"/>
      <c r="V64" s="49"/>
      <c r="X64" s="89"/>
      <c r="Y64" s="89"/>
      <c r="Z64" s="44"/>
      <c r="AA64" s="44"/>
      <c r="AB64" s="39"/>
    </row>
    <row r="65" spans="1:28" x14ac:dyDescent="0.25">
      <c r="A65" s="20">
        <v>311</v>
      </c>
      <c r="B65" s="20" t="s">
        <v>38</v>
      </c>
      <c r="C65" s="25"/>
      <c r="D65" s="33">
        <v>48029</v>
      </c>
      <c r="F65" s="52">
        <v>3.2000000000000002E-3</v>
      </c>
      <c r="G65" s="31"/>
      <c r="H65" s="36"/>
      <c r="J65" s="35">
        <v>-1</v>
      </c>
      <c r="L65" s="23">
        <v>16404681.25</v>
      </c>
      <c r="N65" s="23">
        <v>10400296.804245001</v>
      </c>
      <c r="P65" s="23">
        <f t="shared" ref="P65:P69" si="16">+ROUND((100-J65)/100*L65-N65,0)</f>
        <v>6168431</v>
      </c>
      <c r="Q65" s="24"/>
      <c r="R65" s="49">
        <f t="shared" ref="R65:R69" si="17">X65-Z65</f>
        <v>14.163600000000001</v>
      </c>
      <c r="S65" s="57"/>
      <c r="T65" s="46">
        <f t="shared" ref="T65:T69" si="18">+ROUND(P65/R65,0)</f>
        <v>435513</v>
      </c>
      <c r="U65" s="46"/>
      <c r="V65" s="49">
        <f>+ROUND(T65/L65*100,2)</f>
        <v>2.65</v>
      </c>
      <c r="X65" s="12">
        <f>+(MONTH(D65)-12)/12+YEAR(D65)-2016</f>
        <v>14.5</v>
      </c>
      <c r="Y65" s="12"/>
      <c r="Z65" s="44">
        <f>+F65*X65^2/2</f>
        <v>0.33640000000000003</v>
      </c>
      <c r="AA65" s="44"/>
      <c r="AB65" s="39"/>
    </row>
    <row r="66" spans="1:28" x14ac:dyDescent="0.25">
      <c r="A66" s="20">
        <v>312</v>
      </c>
      <c r="B66" s="20" t="s">
        <v>39</v>
      </c>
      <c r="C66" s="25"/>
      <c r="D66" s="33">
        <v>48029</v>
      </c>
      <c r="F66" s="52">
        <v>9.4000000000000004E-3</v>
      </c>
      <c r="G66" s="31"/>
      <c r="H66" s="36"/>
      <c r="J66" s="35">
        <v>-5</v>
      </c>
      <c r="L66" s="23">
        <v>212830964.69</v>
      </c>
      <c r="N66" s="23">
        <v>87624020.201769993</v>
      </c>
      <c r="P66" s="23">
        <f t="shared" si="16"/>
        <v>135848493</v>
      </c>
      <c r="Q66" s="24"/>
      <c r="R66" s="49">
        <f t="shared" si="17"/>
        <v>13.511825</v>
      </c>
      <c r="S66" s="57"/>
      <c r="T66" s="46">
        <f t="shared" si="18"/>
        <v>10054045</v>
      </c>
      <c r="U66" s="46"/>
      <c r="V66" s="49">
        <f>+ROUND(T66/L66*100,2)</f>
        <v>4.72</v>
      </c>
      <c r="X66" s="12">
        <f>+(MONTH(D66)-12)/12+YEAR(D66)-2016</f>
        <v>14.5</v>
      </c>
      <c r="Y66" s="12"/>
      <c r="Z66" s="44">
        <f>+F66*X66^2/2</f>
        <v>0.98817500000000003</v>
      </c>
      <c r="AA66" s="44"/>
      <c r="AB66" s="39"/>
    </row>
    <row r="67" spans="1:28" x14ac:dyDescent="0.25">
      <c r="A67" s="20">
        <v>314</v>
      </c>
      <c r="B67" s="20" t="s">
        <v>40</v>
      </c>
      <c r="C67" s="25"/>
      <c r="D67" s="33">
        <v>48029</v>
      </c>
      <c r="F67" s="52">
        <v>1.2E-2</v>
      </c>
      <c r="G67" s="31"/>
      <c r="H67" s="36"/>
      <c r="J67" s="35">
        <v>0</v>
      </c>
      <c r="L67" s="23">
        <v>90120382.590000004</v>
      </c>
      <c r="N67" s="23">
        <v>50448064.765040003</v>
      </c>
      <c r="P67" s="23">
        <f t="shared" si="16"/>
        <v>39672318</v>
      </c>
      <c r="Q67" s="24"/>
      <c r="R67" s="49">
        <f t="shared" si="17"/>
        <v>13.2385</v>
      </c>
      <c r="S67" s="57"/>
      <c r="T67" s="46">
        <f t="shared" si="18"/>
        <v>2996738</v>
      </c>
      <c r="U67" s="46"/>
      <c r="V67" s="49">
        <f>+ROUND(T67/L67*100,2)</f>
        <v>3.33</v>
      </c>
      <c r="X67" s="12">
        <f>+(MONTH(D67)-12)/12+YEAR(D67)-2016</f>
        <v>14.5</v>
      </c>
      <c r="Y67" s="12"/>
      <c r="Z67" s="44">
        <f>+F67*X67^2/2</f>
        <v>1.2615000000000001</v>
      </c>
      <c r="AA67" s="44"/>
      <c r="AB67" s="39"/>
    </row>
    <row r="68" spans="1:28" x14ac:dyDescent="0.25">
      <c r="A68" s="20">
        <v>315</v>
      </c>
      <c r="B68" s="20" t="s">
        <v>41</v>
      </c>
      <c r="C68" s="25"/>
      <c r="D68" s="33">
        <v>48029</v>
      </c>
      <c r="F68" s="52">
        <v>5.1999999999999998E-3</v>
      </c>
      <c r="G68" s="31"/>
      <c r="H68" s="36"/>
      <c r="J68" s="35">
        <v>-5</v>
      </c>
      <c r="L68" s="23">
        <v>24391136.829999998</v>
      </c>
      <c r="N68" s="23">
        <v>14440332.960110001</v>
      </c>
      <c r="P68" s="23">
        <f t="shared" si="16"/>
        <v>11170361</v>
      </c>
      <c r="Q68" s="24"/>
      <c r="R68" s="49">
        <f t="shared" si="17"/>
        <v>13.95335</v>
      </c>
      <c r="S68" s="57"/>
      <c r="T68" s="46">
        <f t="shared" si="18"/>
        <v>800550</v>
      </c>
      <c r="U68" s="46"/>
      <c r="V68" s="49">
        <f>+ROUND(T68/L68*100,2)</f>
        <v>3.28</v>
      </c>
      <c r="X68" s="12">
        <f>+(MONTH(D68)-12)/12+YEAR(D68)-2016</f>
        <v>14.5</v>
      </c>
      <c r="Y68" s="12"/>
      <c r="Z68" s="44">
        <f>+F68*X68^2/2</f>
        <v>0.54664999999999997</v>
      </c>
      <c r="AA68" s="44"/>
      <c r="AB68" s="39"/>
    </row>
    <row r="69" spans="1:28" x14ac:dyDescent="0.25">
      <c r="A69" s="20">
        <v>316</v>
      </c>
      <c r="B69" s="20" t="s">
        <v>253</v>
      </c>
      <c r="C69" s="25"/>
      <c r="D69" s="33">
        <v>48029</v>
      </c>
      <c r="F69" s="52">
        <v>7.1000000000000004E-3</v>
      </c>
      <c r="G69" s="31"/>
      <c r="H69" s="36"/>
      <c r="J69" s="35">
        <v>0</v>
      </c>
      <c r="L69" s="19">
        <v>3594164.92</v>
      </c>
      <c r="N69" s="19">
        <v>1758499.6341200001</v>
      </c>
      <c r="P69" s="19">
        <f t="shared" si="16"/>
        <v>1835665</v>
      </c>
      <c r="Q69" s="18"/>
      <c r="R69" s="49">
        <f t="shared" si="17"/>
        <v>13.753612499999999</v>
      </c>
      <c r="S69" s="74"/>
      <c r="T69" s="47">
        <f t="shared" si="18"/>
        <v>133468</v>
      </c>
      <c r="U69" s="50"/>
      <c r="V69" s="49">
        <f>+ROUND(T69/L69*100,2)</f>
        <v>3.71</v>
      </c>
      <c r="X69" s="90">
        <f>+(MONTH(D69)-12)/12+YEAR(D69)-2016</f>
        <v>14.5</v>
      </c>
      <c r="Y69" s="95"/>
      <c r="Z69" s="44">
        <f>+F69*X69^2/2</f>
        <v>0.74638750000000009</v>
      </c>
      <c r="AA69" s="44"/>
      <c r="AB69" s="39"/>
    </row>
    <row r="70" spans="1:28" s="25" customFormat="1" x14ac:dyDescent="0.25">
      <c r="A70" s="25" t="s">
        <v>5</v>
      </c>
      <c r="B70" s="25" t="s">
        <v>52</v>
      </c>
      <c r="D70" s="33"/>
      <c r="E70" s="20"/>
      <c r="F70" s="52"/>
      <c r="G70" s="31"/>
      <c r="H70" s="36"/>
      <c r="I70" s="20"/>
      <c r="J70" s="35"/>
      <c r="L70" s="26">
        <f>+SUBTOTAL(9,L65:L69)</f>
        <v>347341330.27999997</v>
      </c>
      <c r="N70" s="26">
        <f>+SUBTOTAL(9,N65:N69)</f>
        <v>164671214.36528498</v>
      </c>
      <c r="P70" s="26">
        <f>+SUBTOTAL(9,P65:P69)</f>
        <v>194695268</v>
      </c>
      <c r="Q70" s="26"/>
      <c r="R70" s="80">
        <f>+P70/T70</f>
        <v>13.501458290020592</v>
      </c>
      <c r="S70" s="48"/>
      <c r="T70" s="48">
        <f>+SUBTOTAL(9,T65:T69)</f>
        <v>14420314</v>
      </c>
      <c r="U70" s="48"/>
      <c r="V70" s="80">
        <f>+T70/L70*100</f>
        <v>4.1516262946236342</v>
      </c>
      <c r="X70" s="89"/>
      <c r="Y70" s="89"/>
      <c r="Z70" s="44"/>
      <c r="AA70" s="44"/>
      <c r="AB70" s="39"/>
    </row>
    <row r="71" spans="1:28" x14ac:dyDescent="0.25">
      <c r="A71" s="20" t="s">
        <v>5</v>
      </c>
      <c r="B71" s="20" t="s">
        <v>5</v>
      </c>
      <c r="C71" s="25"/>
      <c r="D71" s="33"/>
      <c r="F71" s="52"/>
      <c r="G71" s="31"/>
      <c r="H71" s="36"/>
      <c r="J71" s="35"/>
      <c r="R71" s="49"/>
      <c r="V71" s="49"/>
      <c r="X71" s="12"/>
      <c r="Y71" s="12"/>
      <c r="Z71" s="44"/>
      <c r="AA71" s="44"/>
      <c r="AB71" s="39"/>
    </row>
    <row r="72" spans="1:28" s="25" customFormat="1" x14ac:dyDescent="0.25">
      <c r="A72" s="25" t="s">
        <v>5</v>
      </c>
      <c r="B72" s="25" t="s">
        <v>53</v>
      </c>
      <c r="D72" s="33"/>
      <c r="E72" s="20"/>
      <c r="F72" s="52"/>
      <c r="G72" s="31"/>
      <c r="H72" s="36"/>
      <c r="I72" s="20"/>
      <c r="J72" s="35"/>
      <c r="R72" s="49"/>
      <c r="S72" s="53"/>
      <c r="T72" s="53"/>
      <c r="U72" s="53"/>
      <c r="V72" s="49"/>
      <c r="X72" s="89"/>
      <c r="Y72" s="89"/>
      <c r="Z72" s="44"/>
      <c r="AA72" s="44"/>
      <c r="AB72" s="39"/>
    </row>
    <row r="73" spans="1:28" x14ac:dyDescent="0.25">
      <c r="A73" s="20">
        <v>311</v>
      </c>
      <c r="B73" s="20" t="s">
        <v>38</v>
      </c>
      <c r="C73" s="25"/>
      <c r="D73" s="33">
        <v>48029</v>
      </c>
      <c r="F73" s="52">
        <v>3.2000000000000002E-3</v>
      </c>
      <c r="G73" s="31"/>
      <c r="H73" s="36"/>
      <c r="J73" s="35">
        <v>-1</v>
      </c>
      <c r="L73" s="23">
        <v>11266842.33</v>
      </c>
      <c r="N73" s="23">
        <v>7618892.6930574998</v>
      </c>
      <c r="P73" s="23">
        <f t="shared" ref="P73:P77" si="19">+ROUND((100-J73)/100*L73-N73,0)</f>
        <v>3760618</v>
      </c>
      <c r="Q73" s="24"/>
      <c r="R73" s="49">
        <f t="shared" ref="R73:R77" si="20">X73-Z73</f>
        <v>14.163600000000001</v>
      </c>
      <c r="S73" s="57"/>
      <c r="T73" s="46">
        <f t="shared" ref="T73:T77" si="21">+ROUND(P73/R73,0)</f>
        <v>265513</v>
      </c>
      <c r="U73" s="46"/>
      <c r="V73" s="49">
        <f>+ROUND(T73/L73*100,2)</f>
        <v>2.36</v>
      </c>
      <c r="X73" s="12">
        <f>+(MONTH(D73)-12)/12+YEAR(D73)-2016</f>
        <v>14.5</v>
      </c>
      <c r="Y73" s="12"/>
      <c r="Z73" s="44">
        <f>+F73*X73^2/2</f>
        <v>0.33640000000000003</v>
      </c>
      <c r="AA73" s="44"/>
      <c r="AB73" s="39"/>
    </row>
    <row r="74" spans="1:28" x14ac:dyDescent="0.25">
      <c r="A74" s="20">
        <v>312</v>
      </c>
      <c r="B74" s="20" t="s">
        <v>39</v>
      </c>
      <c r="C74" s="25"/>
      <c r="D74" s="33">
        <v>48029</v>
      </c>
      <c r="F74" s="52">
        <v>9.4000000000000004E-3</v>
      </c>
      <c r="G74" s="31"/>
      <c r="H74" s="36"/>
      <c r="J74" s="35">
        <v>-5</v>
      </c>
      <c r="L74" s="23">
        <v>215154507.72</v>
      </c>
      <c r="N74" s="23">
        <v>84744455.578730002</v>
      </c>
      <c r="P74" s="23">
        <f t="shared" si="19"/>
        <v>141167778</v>
      </c>
      <c r="Q74" s="24"/>
      <c r="R74" s="49">
        <f t="shared" si="20"/>
        <v>13.511825</v>
      </c>
      <c r="S74" s="57"/>
      <c r="T74" s="46">
        <f t="shared" si="21"/>
        <v>10447721</v>
      </c>
      <c r="U74" s="46"/>
      <c r="V74" s="49">
        <f>+ROUND(T74/L74*100,2)</f>
        <v>4.8600000000000003</v>
      </c>
      <c r="X74" s="12">
        <f>+(MONTH(D74)-12)/12+YEAR(D74)-2016</f>
        <v>14.5</v>
      </c>
      <c r="Y74" s="12"/>
      <c r="Z74" s="44">
        <f>+F74*X74^2/2</f>
        <v>0.98817500000000003</v>
      </c>
      <c r="AA74" s="44"/>
      <c r="AB74" s="39"/>
    </row>
    <row r="75" spans="1:28" x14ac:dyDescent="0.25">
      <c r="A75" s="20">
        <v>314</v>
      </c>
      <c r="B75" s="20" t="s">
        <v>40</v>
      </c>
      <c r="C75" s="25"/>
      <c r="D75" s="33">
        <v>48029</v>
      </c>
      <c r="F75" s="52">
        <v>1.2E-2</v>
      </c>
      <c r="G75" s="31"/>
      <c r="H75" s="36"/>
      <c r="J75" s="35">
        <v>0</v>
      </c>
      <c r="L75" s="23">
        <v>82856948.930000007</v>
      </c>
      <c r="N75" s="23">
        <v>30043133.578564994</v>
      </c>
      <c r="P75" s="23">
        <f t="shared" si="19"/>
        <v>52813815</v>
      </c>
      <c r="Q75" s="24"/>
      <c r="R75" s="49">
        <f t="shared" si="20"/>
        <v>13.2385</v>
      </c>
      <c r="S75" s="57"/>
      <c r="T75" s="46">
        <f t="shared" si="21"/>
        <v>3989411</v>
      </c>
      <c r="U75" s="46"/>
      <c r="V75" s="49">
        <f>+ROUND(T75/L75*100,2)</f>
        <v>4.8099999999999996</v>
      </c>
      <c r="X75" s="12">
        <f>+(MONTH(D75)-12)/12+YEAR(D75)-2016</f>
        <v>14.5</v>
      </c>
      <c r="Y75" s="12"/>
      <c r="Z75" s="44">
        <f>+F75*X75^2/2</f>
        <v>1.2615000000000001</v>
      </c>
      <c r="AA75" s="44"/>
      <c r="AB75" s="39"/>
    </row>
    <row r="76" spans="1:28" x14ac:dyDescent="0.25">
      <c r="A76" s="20">
        <v>315</v>
      </c>
      <c r="B76" s="20" t="s">
        <v>41</v>
      </c>
      <c r="C76" s="25"/>
      <c r="D76" s="33">
        <v>48029</v>
      </c>
      <c r="F76" s="52">
        <v>5.1999999999999998E-3</v>
      </c>
      <c r="G76" s="31"/>
      <c r="H76" s="36"/>
      <c r="J76" s="35">
        <v>-5</v>
      </c>
      <c r="L76" s="23">
        <v>23045155.719999999</v>
      </c>
      <c r="N76" s="23">
        <v>12167492.52342</v>
      </c>
      <c r="P76" s="23">
        <f t="shared" si="19"/>
        <v>12029921</v>
      </c>
      <c r="Q76" s="24"/>
      <c r="R76" s="49">
        <f t="shared" si="20"/>
        <v>13.95335</v>
      </c>
      <c r="S76" s="57"/>
      <c r="T76" s="46">
        <f t="shared" si="21"/>
        <v>862153</v>
      </c>
      <c r="U76" s="46"/>
      <c r="V76" s="49">
        <f>+ROUND(T76/L76*100,2)</f>
        <v>3.74</v>
      </c>
      <c r="X76" s="12">
        <f>+(MONTH(D76)-12)/12+YEAR(D76)-2016</f>
        <v>14.5</v>
      </c>
      <c r="Y76" s="12"/>
      <c r="Z76" s="44">
        <f>+F76*X76^2/2</f>
        <v>0.54664999999999997</v>
      </c>
      <c r="AA76" s="44"/>
      <c r="AB76" s="39"/>
    </row>
    <row r="77" spans="1:28" x14ac:dyDescent="0.25">
      <c r="A77" s="20">
        <v>316</v>
      </c>
      <c r="B77" s="20" t="s">
        <v>253</v>
      </c>
      <c r="C77" s="25"/>
      <c r="D77" s="33">
        <v>48029</v>
      </c>
      <c r="F77" s="52">
        <v>7.1000000000000004E-3</v>
      </c>
      <c r="G77" s="31"/>
      <c r="H77" s="36"/>
      <c r="J77" s="35">
        <v>0</v>
      </c>
      <c r="L77" s="19">
        <v>3280815.68</v>
      </c>
      <c r="N77" s="19">
        <v>1374669.59109</v>
      </c>
      <c r="P77" s="19">
        <f t="shared" si="19"/>
        <v>1906146</v>
      </c>
      <c r="Q77" s="18"/>
      <c r="R77" s="49">
        <f t="shared" si="20"/>
        <v>13.753612499999999</v>
      </c>
      <c r="S77" s="74"/>
      <c r="T77" s="47">
        <f t="shared" si="21"/>
        <v>138592</v>
      </c>
      <c r="U77" s="50"/>
      <c r="V77" s="49">
        <f>+ROUND(T77/L77*100,2)</f>
        <v>4.22</v>
      </c>
      <c r="X77" s="90">
        <f>+(MONTH(D77)-12)/12+YEAR(D77)-2016</f>
        <v>14.5</v>
      </c>
      <c r="Y77" s="95"/>
      <c r="Z77" s="44">
        <f>+F77*X77^2/2</f>
        <v>0.74638750000000009</v>
      </c>
      <c r="AA77" s="44"/>
      <c r="AB77" s="39"/>
    </row>
    <row r="78" spans="1:28" s="25" customFormat="1" x14ac:dyDescent="0.25">
      <c r="A78" s="25" t="s">
        <v>5</v>
      </c>
      <c r="B78" s="25" t="s">
        <v>54</v>
      </c>
      <c r="D78" s="33"/>
      <c r="E78" s="20"/>
      <c r="F78" s="52"/>
      <c r="G78" s="31"/>
      <c r="H78" s="36"/>
      <c r="I78" s="20"/>
      <c r="J78" s="35"/>
      <c r="L78" s="13">
        <f>+SUBTOTAL(9,L73:L77)</f>
        <v>335604270.38000005</v>
      </c>
      <c r="N78" s="13">
        <f>+SUBTOTAL(9,N73:N77)</f>
        <v>135948643.9648625</v>
      </c>
      <c r="P78" s="13">
        <f>+SUBTOTAL(9,P73:P77)</f>
        <v>211678278</v>
      </c>
      <c r="Q78" s="14"/>
      <c r="R78" s="80">
        <f>+P78/T78</f>
        <v>13.479782263574934</v>
      </c>
      <c r="S78" s="59"/>
      <c r="T78" s="55">
        <f>+SUBTOTAL(9,T73:T77)</f>
        <v>15703390</v>
      </c>
      <c r="U78" s="59"/>
      <c r="V78" s="80">
        <f>+T78/L78*100</f>
        <v>4.6791389103062571</v>
      </c>
      <c r="X78" s="109"/>
      <c r="Y78" s="92"/>
      <c r="Z78" s="44"/>
      <c r="AA78" s="44"/>
      <c r="AB78" s="39"/>
    </row>
    <row r="79" spans="1:28" s="25" customFormat="1" x14ac:dyDescent="0.25">
      <c r="B79" s="25" t="s">
        <v>5</v>
      </c>
      <c r="D79" s="33"/>
      <c r="E79" s="20"/>
      <c r="F79" s="52"/>
      <c r="G79" s="31"/>
      <c r="H79" s="36"/>
      <c r="I79" s="20"/>
      <c r="J79" s="35"/>
      <c r="L79" s="26"/>
      <c r="N79" s="26"/>
      <c r="P79" s="26"/>
      <c r="Q79" s="26"/>
      <c r="R79" s="49"/>
      <c r="S79" s="48"/>
      <c r="T79" s="48"/>
      <c r="U79" s="48"/>
      <c r="V79" s="49"/>
      <c r="X79" s="92"/>
      <c r="Y79" s="92"/>
      <c r="Z79" s="44"/>
      <c r="AA79" s="44"/>
      <c r="AB79" s="39"/>
    </row>
    <row r="80" spans="1:28" s="25" customFormat="1" x14ac:dyDescent="0.25">
      <c r="A80" s="28" t="s">
        <v>176</v>
      </c>
      <c r="D80" s="33"/>
      <c r="E80" s="20"/>
      <c r="F80" s="52"/>
      <c r="G80" s="31"/>
      <c r="H80" s="36"/>
      <c r="I80" s="20"/>
      <c r="J80" s="35"/>
      <c r="L80" s="16">
        <f>+SUBTOTAL(9,L52:L79)</f>
        <v>973993218.56000006</v>
      </c>
      <c r="N80" s="16">
        <f>+SUBTOTAL(9,N52:N79)</f>
        <v>484797884.14525497</v>
      </c>
      <c r="P80" s="16">
        <f>+SUBTOTAL(9,P52:P79)</f>
        <v>516549378</v>
      </c>
      <c r="Q80" s="16"/>
      <c r="R80" s="75">
        <f>+P80/T80</f>
        <v>13.597101664589434</v>
      </c>
      <c r="S80" s="77"/>
      <c r="T80" s="77">
        <f>+SUBTOTAL(9,T52:T79)</f>
        <v>37989668</v>
      </c>
      <c r="U80" s="77"/>
      <c r="V80" s="75">
        <f>+T80/L80*100</f>
        <v>3.9004037477967053</v>
      </c>
      <c r="X80" s="91"/>
      <c r="Y80" s="91"/>
      <c r="Z80" s="44"/>
      <c r="AA80" s="44"/>
      <c r="AB80" s="39"/>
    </row>
    <row r="81" spans="1:28" s="25" customFormat="1" x14ac:dyDescent="0.25">
      <c r="A81" s="28"/>
      <c r="B81" s="25" t="s">
        <v>5</v>
      </c>
      <c r="D81" s="33"/>
      <c r="E81" s="20"/>
      <c r="F81" s="52"/>
      <c r="G81" s="31"/>
      <c r="H81" s="36"/>
      <c r="I81" s="20"/>
      <c r="J81" s="35"/>
      <c r="L81" s="26"/>
      <c r="N81" s="26"/>
      <c r="P81" s="26"/>
      <c r="Q81" s="26"/>
      <c r="R81" s="49"/>
      <c r="S81" s="48"/>
      <c r="T81" s="48"/>
      <c r="U81" s="48"/>
      <c r="V81" s="49"/>
      <c r="X81" s="89"/>
      <c r="Y81" s="89"/>
      <c r="Z81" s="44"/>
      <c r="AA81" s="44"/>
      <c r="AB81" s="39"/>
    </row>
    <row r="82" spans="1:28" s="25" customFormat="1" x14ac:dyDescent="0.25">
      <c r="A82" s="28"/>
      <c r="B82" s="25" t="s">
        <v>5</v>
      </c>
      <c r="D82" s="33"/>
      <c r="E82" s="20"/>
      <c r="F82" s="52"/>
      <c r="G82" s="31"/>
      <c r="H82" s="36"/>
      <c r="I82" s="20"/>
      <c r="J82" s="35"/>
      <c r="L82" s="26"/>
      <c r="N82" s="26"/>
      <c r="P82" s="26"/>
      <c r="Q82" s="26"/>
      <c r="R82" s="49"/>
      <c r="S82" s="48"/>
      <c r="T82" s="48"/>
      <c r="U82" s="48"/>
      <c r="V82" s="49"/>
      <c r="X82" s="89"/>
      <c r="Y82" s="89"/>
      <c r="Z82" s="44"/>
      <c r="AA82" s="44"/>
      <c r="AB82" s="39"/>
    </row>
    <row r="83" spans="1:28" s="25" customFormat="1" x14ac:dyDescent="0.25">
      <c r="A83" s="28" t="s">
        <v>177</v>
      </c>
      <c r="D83" s="33"/>
      <c r="E83" s="20"/>
      <c r="F83" s="52"/>
      <c r="G83" s="31"/>
      <c r="H83" s="36"/>
      <c r="I83" s="20"/>
      <c r="J83" s="35"/>
      <c r="L83" s="26"/>
      <c r="N83" s="26"/>
      <c r="P83" s="26"/>
      <c r="Q83" s="26"/>
      <c r="R83" s="49"/>
      <c r="S83" s="48"/>
      <c r="T83" s="48"/>
      <c r="U83" s="48"/>
      <c r="V83" s="49"/>
      <c r="X83" s="89"/>
      <c r="Y83" s="89"/>
      <c r="Z83" s="44"/>
      <c r="AA83" s="44"/>
      <c r="AB83" s="39"/>
    </row>
    <row r="84" spans="1:28" x14ac:dyDescent="0.25">
      <c r="A84" s="20" t="s">
        <v>5</v>
      </c>
      <c r="B84" s="20" t="s">
        <v>5</v>
      </c>
      <c r="C84" s="25"/>
      <c r="D84" s="45"/>
      <c r="F84" s="52"/>
      <c r="G84" s="31"/>
      <c r="H84" s="36"/>
      <c r="J84" s="35"/>
      <c r="R84" s="49"/>
      <c r="V84" s="49"/>
      <c r="X84" s="12"/>
      <c r="Y84" s="12"/>
      <c r="Z84" s="44"/>
      <c r="AA84" s="44"/>
      <c r="AB84" s="39"/>
    </row>
    <row r="85" spans="1:28" s="25" customFormat="1" x14ac:dyDescent="0.25">
      <c r="A85" s="25" t="s">
        <v>5</v>
      </c>
      <c r="B85" s="25" t="s">
        <v>55</v>
      </c>
      <c r="D85" s="33"/>
      <c r="E85" s="20"/>
      <c r="F85" s="52"/>
      <c r="G85" s="31"/>
      <c r="H85" s="36"/>
      <c r="I85" s="20"/>
      <c r="J85" s="35"/>
      <c r="R85" s="49"/>
      <c r="S85" s="53"/>
      <c r="T85" s="53"/>
      <c r="U85" s="53"/>
      <c r="V85" s="49"/>
      <c r="X85" s="89"/>
      <c r="Y85" s="89"/>
      <c r="Z85" s="44"/>
      <c r="AA85" s="44"/>
      <c r="AB85" s="39"/>
    </row>
    <row r="86" spans="1:28" x14ac:dyDescent="0.25">
      <c r="A86" s="20">
        <v>312</v>
      </c>
      <c r="B86" s="20" t="s">
        <v>39</v>
      </c>
      <c r="C86" s="25"/>
      <c r="D86" s="33">
        <v>50951</v>
      </c>
      <c r="F86" s="52">
        <v>9.4000000000000004E-3</v>
      </c>
      <c r="G86" s="31"/>
      <c r="H86" s="36"/>
      <c r="J86" s="35">
        <v>-5</v>
      </c>
      <c r="L86" s="19">
        <v>33149442.199999999</v>
      </c>
      <c r="N86" s="19">
        <v>33149442.199999999</v>
      </c>
      <c r="P86" s="19">
        <f>+ROUND((100-J86)/100*L86-N86,0)</f>
        <v>1657472</v>
      </c>
      <c r="Q86" s="26"/>
      <c r="R86" s="49">
        <f t="shared" ref="R86" si="22">X86-Z86</f>
        <v>20.120625</v>
      </c>
      <c r="S86" s="48"/>
      <c r="T86" s="47">
        <f t="shared" ref="T86" si="23">+ROUND(P86/R86,0)</f>
        <v>82377</v>
      </c>
      <c r="U86" s="50"/>
      <c r="V86" s="49">
        <f>+ROUND(T86/L86*100,2)</f>
        <v>0.25</v>
      </c>
      <c r="X86" s="90">
        <f>+(MONTH(D86)-12)/12+YEAR(D86)-2016</f>
        <v>22.5</v>
      </c>
      <c r="Y86" s="95"/>
      <c r="Z86" s="44">
        <f>+F86*X86^2/2</f>
        <v>2.379375</v>
      </c>
      <c r="AA86" s="44"/>
      <c r="AB86" s="39"/>
    </row>
    <row r="87" spans="1:28" s="25" customFormat="1" x14ac:dyDescent="0.25">
      <c r="A87" s="25" t="s">
        <v>5</v>
      </c>
      <c r="B87" s="25" t="s">
        <v>56</v>
      </c>
      <c r="D87" s="33"/>
      <c r="E87" s="20"/>
      <c r="F87" s="52"/>
      <c r="G87" s="31"/>
      <c r="H87" s="36"/>
      <c r="I87" s="20"/>
      <c r="J87" s="35"/>
      <c r="L87" s="26">
        <f>+SUBTOTAL(9,L86:L86)</f>
        <v>33149442.199999999</v>
      </c>
      <c r="N87" s="26">
        <f>+SUBTOTAL(9,N86:N86)</f>
        <v>33149442.199999999</v>
      </c>
      <c r="P87" s="26">
        <f>+SUBTOTAL(9,P86:P86)</f>
        <v>1657472</v>
      </c>
      <c r="Q87" s="26"/>
      <c r="R87" s="80">
        <f>+R86</f>
        <v>20.120625</v>
      </c>
      <c r="S87" s="48"/>
      <c r="T87" s="48">
        <f>+SUBTOTAL(9,T86:T86)</f>
        <v>82377</v>
      </c>
      <c r="U87" s="48"/>
      <c r="V87" s="80">
        <f>+T87/L87*100</f>
        <v>0.24850191898553275</v>
      </c>
      <c r="X87" s="89"/>
      <c r="Y87" s="89"/>
      <c r="Z87" s="44"/>
      <c r="AA87" s="44"/>
      <c r="AB87" s="39"/>
    </row>
    <row r="88" spans="1:28" x14ac:dyDescent="0.25">
      <c r="A88" s="20" t="s">
        <v>5</v>
      </c>
      <c r="B88" s="20" t="s">
        <v>5</v>
      </c>
      <c r="C88" s="25"/>
      <c r="D88" s="33"/>
      <c r="F88" s="52"/>
      <c r="G88" s="31"/>
      <c r="H88" s="36"/>
      <c r="J88" s="35"/>
      <c r="R88" s="49"/>
      <c r="V88" s="49"/>
      <c r="X88" s="12"/>
      <c r="Y88" s="12"/>
      <c r="Z88" s="44"/>
      <c r="AA88" s="44"/>
      <c r="AB88" s="39"/>
    </row>
    <row r="89" spans="1:28" s="25" customFormat="1" x14ac:dyDescent="0.25">
      <c r="A89" s="25" t="s">
        <v>5</v>
      </c>
      <c r="B89" s="25" t="s">
        <v>57</v>
      </c>
      <c r="D89" s="33"/>
      <c r="E89" s="20"/>
      <c r="F89" s="52"/>
      <c r="G89" s="31"/>
      <c r="H89" s="36"/>
      <c r="I89" s="20"/>
      <c r="J89" s="35"/>
      <c r="R89" s="49"/>
      <c r="S89" s="53"/>
      <c r="T89" s="53"/>
      <c r="U89" s="53"/>
      <c r="V89" s="49"/>
      <c r="X89" s="89"/>
      <c r="Y89" s="89"/>
      <c r="Z89" s="44"/>
      <c r="AA89" s="44"/>
      <c r="AB89" s="39"/>
    </row>
    <row r="90" spans="1:28" x14ac:dyDescent="0.25">
      <c r="A90" s="20">
        <v>311</v>
      </c>
      <c r="B90" s="20" t="s">
        <v>38</v>
      </c>
      <c r="C90" s="25"/>
      <c r="D90" s="33">
        <v>50951</v>
      </c>
      <c r="F90" s="52">
        <v>3.2000000000000002E-3</v>
      </c>
      <c r="G90" s="31"/>
      <c r="H90" s="36"/>
      <c r="J90" s="35">
        <v>-1</v>
      </c>
      <c r="L90" s="23">
        <v>39391667.200000003</v>
      </c>
      <c r="N90" s="23">
        <v>20717188.462825</v>
      </c>
      <c r="P90" s="23">
        <f t="shared" ref="P90:P94" si="24">+ROUND((100-J90)/100*L90-N90,0)</f>
        <v>19068395</v>
      </c>
      <c r="Q90" s="24"/>
      <c r="R90" s="49">
        <f t="shared" ref="R90:R94" si="25">X90-Z90</f>
        <v>21.69</v>
      </c>
      <c r="S90" s="57"/>
      <c r="T90" s="46">
        <f t="shared" ref="T90:T94" si="26">+ROUND(P90/R90,0)</f>
        <v>879133</v>
      </c>
      <c r="U90" s="46"/>
      <c r="V90" s="49">
        <f>+ROUND(T90/L90*100,2)</f>
        <v>2.23</v>
      </c>
      <c r="X90" s="12">
        <f>+(MONTH(D90)-12)/12+YEAR(D90)-2016</f>
        <v>22.5</v>
      </c>
      <c r="Y90" s="12"/>
      <c r="Z90" s="44">
        <f>+F90*X90^2/2</f>
        <v>0.81</v>
      </c>
      <c r="AA90" s="44"/>
      <c r="AB90" s="39"/>
    </row>
    <row r="91" spans="1:28" x14ac:dyDescent="0.25">
      <c r="A91" s="20">
        <v>312</v>
      </c>
      <c r="B91" s="20" t="s">
        <v>39</v>
      </c>
      <c r="C91" s="25"/>
      <c r="D91" s="33">
        <v>50951</v>
      </c>
      <c r="F91" s="52">
        <v>9.4000000000000004E-3</v>
      </c>
      <c r="G91" s="31"/>
      <c r="H91" s="36"/>
      <c r="J91" s="35">
        <v>-5</v>
      </c>
      <c r="L91" s="23">
        <v>25844054.559999999</v>
      </c>
      <c r="N91" s="23">
        <v>12070574.645397501</v>
      </c>
      <c r="P91" s="23">
        <f t="shared" si="24"/>
        <v>15065683</v>
      </c>
      <c r="Q91" s="24"/>
      <c r="R91" s="49">
        <f t="shared" si="25"/>
        <v>20.120625</v>
      </c>
      <c r="S91" s="57"/>
      <c r="T91" s="46">
        <f t="shared" si="26"/>
        <v>748768</v>
      </c>
      <c r="U91" s="46"/>
      <c r="V91" s="49">
        <f t="shared" ref="V91:V94" si="27">+ROUND(T91/L91*100,2)</f>
        <v>2.9</v>
      </c>
      <c r="X91" s="12">
        <f>+(MONTH(D91)-12)/12+YEAR(D91)-2016</f>
        <v>22.5</v>
      </c>
      <c r="Y91" s="12"/>
      <c r="Z91" s="44">
        <f>+F91*X91^2/2</f>
        <v>2.379375</v>
      </c>
      <c r="AA91" s="44"/>
      <c r="AB91" s="39"/>
    </row>
    <row r="92" spans="1:28" x14ac:dyDescent="0.25">
      <c r="A92" s="20">
        <v>314</v>
      </c>
      <c r="B92" s="20" t="s">
        <v>40</v>
      </c>
      <c r="C92" s="25"/>
      <c r="D92" s="33">
        <v>50951</v>
      </c>
      <c r="F92" s="52">
        <v>1.2E-2</v>
      </c>
      <c r="G92" s="31"/>
      <c r="H92" s="36"/>
      <c r="J92" s="35">
        <v>0</v>
      </c>
      <c r="L92" s="23">
        <v>4336717.7699999996</v>
      </c>
      <c r="N92" s="23">
        <v>1830763.5695450001</v>
      </c>
      <c r="P92" s="23">
        <f t="shared" si="24"/>
        <v>2505954</v>
      </c>
      <c r="Q92" s="24"/>
      <c r="R92" s="49">
        <f t="shared" si="25"/>
        <v>19.462499999999999</v>
      </c>
      <c r="S92" s="57"/>
      <c r="T92" s="46">
        <f t="shared" si="26"/>
        <v>128758</v>
      </c>
      <c r="U92" s="46"/>
      <c r="V92" s="49">
        <f t="shared" si="27"/>
        <v>2.97</v>
      </c>
      <c r="X92" s="12">
        <f>+(MONTH(D92)-12)/12+YEAR(D92)-2016</f>
        <v>22.5</v>
      </c>
      <c r="Y92" s="12"/>
      <c r="Z92" s="44">
        <f>+F92*X92^2/2</f>
        <v>3.0375000000000001</v>
      </c>
      <c r="AA92" s="44"/>
      <c r="AB92" s="39"/>
    </row>
    <row r="93" spans="1:28" x14ac:dyDescent="0.25">
      <c r="A93" s="20">
        <v>315</v>
      </c>
      <c r="B93" s="20" t="s">
        <v>41</v>
      </c>
      <c r="C93" s="25"/>
      <c r="D93" s="33">
        <v>50951</v>
      </c>
      <c r="F93" s="52">
        <v>5.1999999999999998E-3</v>
      </c>
      <c r="G93" s="31"/>
      <c r="H93" s="36"/>
      <c r="J93" s="35">
        <v>-4</v>
      </c>
      <c r="L93" s="23">
        <v>1226256.73</v>
      </c>
      <c r="N93" s="23">
        <v>679211.75988000014</v>
      </c>
      <c r="P93" s="23">
        <f t="shared" si="24"/>
        <v>596095</v>
      </c>
      <c r="Q93" s="24"/>
      <c r="R93" s="49">
        <f t="shared" si="25"/>
        <v>21.18375</v>
      </c>
      <c r="S93" s="57"/>
      <c r="T93" s="46">
        <f t="shared" si="26"/>
        <v>28139</v>
      </c>
      <c r="U93" s="46"/>
      <c r="V93" s="49">
        <f t="shared" si="27"/>
        <v>2.29</v>
      </c>
      <c r="X93" s="12">
        <f>+(MONTH(D93)-12)/12+YEAR(D93)-2016</f>
        <v>22.5</v>
      </c>
      <c r="Y93" s="12"/>
      <c r="Z93" s="44">
        <f>+F93*X93^2/2</f>
        <v>1.3162499999999999</v>
      </c>
      <c r="AA93" s="44"/>
      <c r="AB93" s="39"/>
    </row>
    <row r="94" spans="1:28" x14ac:dyDescent="0.25">
      <c r="A94" s="20">
        <v>316</v>
      </c>
      <c r="B94" s="20" t="s">
        <v>253</v>
      </c>
      <c r="C94" s="25"/>
      <c r="D94" s="33">
        <v>50951</v>
      </c>
      <c r="F94" s="52">
        <v>7.1000000000000004E-3</v>
      </c>
      <c r="G94" s="31"/>
      <c r="H94" s="36"/>
      <c r="J94" s="35">
        <v>-1</v>
      </c>
      <c r="L94" s="19">
        <v>3659825.14</v>
      </c>
      <c r="N94" s="19">
        <v>1735161.74969</v>
      </c>
      <c r="P94" s="19">
        <f t="shared" si="24"/>
        <v>1961262</v>
      </c>
      <c r="Q94" s="18"/>
      <c r="R94" s="49">
        <f t="shared" si="25"/>
        <v>20.7028125</v>
      </c>
      <c r="S94" s="74"/>
      <c r="T94" s="47">
        <f t="shared" si="26"/>
        <v>94734</v>
      </c>
      <c r="U94" s="50"/>
      <c r="V94" s="49">
        <f t="shared" si="27"/>
        <v>2.59</v>
      </c>
      <c r="X94" s="90">
        <f>+(MONTH(D94)-12)/12+YEAR(D94)-2016</f>
        <v>22.5</v>
      </c>
      <c r="Y94" s="95"/>
      <c r="Z94" s="44">
        <f>+F94*X94^2/2</f>
        <v>1.7971875000000002</v>
      </c>
      <c r="AA94" s="44"/>
      <c r="AB94" s="39"/>
    </row>
    <row r="95" spans="1:28" s="25" customFormat="1" x14ac:dyDescent="0.25">
      <c r="A95" s="25" t="s">
        <v>5</v>
      </c>
      <c r="B95" s="25" t="s">
        <v>58</v>
      </c>
      <c r="D95" s="33"/>
      <c r="E95" s="20"/>
      <c r="F95" s="52"/>
      <c r="G95" s="31"/>
      <c r="H95" s="36"/>
      <c r="I95" s="20"/>
      <c r="J95" s="35"/>
      <c r="L95" s="26">
        <f>+SUBTOTAL(9,L90:L94)</f>
        <v>74458521.400000006</v>
      </c>
      <c r="N95" s="26">
        <f>+SUBTOTAL(9,N90:N94)</f>
        <v>37032900.187337503</v>
      </c>
      <c r="P95" s="26">
        <f>+SUBTOTAL(9,P90:P94)</f>
        <v>39197389</v>
      </c>
      <c r="Q95" s="26"/>
      <c r="R95" s="80">
        <f>+P95/T95</f>
        <v>20.854866530604426</v>
      </c>
      <c r="S95" s="48"/>
      <c r="T95" s="48">
        <f>+SUBTOTAL(9,T90:T94)</f>
        <v>1879532</v>
      </c>
      <c r="U95" s="48"/>
      <c r="V95" s="80">
        <f>+T95/L95*100</f>
        <v>2.5242671552701554</v>
      </c>
      <c r="X95" s="89"/>
      <c r="Y95" s="89"/>
      <c r="Z95" s="44"/>
      <c r="AA95" s="44"/>
      <c r="AB95" s="39"/>
    </row>
    <row r="96" spans="1:28" x14ac:dyDescent="0.25">
      <c r="A96" s="20" t="s">
        <v>5</v>
      </c>
      <c r="B96" s="20" t="s">
        <v>5</v>
      </c>
      <c r="C96" s="25"/>
      <c r="D96" s="33"/>
      <c r="F96" s="52"/>
      <c r="G96" s="31"/>
      <c r="H96" s="36"/>
      <c r="J96" s="35"/>
      <c r="R96" s="49"/>
      <c r="V96" s="49"/>
      <c r="X96" s="12"/>
      <c r="Y96" s="12"/>
      <c r="Z96" s="44"/>
      <c r="AA96" s="44"/>
      <c r="AB96" s="39"/>
    </row>
    <row r="97" spans="1:28" s="25" customFormat="1" x14ac:dyDescent="0.25">
      <c r="A97" s="25" t="s">
        <v>5</v>
      </c>
      <c r="B97" s="25" t="s">
        <v>255</v>
      </c>
      <c r="D97" s="33"/>
      <c r="E97" s="20"/>
      <c r="F97" s="52"/>
      <c r="G97" s="31"/>
      <c r="H97" s="36"/>
      <c r="I97" s="20"/>
      <c r="J97" s="35"/>
      <c r="R97" s="49"/>
      <c r="S97" s="53"/>
      <c r="T97" s="53"/>
      <c r="U97" s="53"/>
      <c r="V97" s="49"/>
      <c r="X97" s="89"/>
      <c r="Y97" s="89"/>
      <c r="Z97" s="44"/>
      <c r="AA97" s="44"/>
      <c r="AB97" s="39"/>
    </row>
    <row r="98" spans="1:28" x14ac:dyDescent="0.25">
      <c r="A98" s="20">
        <v>311</v>
      </c>
      <c r="B98" s="20" t="s">
        <v>38</v>
      </c>
      <c r="C98" s="25"/>
      <c r="D98" s="33">
        <v>50951</v>
      </c>
      <c r="F98" s="52">
        <v>3.2000000000000002E-3</v>
      </c>
      <c r="G98" s="31"/>
      <c r="H98" s="36"/>
      <c r="J98" s="35">
        <v>-1</v>
      </c>
      <c r="L98" s="23">
        <v>2999448.55</v>
      </c>
      <c r="N98" s="23">
        <v>1646857.8454449996</v>
      </c>
      <c r="P98" s="23">
        <f t="shared" ref="P98:P101" si="28">+ROUND((100-J98)/100*L98-N98,0)</f>
        <v>1382585</v>
      </c>
      <c r="Q98" s="24"/>
      <c r="R98" s="49">
        <f t="shared" ref="R98:R101" si="29">X98-Z98</f>
        <v>21.69</v>
      </c>
      <c r="S98" s="57"/>
      <c r="T98" s="46">
        <f t="shared" ref="T98:T101" si="30">+ROUND(P98/R98,0)</f>
        <v>63743</v>
      </c>
      <c r="U98" s="46"/>
      <c r="V98" s="49">
        <f t="shared" ref="V98:V101" si="31">+ROUND(T98/L98*100,2)</f>
        <v>2.13</v>
      </c>
      <c r="X98" s="12">
        <f>+(MONTH(D98)-12)/12+YEAR(D98)-2016</f>
        <v>22.5</v>
      </c>
      <c r="Y98" s="12"/>
      <c r="Z98" s="44">
        <f>+F98*X98^2/2</f>
        <v>0.81</v>
      </c>
      <c r="AA98" s="44"/>
      <c r="AB98" s="39"/>
    </row>
    <row r="99" spans="1:28" x14ac:dyDescent="0.25">
      <c r="A99" s="20">
        <v>312</v>
      </c>
      <c r="B99" s="20" t="s">
        <v>39</v>
      </c>
      <c r="C99" s="25"/>
      <c r="D99" s="33">
        <v>50951</v>
      </c>
      <c r="F99" s="52">
        <v>9.4000000000000004E-3</v>
      </c>
      <c r="G99" s="31"/>
      <c r="H99" s="36"/>
      <c r="J99" s="35">
        <v>-5</v>
      </c>
      <c r="L99" s="23">
        <v>22335967.510000002</v>
      </c>
      <c r="N99" s="23">
        <v>9614112.6092112511</v>
      </c>
      <c r="P99" s="23">
        <f t="shared" si="28"/>
        <v>13838653</v>
      </c>
      <c r="Q99" s="24"/>
      <c r="R99" s="49">
        <f t="shared" si="29"/>
        <v>20.120625</v>
      </c>
      <c r="S99" s="57"/>
      <c r="T99" s="46">
        <f t="shared" si="30"/>
        <v>687784</v>
      </c>
      <c r="U99" s="46"/>
      <c r="V99" s="49">
        <f t="shared" si="31"/>
        <v>3.08</v>
      </c>
      <c r="X99" s="12">
        <f>+(MONTH(D99)-12)/12+YEAR(D99)-2016</f>
        <v>22.5</v>
      </c>
      <c r="Y99" s="12"/>
      <c r="Z99" s="44">
        <f>+F99*X99^2/2</f>
        <v>2.379375</v>
      </c>
      <c r="AA99" s="44"/>
      <c r="AB99" s="39"/>
    </row>
    <row r="100" spans="1:28" x14ac:dyDescent="0.25">
      <c r="A100" s="20">
        <v>314</v>
      </c>
      <c r="B100" s="20" t="s">
        <v>40</v>
      </c>
      <c r="C100" s="25"/>
      <c r="D100" s="33">
        <v>50951</v>
      </c>
      <c r="F100" s="52">
        <v>1.2E-2</v>
      </c>
      <c r="G100" s="31"/>
      <c r="H100" s="36"/>
      <c r="J100" s="35">
        <v>0</v>
      </c>
      <c r="L100" s="23">
        <v>2831158.34</v>
      </c>
      <c r="N100" s="23">
        <v>224639.38413000005</v>
      </c>
      <c r="P100" s="23">
        <f t="shared" si="28"/>
        <v>2606519</v>
      </c>
      <c r="Q100" s="24"/>
      <c r="R100" s="49">
        <f t="shared" si="29"/>
        <v>19.462499999999999</v>
      </c>
      <c r="S100" s="57"/>
      <c r="T100" s="46">
        <f t="shared" si="30"/>
        <v>133925</v>
      </c>
      <c r="U100" s="46"/>
      <c r="V100" s="49">
        <f t="shared" si="31"/>
        <v>4.7300000000000004</v>
      </c>
      <c r="X100" s="12">
        <f>+(MONTH(D100)-12)/12+YEAR(D100)-2016</f>
        <v>22.5</v>
      </c>
      <c r="Y100" s="12"/>
      <c r="Z100" s="44">
        <f>+F100*X100^2/2</f>
        <v>3.0375000000000001</v>
      </c>
      <c r="AA100" s="44"/>
      <c r="AB100" s="39"/>
    </row>
    <row r="101" spans="1:28" x14ac:dyDescent="0.25">
      <c r="A101" s="20">
        <v>315</v>
      </c>
      <c r="B101" s="20" t="s">
        <v>41</v>
      </c>
      <c r="C101" s="25"/>
      <c r="D101" s="33">
        <v>50951</v>
      </c>
      <c r="F101" s="52">
        <v>5.1999999999999998E-3</v>
      </c>
      <c r="G101" s="31"/>
      <c r="H101" s="36"/>
      <c r="J101" s="35">
        <v>-4</v>
      </c>
      <c r="L101" s="19">
        <v>2818574.78</v>
      </c>
      <c r="N101" s="19">
        <v>245785.78332000002</v>
      </c>
      <c r="P101" s="19">
        <f t="shared" si="28"/>
        <v>2685532</v>
      </c>
      <c r="Q101" s="18"/>
      <c r="R101" s="49">
        <f t="shared" si="29"/>
        <v>21.18375</v>
      </c>
      <c r="S101" s="74"/>
      <c r="T101" s="47">
        <f t="shared" si="30"/>
        <v>126773</v>
      </c>
      <c r="U101" s="50"/>
      <c r="V101" s="49">
        <f t="shared" si="31"/>
        <v>4.5</v>
      </c>
      <c r="X101" s="90">
        <f>+(MONTH(D101)-12)/12+YEAR(D101)-2016</f>
        <v>22.5</v>
      </c>
      <c r="Y101" s="95"/>
      <c r="Z101" s="44">
        <f>+F101*X101^2/2</f>
        <v>1.3162499999999999</v>
      </c>
      <c r="AA101" s="44"/>
      <c r="AB101" s="39"/>
    </row>
    <row r="102" spans="1:28" s="25" customFormat="1" x14ac:dyDescent="0.25">
      <c r="A102" s="25" t="s">
        <v>5</v>
      </c>
      <c r="B102" s="25" t="s">
        <v>254</v>
      </c>
      <c r="D102" s="33"/>
      <c r="E102" s="20"/>
      <c r="F102" s="52"/>
      <c r="G102" s="31"/>
      <c r="H102" s="36"/>
      <c r="I102" s="20"/>
      <c r="J102" s="35"/>
      <c r="L102" s="26">
        <f>+SUBTOTAL(9,L98:L101)</f>
        <v>30985149.180000003</v>
      </c>
      <c r="N102" s="26">
        <f>+SUBTOTAL(9,N98:N101)</f>
        <v>11731395.62210625</v>
      </c>
      <c r="P102" s="26">
        <f>+SUBTOTAL(9,P98:P101)</f>
        <v>20513289</v>
      </c>
      <c r="Q102" s="26"/>
      <c r="R102" s="80">
        <f>+P102/T102</f>
        <v>20.265542740003458</v>
      </c>
      <c r="S102" s="48"/>
      <c r="T102" s="48">
        <f>+SUBTOTAL(9,T98:T101)</f>
        <v>1012225</v>
      </c>
      <c r="U102" s="48"/>
      <c r="V102" s="80">
        <f>+T102/L102*100</f>
        <v>3.2668069277954652</v>
      </c>
      <c r="X102" s="89"/>
      <c r="Y102" s="89"/>
      <c r="Z102" s="44"/>
      <c r="AA102" s="44"/>
      <c r="AB102" s="39"/>
    </row>
    <row r="103" spans="1:28" x14ac:dyDescent="0.25">
      <c r="A103" s="20" t="s">
        <v>5</v>
      </c>
      <c r="B103" s="20" t="s">
        <v>5</v>
      </c>
      <c r="C103" s="25"/>
      <c r="D103" s="33"/>
      <c r="F103" s="52"/>
      <c r="G103" s="31"/>
      <c r="H103" s="36"/>
      <c r="J103" s="35"/>
      <c r="R103" s="49"/>
      <c r="V103" s="49"/>
      <c r="X103" s="12"/>
      <c r="Y103" s="12"/>
      <c r="Z103" s="44"/>
      <c r="AA103" s="44"/>
      <c r="AB103" s="39"/>
    </row>
    <row r="104" spans="1:28" s="25" customFormat="1" x14ac:dyDescent="0.25">
      <c r="A104" s="25" t="s">
        <v>5</v>
      </c>
      <c r="B104" s="25" t="s">
        <v>59</v>
      </c>
      <c r="D104" s="33"/>
      <c r="E104" s="20"/>
      <c r="F104" s="52"/>
      <c r="G104" s="31"/>
      <c r="H104" s="36"/>
      <c r="I104" s="20"/>
      <c r="J104" s="35"/>
      <c r="R104" s="49"/>
      <c r="S104" s="53"/>
      <c r="T104" s="53"/>
      <c r="U104" s="53"/>
      <c r="V104" s="49"/>
      <c r="X104" s="89"/>
      <c r="Y104" s="89"/>
      <c r="Z104" s="44"/>
      <c r="AA104" s="44"/>
      <c r="AB104" s="39"/>
    </row>
    <row r="105" spans="1:28" x14ac:dyDescent="0.25">
      <c r="A105" s="20">
        <v>311</v>
      </c>
      <c r="B105" s="20" t="s">
        <v>38</v>
      </c>
      <c r="C105" s="25"/>
      <c r="D105" s="33">
        <v>50951</v>
      </c>
      <c r="F105" s="52">
        <v>3.2000000000000002E-3</v>
      </c>
      <c r="G105" s="31"/>
      <c r="H105" s="36"/>
      <c r="J105" s="35">
        <v>-1</v>
      </c>
      <c r="L105" s="23">
        <v>159104427.31999999</v>
      </c>
      <c r="N105" s="41">
        <v>39437114.967728756</v>
      </c>
      <c r="P105" s="23">
        <f t="shared" ref="P105:P109" si="32">+ROUND((100-J105)/100*L105-N105,0)</f>
        <v>121258357</v>
      </c>
      <c r="Q105" s="24"/>
      <c r="R105" s="49">
        <f t="shared" ref="R105:R109" si="33">X105-Z105</f>
        <v>21.69</v>
      </c>
      <c r="S105" s="57"/>
      <c r="T105" s="46">
        <f t="shared" ref="T105:T109" si="34">+ROUND(P105/R105,0)</f>
        <v>5590519</v>
      </c>
      <c r="U105" s="46"/>
      <c r="V105" s="49">
        <f t="shared" ref="V105:V109" si="35">+ROUND(T105/L105*100,2)</f>
        <v>3.51</v>
      </c>
      <c r="X105" s="12">
        <f>+(MONTH(D105)-12)/12+YEAR(D105)-2016</f>
        <v>22.5</v>
      </c>
      <c r="Y105" s="12"/>
      <c r="Z105" s="44">
        <f>+F105*X105^2/2</f>
        <v>0.81</v>
      </c>
      <c r="AA105" s="44"/>
      <c r="AB105" s="39"/>
    </row>
    <row r="106" spans="1:28" x14ac:dyDescent="0.25">
      <c r="A106" s="20">
        <v>312</v>
      </c>
      <c r="B106" s="20" t="s">
        <v>39</v>
      </c>
      <c r="C106" s="25"/>
      <c r="D106" s="33">
        <v>50951</v>
      </c>
      <c r="F106" s="52">
        <v>9.4000000000000004E-3</v>
      </c>
      <c r="G106" s="31"/>
      <c r="H106" s="36"/>
      <c r="J106" s="35">
        <v>-5</v>
      </c>
      <c r="L106" s="23">
        <v>671515648.32000005</v>
      </c>
      <c r="N106" s="41">
        <v>178043156.76914498</v>
      </c>
      <c r="P106" s="23">
        <f t="shared" si="32"/>
        <v>527048274</v>
      </c>
      <c r="Q106" s="24"/>
      <c r="R106" s="49">
        <f t="shared" si="33"/>
        <v>20.120625</v>
      </c>
      <c r="S106" s="57"/>
      <c r="T106" s="46">
        <f t="shared" si="34"/>
        <v>26194429</v>
      </c>
      <c r="U106" s="46"/>
      <c r="V106" s="49">
        <f t="shared" si="35"/>
        <v>3.9</v>
      </c>
      <c r="X106" s="12">
        <f>+(MONTH(D106)-12)/12+YEAR(D106)-2016</f>
        <v>22.5</v>
      </c>
      <c r="Y106" s="12"/>
      <c r="Z106" s="44">
        <f>+F106*X106^2/2</f>
        <v>2.379375</v>
      </c>
      <c r="AA106" s="44"/>
      <c r="AB106" s="39"/>
    </row>
    <row r="107" spans="1:28" x14ac:dyDescent="0.25">
      <c r="A107" s="20">
        <v>314</v>
      </c>
      <c r="B107" s="20" t="s">
        <v>40</v>
      </c>
      <c r="C107" s="25"/>
      <c r="D107" s="33">
        <v>50951</v>
      </c>
      <c r="F107" s="52">
        <v>1.2E-2</v>
      </c>
      <c r="G107" s="31"/>
      <c r="H107" s="36"/>
      <c r="J107" s="35">
        <v>0</v>
      </c>
      <c r="L107" s="23">
        <v>122853490.73999999</v>
      </c>
      <c r="N107" s="41">
        <v>58668053.404270008</v>
      </c>
      <c r="P107" s="23">
        <f t="shared" si="32"/>
        <v>64185437</v>
      </c>
      <c r="Q107" s="24"/>
      <c r="R107" s="49">
        <f t="shared" si="33"/>
        <v>19.462499999999999</v>
      </c>
      <c r="S107" s="57"/>
      <c r="T107" s="46">
        <f t="shared" si="34"/>
        <v>3297903</v>
      </c>
      <c r="U107" s="46"/>
      <c r="V107" s="49">
        <f t="shared" si="35"/>
        <v>2.68</v>
      </c>
      <c r="X107" s="12">
        <f>+(MONTH(D107)-12)/12+YEAR(D107)-2016</f>
        <v>22.5</v>
      </c>
      <c r="Y107" s="12"/>
      <c r="Z107" s="44">
        <f>+F107*X107^2/2</f>
        <v>3.0375000000000001</v>
      </c>
      <c r="AA107" s="44"/>
      <c r="AB107" s="39"/>
    </row>
    <row r="108" spans="1:28" x14ac:dyDescent="0.25">
      <c r="A108" s="20">
        <v>315</v>
      </c>
      <c r="B108" s="20" t="s">
        <v>41</v>
      </c>
      <c r="C108" s="25"/>
      <c r="D108" s="33">
        <v>50951</v>
      </c>
      <c r="F108" s="52">
        <v>5.1999999999999998E-3</v>
      </c>
      <c r="G108" s="31"/>
      <c r="H108" s="36"/>
      <c r="J108" s="35">
        <v>-4</v>
      </c>
      <c r="L108" s="23">
        <v>49374419.450000003</v>
      </c>
      <c r="N108" s="41">
        <v>14135035.000359999</v>
      </c>
      <c r="P108" s="23">
        <f t="shared" si="32"/>
        <v>37214361</v>
      </c>
      <c r="Q108" s="24"/>
      <c r="R108" s="49">
        <f t="shared" si="33"/>
        <v>21.18375</v>
      </c>
      <c r="S108" s="57"/>
      <c r="T108" s="46">
        <f t="shared" si="34"/>
        <v>1756741</v>
      </c>
      <c r="U108" s="46"/>
      <c r="V108" s="49">
        <f t="shared" si="35"/>
        <v>3.56</v>
      </c>
      <c r="X108" s="12">
        <f>+(MONTH(D108)-12)/12+YEAR(D108)-2016</f>
        <v>22.5</v>
      </c>
      <c r="Y108" s="12"/>
      <c r="Z108" s="44">
        <f>+F108*X108^2/2</f>
        <v>1.3162499999999999</v>
      </c>
      <c r="AA108" s="44"/>
      <c r="AB108" s="39"/>
    </row>
    <row r="109" spans="1:28" x14ac:dyDescent="0.25">
      <c r="A109" s="20">
        <v>316</v>
      </c>
      <c r="B109" s="20" t="s">
        <v>253</v>
      </c>
      <c r="C109" s="25"/>
      <c r="D109" s="33">
        <v>50951</v>
      </c>
      <c r="F109" s="52">
        <v>7.1000000000000004E-3</v>
      </c>
      <c r="G109" s="31"/>
      <c r="H109" s="36"/>
      <c r="J109" s="35">
        <v>-1</v>
      </c>
      <c r="L109" s="19">
        <v>5117266.41</v>
      </c>
      <c r="N109" s="19">
        <v>2275998.9421600001</v>
      </c>
      <c r="P109" s="19">
        <f t="shared" si="32"/>
        <v>2892440</v>
      </c>
      <c r="Q109" s="18"/>
      <c r="R109" s="49">
        <f t="shared" si="33"/>
        <v>20.7028125</v>
      </c>
      <c r="S109" s="74"/>
      <c r="T109" s="47">
        <f t="shared" si="34"/>
        <v>139712</v>
      </c>
      <c r="U109" s="50"/>
      <c r="V109" s="49">
        <f t="shared" si="35"/>
        <v>2.73</v>
      </c>
      <c r="X109" s="90">
        <f>+(MONTH(D109)-12)/12+YEAR(D109)-2016</f>
        <v>22.5</v>
      </c>
      <c r="Y109" s="95"/>
      <c r="Z109" s="44">
        <f>+F109*X109^2/2</f>
        <v>1.7971875000000002</v>
      </c>
      <c r="AA109" s="44"/>
      <c r="AB109" s="39"/>
    </row>
    <row r="110" spans="1:28" s="25" customFormat="1" x14ac:dyDescent="0.25">
      <c r="A110" s="25" t="s">
        <v>5</v>
      </c>
      <c r="B110" s="25" t="s">
        <v>60</v>
      </c>
      <c r="D110" s="33"/>
      <c r="E110" s="20"/>
      <c r="F110" s="52"/>
      <c r="G110" s="31"/>
      <c r="H110" s="36"/>
      <c r="I110" s="20"/>
      <c r="J110" s="35"/>
      <c r="L110" s="13">
        <f>+SUBTOTAL(9,L105:L109)</f>
        <v>1007965252.2400001</v>
      </c>
      <c r="N110" s="13">
        <f>+SUBTOTAL(9,N105:N109)</f>
        <v>292559359.08366376</v>
      </c>
      <c r="P110" s="13">
        <f>+SUBTOTAL(9,P105:P109)</f>
        <v>752598869</v>
      </c>
      <c r="Q110" s="14"/>
      <c r="R110" s="80">
        <f>+P110/T110</f>
        <v>20.351893832290624</v>
      </c>
      <c r="S110" s="59"/>
      <c r="T110" s="55">
        <f>+SUBTOTAL(9,T105:T109)</f>
        <v>36979304</v>
      </c>
      <c r="U110" s="59"/>
      <c r="V110" s="80">
        <f>+T110/L110*100</f>
        <v>3.6687082136830544</v>
      </c>
      <c r="X110" s="109"/>
      <c r="Y110" s="92"/>
      <c r="Z110" s="44"/>
      <c r="AA110" s="44"/>
      <c r="AB110" s="39"/>
    </row>
    <row r="111" spans="1:28" s="25" customFormat="1" x14ac:dyDescent="0.25">
      <c r="B111" s="25" t="s">
        <v>5</v>
      </c>
      <c r="D111" s="33"/>
      <c r="E111" s="20"/>
      <c r="F111" s="52"/>
      <c r="G111" s="31"/>
      <c r="H111" s="36"/>
      <c r="I111" s="20"/>
      <c r="J111" s="35"/>
      <c r="L111" s="26"/>
      <c r="N111" s="26"/>
      <c r="P111" s="26"/>
      <c r="Q111" s="26"/>
      <c r="R111" s="49"/>
      <c r="S111" s="48"/>
      <c r="T111" s="48"/>
      <c r="U111" s="48"/>
      <c r="V111" s="49"/>
      <c r="X111" s="92"/>
      <c r="Y111" s="92"/>
      <c r="Z111" s="44"/>
      <c r="AA111" s="44"/>
      <c r="AB111" s="39"/>
    </row>
    <row r="112" spans="1:28" s="25" customFormat="1" x14ac:dyDescent="0.25">
      <c r="A112" s="28" t="s">
        <v>178</v>
      </c>
      <c r="D112" s="33"/>
      <c r="E112" s="20"/>
      <c r="F112" s="52"/>
      <c r="G112" s="31"/>
      <c r="H112" s="36"/>
      <c r="I112" s="20"/>
      <c r="J112" s="35"/>
      <c r="L112" s="16">
        <f>+SUBTOTAL(9,L84:L111)</f>
        <v>1146558365.0200002</v>
      </c>
      <c r="N112" s="16">
        <f>+SUBTOTAL(9,N84:N111)</f>
        <v>374473097.09310752</v>
      </c>
      <c r="P112" s="16">
        <f>+SUBTOTAL(9,P84:P111)</f>
        <v>813967019</v>
      </c>
      <c r="Q112" s="16"/>
      <c r="R112" s="75">
        <f>+P112/T112</f>
        <v>20.372890538231029</v>
      </c>
      <c r="S112" s="77"/>
      <c r="T112" s="77">
        <f>+SUBTOTAL(9,T84:T111)</f>
        <v>39953438</v>
      </c>
      <c r="U112" s="77"/>
      <c r="V112" s="75">
        <f>+T112/L112*100</f>
        <v>3.4846405746909412</v>
      </c>
      <c r="X112" s="93"/>
      <c r="Y112" s="93"/>
      <c r="Z112" s="44"/>
      <c r="AA112" s="44"/>
      <c r="AB112" s="39"/>
    </row>
    <row r="113" spans="1:28" s="25" customFormat="1" x14ac:dyDescent="0.25">
      <c r="B113" s="25" t="s">
        <v>5</v>
      </c>
      <c r="D113" s="33"/>
      <c r="E113" s="20"/>
      <c r="F113" s="52"/>
      <c r="G113" s="31"/>
      <c r="H113" s="36"/>
      <c r="I113" s="20"/>
      <c r="J113" s="35"/>
      <c r="L113" s="26"/>
      <c r="N113" s="26"/>
      <c r="P113" s="26"/>
      <c r="Q113" s="26"/>
      <c r="R113" s="49"/>
      <c r="S113" s="48"/>
      <c r="T113" s="48"/>
      <c r="U113" s="48"/>
      <c r="V113" s="49"/>
      <c r="X113" s="92"/>
      <c r="Y113" s="92"/>
      <c r="Z113" s="44"/>
      <c r="AA113" s="44"/>
      <c r="AB113" s="39"/>
    </row>
    <row r="114" spans="1:28" s="25" customFormat="1" x14ac:dyDescent="0.25">
      <c r="B114" s="25" t="s">
        <v>5</v>
      </c>
      <c r="D114" s="33"/>
      <c r="E114" s="20"/>
      <c r="F114" s="52"/>
      <c r="G114" s="31"/>
      <c r="H114" s="36"/>
      <c r="I114" s="20"/>
      <c r="J114" s="35"/>
      <c r="L114" s="26"/>
      <c r="N114" s="26"/>
      <c r="P114" s="26"/>
      <c r="Q114" s="26"/>
      <c r="R114" s="49"/>
      <c r="S114" s="48"/>
      <c r="T114" s="48"/>
      <c r="U114" s="48"/>
      <c r="V114" s="49"/>
      <c r="X114" s="89"/>
      <c r="Y114" s="89"/>
      <c r="Z114" s="44"/>
      <c r="AA114" s="44"/>
      <c r="AB114" s="39"/>
    </row>
    <row r="115" spans="1:28" s="25" customFormat="1" x14ac:dyDescent="0.25">
      <c r="A115" s="28" t="s">
        <v>179</v>
      </c>
      <c r="D115" s="33"/>
      <c r="E115" s="20"/>
      <c r="F115" s="52"/>
      <c r="G115" s="31"/>
      <c r="H115" s="36"/>
      <c r="I115" s="20"/>
      <c r="J115" s="35"/>
      <c r="L115" s="26"/>
      <c r="N115" s="26"/>
      <c r="P115" s="26"/>
      <c r="Q115" s="26"/>
      <c r="R115" s="49"/>
      <c r="S115" s="48"/>
      <c r="T115" s="48"/>
      <c r="U115" s="48"/>
      <c r="V115" s="49"/>
      <c r="X115" s="89"/>
      <c r="Y115" s="89"/>
      <c r="Z115" s="44"/>
      <c r="AA115" s="44"/>
      <c r="AB115" s="39"/>
    </row>
    <row r="116" spans="1:28" x14ac:dyDescent="0.25">
      <c r="A116" s="20" t="s">
        <v>5</v>
      </c>
      <c r="B116" s="20" t="s">
        <v>5</v>
      </c>
      <c r="C116" s="25"/>
      <c r="D116" s="33"/>
      <c r="F116" s="52"/>
      <c r="G116" s="31"/>
      <c r="H116" s="36"/>
      <c r="J116" s="35"/>
      <c r="R116" s="49"/>
      <c r="V116" s="49"/>
      <c r="X116" s="12"/>
      <c r="Y116" s="12"/>
      <c r="Z116" s="44"/>
      <c r="AA116" s="44"/>
      <c r="AB116" s="39"/>
    </row>
    <row r="117" spans="1:28" s="25" customFormat="1" x14ac:dyDescent="0.25">
      <c r="A117" s="25" t="s">
        <v>5</v>
      </c>
      <c r="B117" s="25" t="s">
        <v>266</v>
      </c>
      <c r="D117" s="33"/>
      <c r="E117" s="20"/>
      <c r="F117" s="52"/>
      <c r="G117" s="31"/>
      <c r="H117" s="36"/>
      <c r="I117" s="20"/>
      <c r="J117" s="35"/>
      <c r="R117" s="49"/>
      <c r="S117" s="53"/>
      <c r="T117" s="53"/>
      <c r="U117" s="53"/>
      <c r="V117" s="49"/>
      <c r="X117" s="89"/>
      <c r="Y117" s="89"/>
      <c r="Z117" s="44"/>
      <c r="AA117" s="44"/>
      <c r="AB117" s="39"/>
    </row>
    <row r="118" spans="1:28" x14ac:dyDescent="0.25">
      <c r="A118" s="20">
        <v>311</v>
      </c>
      <c r="B118" s="20" t="s">
        <v>38</v>
      </c>
      <c r="C118" s="25"/>
      <c r="D118" s="33">
        <v>50586</v>
      </c>
      <c r="F118" s="52">
        <v>3.2000000000000002E-3</v>
      </c>
      <c r="G118" s="31"/>
      <c r="H118" s="36"/>
      <c r="J118" s="35">
        <v>-1</v>
      </c>
      <c r="L118" s="23">
        <v>3562390.7</v>
      </c>
      <c r="N118" s="23">
        <v>1817205.51</v>
      </c>
      <c r="P118" s="23">
        <f t="shared" ref="P118:P119" si="36">+ROUND((100-J118)/100*L118-N118,0)</f>
        <v>1780809</v>
      </c>
      <c r="Q118" s="24"/>
      <c r="R118" s="49">
        <f t="shared" ref="R118:R121" si="37">X118-Z118</f>
        <v>20.760400000000001</v>
      </c>
      <c r="S118" s="57"/>
      <c r="T118" s="46">
        <f t="shared" ref="T118:T121" si="38">+ROUND(P118/R118,0)</f>
        <v>85779</v>
      </c>
      <c r="U118" s="46"/>
      <c r="V118" s="49">
        <f t="shared" ref="V118:V119" si="39">+ROUND(T118/L118*100,2)</f>
        <v>2.41</v>
      </c>
      <c r="X118" s="12">
        <f>+(MONTH(D118)-12)/12+YEAR(D118)-2016</f>
        <v>21.5</v>
      </c>
      <c r="Y118" s="12"/>
      <c r="Z118" s="44">
        <f>+F118*X118^2/2</f>
        <v>0.73960000000000004</v>
      </c>
      <c r="AA118" s="44"/>
      <c r="AB118" s="39"/>
    </row>
    <row r="119" spans="1:28" x14ac:dyDescent="0.25">
      <c r="A119" s="20">
        <v>312</v>
      </c>
      <c r="B119" s="20" t="s">
        <v>39</v>
      </c>
      <c r="C119" s="25"/>
      <c r="D119" s="33">
        <v>50586</v>
      </c>
      <c r="F119" s="52">
        <v>9.4000000000000004E-3</v>
      </c>
      <c r="G119" s="31"/>
      <c r="H119" s="36"/>
      <c r="J119" s="35">
        <v>-5</v>
      </c>
      <c r="L119" s="23">
        <v>30883388.949999999</v>
      </c>
      <c r="N119" s="23">
        <v>15259113.99</v>
      </c>
      <c r="P119" s="23">
        <f t="shared" si="36"/>
        <v>17168444</v>
      </c>
      <c r="Q119" s="24"/>
      <c r="R119" s="49">
        <f t="shared" si="37"/>
        <v>19.327424999999998</v>
      </c>
      <c r="S119" s="57"/>
      <c r="T119" s="46">
        <f t="shared" si="38"/>
        <v>888294</v>
      </c>
      <c r="U119" s="46"/>
      <c r="V119" s="49">
        <f t="shared" si="39"/>
        <v>2.88</v>
      </c>
      <c r="X119" s="12">
        <f>+(MONTH(D119)-12)/12+YEAR(D119)-2016</f>
        <v>21.5</v>
      </c>
      <c r="Y119" s="12"/>
      <c r="Z119" s="44">
        <f>+F119*X119^2/2</f>
        <v>2.1725750000000001</v>
      </c>
      <c r="AA119" s="44"/>
      <c r="AB119" s="39"/>
    </row>
    <row r="120" spans="1:28" x14ac:dyDescent="0.25">
      <c r="A120" s="20">
        <v>315</v>
      </c>
      <c r="B120" s="20" t="s">
        <v>41</v>
      </c>
      <c r="C120" s="25"/>
      <c r="D120" s="33">
        <v>50586</v>
      </c>
      <c r="F120" s="52">
        <v>5.1999999999999998E-3</v>
      </c>
      <c r="G120" s="31"/>
      <c r="H120" s="36"/>
      <c r="J120" s="35">
        <v>-4</v>
      </c>
      <c r="L120" s="23">
        <v>3773251.87</v>
      </c>
      <c r="N120" s="23">
        <v>2142570.04</v>
      </c>
      <c r="P120" s="23">
        <f t="shared" ref="P120:P121" si="40">+ROUND((100-J120)/100*L120-N120,0)</f>
        <v>1781612</v>
      </c>
      <c r="Q120" s="24"/>
      <c r="R120" s="49">
        <f t="shared" si="37"/>
        <v>20.29815</v>
      </c>
      <c r="S120" s="57"/>
      <c r="T120" s="46">
        <f t="shared" si="38"/>
        <v>87772</v>
      </c>
      <c r="U120" s="46"/>
      <c r="V120" s="49">
        <f t="shared" ref="V120:V121" si="41">+ROUND(T120/L120*100,2)</f>
        <v>2.33</v>
      </c>
      <c r="X120" s="12">
        <f>+(MONTH(D120)-12)/12+YEAR(D120)-2016</f>
        <v>21.5</v>
      </c>
      <c r="Y120" s="12"/>
      <c r="Z120" s="44">
        <f>+F120*X120^2/2</f>
        <v>1.2018499999999999</v>
      </c>
      <c r="AA120" s="44"/>
      <c r="AB120" s="39"/>
    </row>
    <row r="121" spans="1:28" x14ac:dyDescent="0.25">
      <c r="A121" s="20">
        <v>316</v>
      </c>
      <c r="B121" s="20" t="s">
        <v>253</v>
      </c>
      <c r="C121" s="25"/>
      <c r="D121" s="33">
        <v>50586</v>
      </c>
      <c r="F121" s="52">
        <v>7.1000000000000004E-3</v>
      </c>
      <c r="G121" s="31"/>
      <c r="H121" s="36"/>
      <c r="J121" s="35">
        <v>-1</v>
      </c>
      <c r="L121" s="19">
        <v>300302.01</v>
      </c>
      <c r="N121" s="19">
        <v>161831.04000000001</v>
      </c>
      <c r="P121" s="19">
        <f t="shared" si="40"/>
        <v>141474</v>
      </c>
      <c r="Q121" s="18"/>
      <c r="R121" s="49">
        <f t="shared" si="37"/>
        <v>19.859012499999999</v>
      </c>
      <c r="S121" s="74"/>
      <c r="T121" s="47">
        <f t="shared" si="38"/>
        <v>7124</v>
      </c>
      <c r="U121" s="50"/>
      <c r="V121" s="49">
        <f t="shared" si="41"/>
        <v>2.37</v>
      </c>
      <c r="X121" s="90">
        <f>+(MONTH(D121)-12)/12+YEAR(D121)-2016</f>
        <v>21.5</v>
      </c>
      <c r="Y121" s="95"/>
      <c r="Z121" s="44">
        <f>+F121*X121^2/2</f>
        <v>1.6409875</v>
      </c>
      <c r="AA121" s="44"/>
      <c r="AB121" s="39"/>
    </row>
    <row r="122" spans="1:28" s="25" customFormat="1" x14ac:dyDescent="0.25">
      <c r="A122" s="25" t="s">
        <v>5</v>
      </c>
      <c r="B122" s="25" t="s">
        <v>267</v>
      </c>
      <c r="D122" s="33"/>
      <c r="E122" s="20"/>
      <c r="F122" s="52"/>
      <c r="G122" s="31"/>
      <c r="H122" s="36"/>
      <c r="I122" s="20"/>
      <c r="J122" s="35"/>
      <c r="L122" s="26">
        <f>+SUBTOTAL(9,L118:L121)</f>
        <v>38519333.529999994</v>
      </c>
      <c r="N122" s="26">
        <f>+SUBTOTAL(9,N118:N121)</f>
        <v>19380720.579999998</v>
      </c>
      <c r="P122" s="26">
        <f>+SUBTOTAL(9,P118:P121)</f>
        <v>20872339</v>
      </c>
      <c r="Q122" s="26"/>
      <c r="R122" s="80">
        <f>+P122/T122</f>
        <v>19.525672867969043</v>
      </c>
      <c r="S122" s="48"/>
      <c r="T122" s="48">
        <f>+SUBTOTAL(9,T118:T121)</f>
        <v>1068969</v>
      </c>
      <c r="U122" s="48"/>
      <c r="V122" s="80">
        <f>+T122/L122*100</f>
        <v>2.7751492615194273</v>
      </c>
      <c r="X122" s="89"/>
      <c r="Y122" s="89"/>
      <c r="Z122" s="44"/>
      <c r="AA122" s="44"/>
      <c r="AB122" s="39"/>
    </row>
    <row r="123" spans="1:28" x14ac:dyDescent="0.25">
      <c r="A123" s="20" t="s">
        <v>5</v>
      </c>
      <c r="B123" s="20" t="s">
        <v>5</v>
      </c>
      <c r="C123" s="25"/>
      <c r="D123" s="33"/>
      <c r="F123" s="52"/>
      <c r="G123" s="31"/>
      <c r="H123" s="36"/>
      <c r="J123" s="35"/>
      <c r="R123" s="49"/>
      <c r="V123" s="49"/>
      <c r="X123" s="12"/>
      <c r="Y123" s="12"/>
      <c r="Z123" s="44"/>
      <c r="AA123" s="44"/>
      <c r="AB123" s="39"/>
    </row>
    <row r="124" spans="1:28" s="25" customFormat="1" x14ac:dyDescent="0.25">
      <c r="A124" s="25" t="s">
        <v>5</v>
      </c>
      <c r="B124" s="25" t="s">
        <v>61</v>
      </c>
      <c r="D124" s="33"/>
      <c r="E124" s="20"/>
      <c r="F124" s="52"/>
      <c r="G124" s="31"/>
      <c r="H124" s="36"/>
      <c r="I124" s="20"/>
      <c r="J124" s="35"/>
      <c r="R124" s="49"/>
      <c r="S124" s="53"/>
      <c r="T124" s="53"/>
      <c r="U124" s="53"/>
      <c r="V124" s="49"/>
      <c r="X124" s="89"/>
      <c r="Y124" s="89"/>
      <c r="Z124" s="44"/>
      <c r="AA124" s="44"/>
      <c r="AB124" s="39"/>
    </row>
    <row r="125" spans="1:28" x14ac:dyDescent="0.25">
      <c r="A125" s="20">
        <v>312</v>
      </c>
      <c r="B125" s="20" t="s">
        <v>39</v>
      </c>
      <c r="C125" s="25"/>
      <c r="D125" s="33">
        <v>50586</v>
      </c>
      <c r="F125" s="52">
        <v>9.4000000000000004E-3</v>
      </c>
      <c r="G125" s="31"/>
      <c r="H125" s="36"/>
      <c r="J125" s="35">
        <v>-5</v>
      </c>
      <c r="L125" s="19">
        <v>52104.91</v>
      </c>
      <c r="N125" s="19">
        <v>52104.93</v>
      </c>
      <c r="P125" s="19">
        <f>+ROUND((100-J125)/100*L125-N125,0)</f>
        <v>2605</v>
      </c>
      <c r="Q125" s="18"/>
      <c r="R125" s="49">
        <f t="shared" ref="R125" si="42">X125-Z125</f>
        <v>19.327424999999998</v>
      </c>
      <c r="S125" s="74"/>
      <c r="T125" s="47">
        <f t="shared" ref="T125" si="43">+ROUND(P125/R125,0)</f>
        <v>135</v>
      </c>
      <c r="U125" s="50"/>
      <c r="V125" s="49">
        <f>+ROUND(T125/L125*100,2)</f>
        <v>0.26</v>
      </c>
      <c r="X125" s="90">
        <f>+(MONTH(D125)-12)/12+YEAR(D125)-2016</f>
        <v>21.5</v>
      </c>
      <c r="Y125" s="95"/>
      <c r="Z125" s="44">
        <f>+F125*X125^2/2</f>
        <v>2.1725750000000001</v>
      </c>
      <c r="AA125" s="44"/>
      <c r="AB125" s="39"/>
    </row>
    <row r="126" spans="1:28" s="25" customFormat="1" x14ac:dyDescent="0.25">
      <c r="A126" s="25" t="s">
        <v>5</v>
      </c>
      <c r="B126" s="25" t="s">
        <v>62</v>
      </c>
      <c r="D126" s="33"/>
      <c r="E126" s="20"/>
      <c r="F126" s="52"/>
      <c r="G126" s="31"/>
      <c r="H126" s="36"/>
      <c r="I126" s="20"/>
      <c r="J126" s="35"/>
      <c r="L126" s="26">
        <f>+SUBTOTAL(9,L125:L125)</f>
        <v>52104.91</v>
      </c>
      <c r="N126" s="26">
        <f>+SUBTOTAL(9,N125:N125)</f>
        <v>52104.93</v>
      </c>
      <c r="P126" s="26">
        <f>+SUBTOTAL(9,P125:P125)</f>
        <v>2605</v>
      </c>
      <c r="Q126" s="26"/>
      <c r="R126" s="80">
        <f>+R125</f>
        <v>19.327424999999998</v>
      </c>
      <c r="S126" s="48"/>
      <c r="T126" s="48">
        <f>+SUBTOTAL(9,T125:T125)</f>
        <v>135</v>
      </c>
      <c r="U126" s="48"/>
      <c r="V126" s="80">
        <f>+T126/L126*100</f>
        <v>0.25909266516341739</v>
      </c>
      <c r="X126" s="89"/>
      <c r="Y126" s="89"/>
      <c r="Z126" s="44"/>
      <c r="AA126" s="44"/>
      <c r="AB126" s="39"/>
    </row>
    <row r="127" spans="1:28" x14ac:dyDescent="0.25">
      <c r="A127" s="20" t="s">
        <v>5</v>
      </c>
      <c r="B127" s="20" t="s">
        <v>5</v>
      </c>
      <c r="C127" s="25"/>
      <c r="D127" s="33"/>
      <c r="F127" s="52"/>
      <c r="G127" s="31"/>
      <c r="H127" s="36"/>
      <c r="J127" s="35"/>
      <c r="R127" s="49"/>
      <c r="V127" s="49"/>
      <c r="X127" s="12"/>
      <c r="Y127" s="12"/>
      <c r="Z127" s="44"/>
      <c r="AA127" s="44"/>
      <c r="AB127" s="39"/>
    </row>
    <row r="128" spans="1:28" s="25" customFormat="1" x14ac:dyDescent="0.25">
      <c r="A128" s="25" t="s">
        <v>5</v>
      </c>
      <c r="B128" s="25" t="s">
        <v>63</v>
      </c>
      <c r="D128" s="33"/>
      <c r="E128" s="20"/>
      <c r="F128" s="52"/>
      <c r="G128" s="31"/>
      <c r="H128" s="36"/>
      <c r="I128" s="20"/>
      <c r="J128" s="35"/>
      <c r="R128" s="49"/>
      <c r="S128" s="53"/>
      <c r="T128" s="53"/>
      <c r="U128" s="53"/>
      <c r="V128" s="49"/>
      <c r="X128" s="89"/>
      <c r="Y128" s="89"/>
      <c r="Z128" s="44"/>
      <c r="AA128" s="44"/>
      <c r="AB128" s="39"/>
    </row>
    <row r="129" spans="1:28" x14ac:dyDescent="0.25">
      <c r="A129" s="20">
        <v>311</v>
      </c>
      <c r="B129" s="20" t="s">
        <v>38</v>
      </c>
      <c r="C129" s="25"/>
      <c r="D129" s="33">
        <v>50586</v>
      </c>
      <c r="F129" s="52">
        <v>3.2000000000000002E-3</v>
      </c>
      <c r="G129" s="31"/>
      <c r="H129" s="36"/>
      <c r="J129" s="35">
        <v>-1</v>
      </c>
      <c r="L129" s="23">
        <v>33146529.48</v>
      </c>
      <c r="N129" s="23">
        <v>22171911.777131252</v>
      </c>
      <c r="P129" s="23">
        <f t="shared" ref="P129:P133" si="44">+ROUND((100-J129)/100*L129-N129,0)</f>
        <v>11306083</v>
      </c>
      <c r="Q129" s="24"/>
      <c r="R129" s="49">
        <f t="shared" ref="R129:R133" si="45">X129-Z129</f>
        <v>20.760400000000001</v>
      </c>
      <c r="S129" s="57"/>
      <c r="T129" s="46">
        <f t="shared" ref="T129:T133" si="46">+ROUND(P129/R129,0)</f>
        <v>544599</v>
      </c>
      <c r="U129" s="46"/>
      <c r="V129" s="49">
        <f t="shared" ref="V129:V133" si="47">+ROUND(T129/L129*100,2)</f>
        <v>1.64</v>
      </c>
      <c r="X129" s="12">
        <f>+(MONTH(D129)-12)/12+YEAR(D129)-2016</f>
        <v>21.5</v>
      </c>
      <c r="Y129" s="12"/>
      <c r="Z129" s="44">
        <f>+F129*X129^2/2</f>
        <v>0.73960000000000004</v>
      </c>
      <c r="AA129" s="44"/>
      <c r="AB129" s="39"/>
    </row>
    <row r="130" spans="1:28" x14ac:dyDescent="0.25">
      <c r="A130" s="20">
        <v>312</v>
      </c>
      <c r="B130" s="20" t="s">
        <v>39</v>
      </c>
      <c r="C130" s="25"/>
      <c r="D130" s="33">
        <v>50586</v>
      </c>
      <c r="F130" s="52">
        <v>9.4000000000000004E-3</v>
      </c>
      <c r="G130" s="31"/>
      <c r="H130" s="36"/>
      <c r="J130" s="35">
        <v>-5</v>
      </c>
      <c r="L130" s="23">
        <v>3694842.87</v>
      </c>
      <c r="N130" s="23">
        <v>2563468.1440975</v>
      </c>
      <c r="P130" s="23">
        <f t="shared" si="44"/>
        <v>1316117</v>
      </c>
      <c r="Q130" s="24"/>
      <c r="R130" s="49">
        <f t="shared" si="45"/>
        <v>19.327424999999998</v>
      </c>
      <c r="S130" s="57"/>
      <c r="T130" s="46">
        <f t="shared" si="46"/>
        <v>68096</v>
      </c>
      <c r="U130" s="46"/>
      <c r="V130" s="49">
        <f t="shared" si="47"/>
        <v>1.84</v>
      </c>
      <c r="X130" s="12">
        <f>+(MONTH(D130)-12)/12+YEAR(D130)-2016</f>
        <v>21.5</v>
      </c>
      <c r="Y130" s="12"/>
      <c r="Z130" s="44">
        <f>+F130*X130^2/2</f>
        <v>2.1725750000000001</v>
      </c>
      <c r="AA130" s="44"/>
      <c r="AB130" s="39"/>
    </row>
    <row r="131" spans="1:28" x14ac:dyDescent="0.25">
      <c r="A131" s="20">
        <v>314</v>
      </c>
      <c r="B131" s="20" t="s">
        <v>40</v>
      </c>
      <c r="C131" s="25"/>
      <c r="D131" s="33">
        <v>50586</v>
      </c>
      <c r="F131" s="52">
        <v>1.2E-2</v>
      </c>
      <c r="G131" s="31"/>
      <c r="H131" s="36"/>
      <c r="J131" s="35">
        <v>0</v>
      </c>
      <c r="L131" s="23">
        <v>2497877.73</v>
      </c>
      <c r="N131" s="23">
        <v>1684863.5259475003</v>
      </c>
      <c r="P131" s="23">
        <f t="shared" si="44"/>
        <v>813014</v>
      </c>
      <c r="Q131" s="24"/>
      <c r="R131" s="49">
        <f t="shared" si="45"/>
        <v>18.726500000000001</v>
      </c>
      <c r="S131" s="57"/>
      <c r="T131" s="46">
        <f t="shared" si="46"/>
        <v>43415</v>
      </c>
      <c r="U131" s="46"/>
      <c r="V131" s="49">
        <f t="shared" si="47"/>
        <v>1.74</v>
      </c>
      <c r="X131" s="12">
        <f>+(MONTH(D131)-12)/12+YEAR(D131)-2016</f>
        <v>21.5</v>
      </c>
      <c r="Y131" s="12"/>
      <c r="Z131" s="44">
        <f>+F131*X131^2/2</f>
        <v>2.7734999999999999</v>
      </c>
      <c r="AA131" s="44"/>
      <c r="AB131" s="39"/>
    </row>
    <row r="132" spans="1:28" x14ac:dyDescent="0.25">
      <c r="A132" s="20">
        <v>315</v>
      </c>
      <c r="B132" s="20" t="s">
        <v>41</v>
      </c>
      <c r="C132" s="25"/>
      <c r="D132" s="33">
        <v>50586</v>
      </c>
      <c r="F132" s="52">
        <v>5.1999999999999998E-3</v>
      </c>
      <c r="G132" s="31"/>
      <c r="H132" s="36"/>
      <c r="J132" s="35">
        <v>-4</v>
      </c>
      <c r="L132" s="23">
        <v>5833698.1299999999</v>
      </c>
      <c r="N132" s="23">
        <v>3990700.5509400005</v>
      </c>
      <c r="P132" s="23">
        <f t="shared" si="44"/>
        <v>2076346</v>
      </c>
      <c r="Q132" s="24"/>
      <c r="R132" s="49">
        <f t="shared" si="45"/>
        <v>20.29815</v>
      </c>
      <c r="S132" s="57"/>
      <c r="T132" s="46">
        <f t="shared" si="46"/>
        <v>102292</v>
      </c>
      <c r="U132" s="46"/>
      <c r="V132" s="49">
        <f t="shared" si="47"/>
        <v>1.75</v>
      </c>
      <c r="X132" s="12">
        <f>+(MONTH(D132)-12)/12+YEAR(D132)-2016</f>
        <v>21.5</v>
      </c>
      <c r="Y132" s="12"/>
      <c r="Z132" s="44">
        <f>+F132*X132^2/2</f>
        <v>1.2018499999999999</v>
      </c>
      <c r="AA132" s="44"/>
      <c r="AB132" s="39"/>
    </row>
    <row r="133" spans="1:28" x14ac:dyDescent="0.25">
      <c r="A133" s="20">
        <v>316</v>
      </c>
      <c r="B133" s="20" t="s">
        <v>253</v>
      </c>
      <c r="C133" s="25"/>
      <c r="D133" s="33">
        <v>50586</v>
      </c>
      <c r="F133" s="52">
        <v>7.1000000000000004E-3</v>
      </c>
      <c r="G133" s="31"/>
      <c r="H133" s="36"/>
      <c r="J133" s="35">
        <v>-1</v>
      </c>
      <c r="L133" s="19">
        <v>1598862.14</v>
      </c>
      <c r="N133" s="19">
        <v>1006657.7832000001</v>
      </c>
      <c r="P133" s="19">
        <f t="shared" si="44"/>
        <v>608193</v>
      </c>
      <c r="Q133" s="18"/>
      <c r="R133" s="49">
        <f t="shared" si="45"/>
        <v>19.859012499999999</v>
      </c>
      <c r="S133" s="74"/>
      <c r="T133" s="47">
        <f t="shared" si="46"/>
        <v>30626</v>
      </c>
      <c r="U133" s="50"/>
      <c r="V133" s="49">
        <f t="shared" si="47"/>
        <v>1.92</v>
      </c>
      <c r="X133" s="90">
        <f>+(MONTH(D133)-12)/12+YEAR(D133)-2016</f>
        <v>21.5</v>
      </c>
      <c r="Y133" s="95"/>
      <c r="Z133" s="44">
        <f>+F133*X133^2/2</f>
        <v>1.6409875</v>
      </c>
      <c r="AA133" s="44"/>
      <c r="AB133" s="39"/>
    </row>
    <row r="134" spans="1:28" s="25" customFormat="1" x14ac:dyDescent="0.25">
      <c r="A134" s="25" t="s">
        <v>5</v>
      </c>
      <c r="B134" s="25" t="s">
        <v>64</v>
      </c>
      <c r="D134" s="33"/>
      <c r="E134" s="20"/>
      <c r="F134" s="52"/>
      <c r="G134" s="31"/>
      <c r="H134" s="36"/>
      <c r="I134" s="20"/>
      <c r="J134" s="35"/>
      <c r="L134" s="26">
        <f>+SUBTOTAL(9,L129:L133)</f>
        <v>46771810.350000001</v>
      </c>
      <c r="N134" s="26">
        <f>+SUBTOTAL(9,N129:N133)</f>
        <v>31417601.781316251</v>
      </c>
      <c r="P134" s="26">
        <f>+SUBTOTAL(9,P129:P133)</f>
        <v>16119753</v>
      </c>
      <c r="Q134" s="26"/>
      <c r="R134" s="80">
        <f>+P134/T134</f>
        <v>20.429887152293709</v>
      </c>
      <c r="S134" s="48"/>
      <c r="T134" s="48">
        <f>+SUBTOTAL(9,T129:T133)</f>
        <v>789028</v>
      </c>
      <c r="U134" s="48"/>
      <c r="V134" s="80">
        <f>+T134/L134*100</f>
        <v>1.6869734014903275</v>
      </c>
      <c r="X134" s="89"/>
      <c r="Y134" s="89"/>
      <c r="Z134" s="44"/>
      <c r="AA134" s="44"/>
      <c r="AB134" s="39"/>
    </row>
    <row r="135" spans="1:28" x14ac:dyDescent="0.25">
      <c r="A135" s="20" t="s">
        <v>5</v>
      </c>
      <c r="B135" s="20" t="s">
        <v>5</v>
      </c>
      <c r="C135" s="25"/>
      <c r="D135" s="33"/>
      <c r="F135" s="52"/>
      <c r="G135" s="31"/>
      <c r="H135" s="36"/>
      <c r="J135" s="35"/>
      <c r="R135" s="49"/>
      <c r="V135" s="49"/>
      <c r="X135" s="12"/>
      <c r="Y135" s="12"/>
      <c r="Z135" s="44"/>
      <c r="AA135" s="44"/>
      <c r="AB135" s="39"/>
    </row>
    <row r="136" spans="1:28" s="25" customFormat="1" x14ac:dyDescent="0.25">
      <c r="A136" s="25" t="s">
        <v>5</v>
      </c>
      <c r="B136" s="25" t="s">
        <v>268</v>
      </c>
      <c r="D136" s="33"/>
      <c r="E136" s="20"/>
      <c r="F136" s="52"/>
      <c r="G136" s="31"/>
      <c r="H136" s="36"/>
      <c r="I136" s="20"/>
      <c r="J136" s="35"/>
      <c r="R136" s="49"/>
      <c r="S136" s="53"/>
      <c r="T136" s="53"/>
      <c r="U136" s="53"/>
      <c r="V136" s="49"/>
      <c r="X136" s="89"/>
      <c r="Y136" s="89"/>
      <c r="Z136" s="44"/>
      <c r="AA136" s="44"/>
      <c r="AB136" s="39"/>
    </row>
    <row r="137" spans="1:28" x14ac:dyDescent="0.25">
      <c r="A137" s="20">
        <v>311</v>
      </c>
      <c r="B137" s="20" t="s">
        <v>38</v>
      </c>
      <c r="C137" s="25"/>
      <c r="D137" s="33">
        <v>50586</v>
      </c>
      <c r="F137" s="52">
        <v>3.2000000000000002E-3</v>
      </c>
      <c r="G137" s="31"/>
      <c r="H137" s="36"/>
      <c r="J137" s="35">
        <v>-1</v>
      </c>
      <c r="L137" s="23">
        <v>2172988.92</v>
      </c>
      <c r="N137" s="23">
        <v>1122276.7899999998</v>
      </c>
      <c r="P137" s="23">
        <f t="shared" ref="P137:P138" si="48">+ROUND((100-J137)/100*L137-N137,0)</f>
        <v>1072442</v>
      </c>
      <c r="Q137" s="24"/>
      <c r="R137" s="49">
        <f t="shared" ref="R137:R140" si="49">X137-Z137</f>
        <v>20.760400000000001</v>
      </c>
      <c r="S137" s="57"/>
      <c r="T137" s="46">
        <f t="shared" ref="T137:T140" si="50">+ROUND(P137/R137,0)</f>
        <v>51658</v>
      </c>
      <c r="U137" s="46"/>
      <c r="V137" s="49">
        <f t="shared" ref="V137:V138" si="51">+ROUND(T137/L137*100,2)</f>
        <v>2.38</v>
      </c>
      <c r="X137" s="12">
        <f>+(MONTH(D137)-12)/12+YEAR(D137)-2016</f>
        <v>21.5</v>
      </c>
      <c r="Y137" s="12"/>
      <c r="Z137" s="44">
        <f>+F137*X137^2/2</f>
        <v>0.73960000000000004</v>
      </c>
      <c r="AA137" s="44"/>
      <c r="AB137" s="39"/>
    </row>
    <row r="138" spans="1:28" x14ac:dyDescent="0.25">
      <c r="A138" s="20">
        <v>312</v>
      </c>
      <c r="B138" s="20" t="s">
        <v>39</v>
      </c>
      <c r="C138" s="25"/>
      <c r="D138" s="33">
        <v>50586</v>
      </c>
      <c r="F138" s="52">
        <v>9.4000000000000004E-3</v>
      </c>
      <c r="G138" s="31"/>
      <c r="H138" s="36"/>
      <c r="J138" s="35">
        <v>-5</v>
      </c>
      <c r="L138" s="23">
        <v>17085256.690000001</v>
      </c>
      <c r="N138" s="23">
        <v>9494175.0900000017</v>
      </c>
      <c r="P138" s="23">
        <f t="shared" si="48"/>
        <v>8445344</v>
      </c>
      <c r="Q138" s="24"/>
      <c r="R138" s="49">
        <f t="shared" si="49"/>
        <v>19.327424999999998</v>
      </c>
      <c r="S138" s="57"/>
      <c r="T138" s="46">
        <f t="shared" si="50"/>
        <v>436962</v>
      </c>
      <c r="U138" s="46"/>
      <c r="V138" s="49">
        <f t="shared" si="51"/>
        <v>2.56</v>
      </c>
      <c r="X138" s="12">
        <f>+(MONTH(D138)-12)/12+YEAR(D138)-2016</f>
        <v>21.5</v>
      </c>
      <c r="Y138" s="12"/>
      <c r="Z138" s="44">
        <f>+F138*X138^2/2</f>
        <v>2.1725750000000001</v>
      </c>
      <c r="AA138" s="44"/>
      <c r="AB138" s="39"/>
    </row>
    <row r="139" spans="1:28" x14ac:dyDescent="0.25">
      <c r="A139" s="20">
        <v>315</v>
      </c>
      <c r="B139" s="20" t="s">
        <v>41</v>
      </c>
      <c r="C139" s="25"/>
      <c r="D139" s="33">
        <v>50586</v>
      </c>
      <c r="F139" s="52">
        <v>5.1999999999999998E-3</v>
      </c>
      <c r="G139" s="31"/>
      <c r="H139" s="36"/>
      <c r="J139" s="35">
        <v>-4</v>
      </c>
      <c r="L139" s="23">
        <v>52571.14</v>
      </c>
      <c r="N139" s="23">
        <v>31681.53</v>
      </c>
      <c r="P139" s="23">
        <f t="shared" ref="P139:P140" si="52">+ROUND((100-J139)/100*L139-N139,0)</f>
        <v>22992</v>
      </c>
      <c r="Q139" s="24"/>
      <c r="R139" s="49">
        <f t="shared" si="49"/>
        <v>20.29815</v>
      </c>
      <c r="S139" s="57"/>
      <c r="T139" s="46">
        <f t="shared" si="50"/>
        <v>1133</v>
      </c>
      <c r="U139" s="46"/>
      <c r="V139" s="49">
        <f t="shared" ref="V139:V140" si="53">+ROUND(T139/L139*100,2)</f>
        <v>2.16</v>
      </c>
      <c r="X139" s="12">
        <f>+(MONTH(D139)-12)/12+YEAR(D139)-2016</f>
        <v>21.5</v>
      </c>
      <c r="Y139" s="12"/>
      <c r="Z139" s="44">
        <f>+F139*X139^2/2</f>
        <v>1.2018499999999999</v>
      </c>
      <c r="AA139" s="44"/>
      <c r="AB139" s="39"/>
    </row>
    <row r="140" spans="1:28" x14ac:dyDescent="0.25">
      <c r="A140" s="20">
        <v>316</v>
      </c>
      <c r="B140" s="20" t="s">
        <v>253</v>
      </c>
      <c r="C140" s="25"/>
      <c r="D140" s="33">
        <v>50586</v>
      </c>
      <c r="F140" s="52">
        <v>7.1000000000000004E-3</v>
      </c>
      <c r="G140" s="31"/>
      <c r="H140" s="36"/>
      <c r="J140" s="35">
        <v>-1</v>
      </c>
      <c r="L140" s="19">
        <v>154892.04999999999</v>
      </c>
      <c r="N140" s="19">
        <v>64476.420000000006</v>
      </c>
      <c r="P140" s="19">
        <f t="shared" si="52"/>
        <v>91965</v>
      </c>
      <c r="Q140" s="18"/>
      <c r="R140" s="49">
        <f t="shared" si="49"/>
        <v>19.859012499999999</v>
      </c>
      <c r="S140" s="74"/>
      <c r="T140" s="47">
        <f t="shared" si="50"/>
        <v>4631</v>
      </c>
      <c r="U140" s="50"/>
      <c r="V140" s="49">
        <f t="shared" si="53"/>
        <v>2.99</v>
      </c>
      <c r="X140" s="90">
        <f>+(MONTH(D140)-12)/12+YEAR(D140)-2016</f>
        <v>21.5</v>
      </c>
      <c r="Y140" s="95"/>
      <c r="Z140" s="44">
        <f>+F140*X140^2/2</f>
        <v>1.6409875</v>
      </c>
      <c r="AA140" s="44"/>
      <c r="AB140" s="39"/>
    </row>
    <row r="141" spans="1:28" s="25" customFormat="1" x14ac:dyDescent="0.25">
      <c r="A141" s="25" t="s">
        <v>5</v>
      </c>
      <c r="B141" s="25" t="s">
        <v>269</v>
      </c>
      <c r="D141" s="33"/>
      <c r="E141" s="20"/>
      <c r="F141" s="52"/>
      <c r="G141" s="31"/>
      <c r="H141" s="36"/>
      <c r="I141" s="20"/>
      <c r="J141" s="35"/>
      <c r="L141" s="26">
        <f>+SUBTOTAL(9,L137:L140)</f>
        <v>19465708.800000001</v>
      </c>
      <c r="N141" s="26">
        <f>+SUBTOTAL(9,N137:N140)</f>
        <v>10712609.83</v>
      </c>
      <c r="P141" s="26">
        <f>+SUBTOTAL(9,P137:P140)</f>
        <v>9632743</v>
      </c>
      <c r="Q141" s="26"/>
      <c r="R141" s="80">
        <f>+P141/T141</f>
        <v>19.484334039936567</v>
      </c>
      <c r="S141" s="48"/>
      <c r="T141" s="48">
        <f>+SUBTOTAL(9,T137:T140)</f>
        <v>494384</v>
      </c>
      <c r="U141" s="48"/>
      <c r="V141" s="80">
        <f>+T141/L141*100</f>
        <v>2.5397688061582424</v>
      </c>
      <c r="X141" s="89"/>
      <c r="Y141" s="89"/>
      <c r="Z141" s="44"/>
      <c r="AA141" s="44"/>
      <c r="AB141" s="39"/>
    </row>
    <row r="142" spans="1:28" x14ac:dyDescent="0.25">
      <c r="A142" s="20" t="s">
        <v>5</v>
      </c>
      <c r="B142" s="20" t="s">
        <v>5</v>
      </c>
      <c r="C142" s="25"/>
      <c r="D142" s="33"/>
      <c r="F142" s="52"/>
      <c r="G142" s="31"/>
      <c r="H142" s="36"/>
      <c r="J142" s="35"/>
      <c r="R142" s="49"/>
      <c r="V142" s="49"/>
      <c r="X142" s="12"/>
      <c r="Y142" s="12"/>
      <c r="Z142" s="44"/>
      <c r="AA142" s="44"/>
      <c r="AB142" s="39"/>
    </row>
    <row r="143" spans="1:28" s="25" customFormat="1" x14ac:dyDescent="0.25">
      <c r="A143" s="25" t="s">
        <v>5</v>
      </c>
      <c r="B143" s="25" t="s">
        <v>65</v>
      </c>
      <c r="D143" s="33"/>
      <c r="E143" s="20"/>
      <c r="F143" s="52"/>
      <c r="G143" s="31"/>
      <c r="H143" s="36"/>
      <c r="I143" s="20"/>
      <c r="J143" s="35"/>
      <c r="R143" s="49"/>
      <c r="S143" s="53"/>
      <c r="T143" s="53"/>
      <c r="U143" s="53"/>
      <c r="V143" s="49"/>
      <c r="X143" s="89"/>
      <c r="Y143" s="89"/>
      <c r="Z143" s="44"/>
      <c r="AA143" s="44"/>
      <c r="AB143" s="39"/>
    </row>
    <row r="144" spans="1:28" x14ac:dyDescent="0.25">
      <c r="A144" s="20">
        <v>311</v>
      </c>
      <c r="B144" s="20" t="s">
        <v>38</v>
      </c>
      <c r="C144" s="25"/>
      <c r="D144" s="33">
        <v>50586</v>
      </c>
      <c r="F144" s="52">
        <v>3.2000000000000002E-3</v>
      </c>
      <c r="G144" s="31"/>
      <c r="H144" s="36"/>
      <c r="J144" s="35">
        <v>-1</v>
      </c>
      <c r="L144" s="23">
        <v>9049629.2100000009</v>
      </c>
      <c r="N144" s="23">
        <v>6497954.1703650001</v>
      </c>
      <c r="P144" s="23">
        <f t="shared" ref="P144:P148" si="54">+ROUND((100-J144)/100*L144-N144,0)</f>
        <v>2642171</v>
      </c>
      <c r="Q144" s="24"/>
      <c r="R144" s="49">
        <f t="shared" ref="R144:R148" si="55">X144-Z144</f>
        <v>20.760400000000001</v>
      </c>
      <c r="S144" s="57"/>
      <c r="T144" s="46">
        <f t="shared" ref="T144:T148" si="56">+ROUND(P144/R144,0)</f>
        <v>127270</v>
      </c>
      <c r="U144" s="46"/>
      <c r="V144" s="49">
        <f t="shared" ref="V144:V148" si="57">+ROUND(T144/L144*100,2)</f>
        <v>1.41</v>
      </c>
      <c r="X144" s="12">
        <f>+(MONTH(D144)-12)/12+YEAR(D144)-2016</f>
        <v>21.5</v>
      </c>
      <c r="Y144" s="12"/>
      <c r="Z144" s="44">
        <f>+F144*X144^2/2</f>
        <v>0.73960000000000004</v>
      </c>
      <c r="AA144" s="44"/>
      <c r="AB144" s="39"/>
    </row>
    <row r="145" spans="1:29" x14ac:dyDescent="0.25">
      <c r="A145" s="20">
        <v>312</v>
      </c>
      <c r="B145" s="20" t="s">
        <v>39</v>
      </c>
      <c r="C145" s="25"/>
      <c r="D145" s="33">
        <v>50586</v>
      </c>
      <c r="F145" s="52">
        <v>9.4000000000000004E-3</v>
      </c>
      <c r="G145" s="31"/>
      <c r="H145" s="36"/>
      <c r="J145" s="35">
        <v>-5</v>
      </c>
      <c r="L145" s="23">
        <v>99626681.170000002</v>
      </c>
      <c r="N145" s="23">
        <v>50079303.25728751</v>
      </c>
      <c r="P145" s="23">
        <f t="shared" si="54"/>
        <v>54528712</v>
      </c>
      <c r="Q145" s="24"/>
      <c r="R145" s="49">
        <f t="shared" si="55"/>
        <v>19.327424999999998</v>
      </c>
      <c r="S145" s="57"/>
      <c r="T145" s="46">
        <f t="shared" si="56"/>
        <v>2821313</v>
      </c>
      <c r="U145" s="46"/>
      <c r="V145" s="49">
        <f t="shared" si="57"/>
        <v>2.83</v>
      </c>
      <c r="X145" s="12">
        <f>+(MONTH(D145)-12)/12+YEAR(D145)-2016</f>
        <v>21.5</v>
      </c>
      <c r="Y145" s="12"/>
      <c r="Z145" s="44">
        <f>+F145*X145^2/2</f>
        <v>2.1725750000000001</v>
      </c>
      <c r="AA145" s="44"/>
      <c r="AB145" s="39"/>
    </row>
    <row r="146" spans="1:29" x14ac:dyDescent="0.25">
      <c r="A146" s="20">
        <v>314</v>
      </c>
      <c r="B146" s="20" t="s">
        <v>40</v>
      </c>
      <c r="C146" s="25"/>
      <c r="D146" s="33">
        <v>50586</v>
      </c>
      <c r="F146" s="52">
        <v>1.2E-2</v>
      </c>
      <c r="G146" s="31"/>
      <c r="H146" s="36"/>
      <c r="J146" s="35">
        <v>0</v>
      </c>
      <c r="L146" s="23">
        <v>31463410.16</v>
      </c>
      <c r="N146" s="23">
        <v>15259034.088384999</v>
      </c>
      <c r="P146" s="23">
        <f t="shared" si="54"/>
        <v>16204376</v>
      </c>
      <c r="Q146" s="24"/>
      <c r="R146" s="49">
        <f t="shared" si="55"/>
        <v>18.726500000000001</v>
      </c>
      <c r="S146" s="57"/>
      <c r="T146" s="46">
        <f t="shared" si="56"/>
        <v>865318</v>
      </c>
      <c r="U146" s="46"/>
      <c r="V146" s="49">
        <f t="shared" si="57"/>
        <v>2.75</v>
      </c>
      <c r="X146" s="12">
        <f>+(MONTH(D146)-12)/12+YEAR(D146)-2016</f>
        <v>21.5</v>
      </c>
      <c r="Y146" s="12"/>
      <c r="Z146" s="44">
        <f>+F146*X146^2/2</f>
        <v>2.7734999999999999</v>
      </c>
      <c r="AA146" s="44"/>
      <c r="AB146" s="39"/>
    </row>
    <row r="147" spans="1:29" x14ac:dyDescent="0.25">
      <c r="A147" s="20">
        <v>315</v>
      </c>
      <c r="B147" s="20" t="s">
        <v>41</v>
      </c>
      <c r="C147" s="25"/>
      <c r="D147" s="33">
        <v>50586</v>
      </c>
      <c r="F147" s="52">
        <v>5.1999999999999998E-3</v>
      </c>
      <c r="G147" s="31"/>
      <c r="H147" s="36"/>
      <c r="J147" s="35">
        <v>-4</v>
      </c>
      <c r="L147" s="23">
        <v>12475837</v>
      </c>
      <c r="N147" s="23">
        <v>7908662.5180499991</v>
      </c>
      <c r="P147" s="23">
        <f t="shared" si="54"/>
        <v>5066208</v>
      </c>
      <c r="Q147" s="24"/>
      <c r="R147" s="49">
        <f t="shared" si="55"/>
        <v>20.29815</v>
      </c>
      <c r="S147" s="57"/>
      <c r="T147" s="46">
        <f t="shared" si="56"/>
        <v>249590</v>
      </c>
      <c r="U147" s="46"/>
      <c r="V147" s="49">
        <f t="shared" si="57"/>
        <v>2</v>
      </c>
      <c r="X147" s="12">
        <f>+(MONTH(D147)-12)/12+YEAR(D147)-2016</f>
        <v>21.5</v>
      </c>
      <c r="Y147" s="12"/>
      <c r="Z147" s="44">
        <f>+F147*X147^2/2</f>
        <v>1.2018499999999999</v>
      </c>
      <c r="AA147" s="44"/>
      <c r="AB147" s="39"/>
    </row>
    <row r="148" spans="1:29" x14ac:dyDescent="0.25">
      <c r="A148" s="20">
        <v>316</v>
      </c>
      <c r="B148" s="20" t="s">
        <v>253</v>
      </c>
      <c r="C148" s="25"/>
      <c r="D148" s="33">
        <v>50586</v>
      </c>
      <c r="F148" s="52">
        <v>7.1000000000000004E-3</v>
      </c>
      <c r="G148" s="31"/>
      <c r="H148" s="36"/>
      <c r="J148" s="35">
        <v>-1</v>
      </c>
      <c r="L148" s="19">
        <v>2038425.44</v>
      </c>
      <c r="N148" s="19">
        <v>1391601.09947</v>
      </c>
      <c r="P148" s="19">
        <f t="shared" si="54"/>
        <v>667209</v>
      </c>
      <c r="Q148" s="18"/>
      <c r="R148" s="49">
        <f t="shared" si="55"/>
        <v>19.859012499999999</v>
      </c>
      <c r="S148" s="74"/>
      <c r="T148" s="47">
        <f t="shared" si="56"/>
        <v>33597</v>
      </c>
      <c r="U148" s="50"/>
      <c r="V148" s="49">
        <f t="shared" si="57"/>
        <v>1.65</v>
      </c>
      <c r="X148" s="90">
        <f>+(MONTH(D148)-12)/12+YEAR(D148)-2016</f>
        <v>21.5</v>
      </c>
      <c r="Y148" s="95"/>
      <c r="Z148" s="44">
        <f>+F148*X148^2/2</f>
        <v>1.6409875</v>
      </c>
      <c r="AA148" s="44"/>
      <c r="AB148" s="39"/>
    </row>
    <row r="149" spans="1:29" s="25" customFormat="1" x14ac:dyDescent="0.25">
      <c r="A149" s="25" t="s">
        <v>5</v>
      </c>
      <c r="B149" s="25" t="s">
        <v>66</v>
      </c>
      <c r="D149" s="33"/>
      <c r="E149" s="20"/>
      <c r="F149" s="52"/>
      <c r="G149" s="31"/>
      <c r="H149" s="36"/>
      <c r="I149" s="20"/>
      <c r="J149" s="35"/>
      <c r="L149" s="26">
        <f>+SUBTOTAL(9,L144:L148)</f>
        <v>154653982.97999999</v>
      </c>
      <c r="N149" s="26">
        <f>+SUBTOTAL(9,N144:N148)</f>
        <v>81136555.133557513</v>
      </c>
      <c r="P149" s="26">
        <f>+SUBTOTAL(9,P144:P148)</f>
        <v>79108676</v>
      </c>
      <c r="Q149" s="26"/>
      <c r="R149" s="80">
        <f>+P149/T149</f>
        <v>19.308512777855881</v>
      </c>
      <c r="S149" s="48"/>
      <c r="T149" s="48">
        <f>+SUBTOTAL(9,T144:T148)</f>
        <v>4097088</v>
      </c>
      <c r="U149" s="48"/>
      <c r="V149" s="80">
        <f>+T149/L149*100</f>
        <v>2.6491965619339011</v>
      </c>
      <c r="X149" s="89"/>
      <c r="Y149" s="89"/>
      <c r="Z149" s="44"/>
      <c r="AA149" s="44"/>
      <c r="AB149" s="39"/>
    </row>
    <row r="150" spans="1:29" x14ac:dyDescent="0.25">
      <c r="A150" s="20" t="s">
        <v>5</v>
      </c>
      <c r="B150" s="20" t="s">
        <v>5</v>
      </c>
      <c r="C150" s="25"/>
      <c r="D150" s="33"/>
      <c r="F150" s="52"/>
      <c r="G150" s="31"/>
      <c r="H150" s="36"/>
      <c r="J150" s="35"/>
      <c r="R150" s="49"/>
      <c r="V150" s="49"/>
      <c r="X150" s="12"/>
      <c r="Y150" s="12"/>
      <c r="Z150" s="44"/>
      <c r="AA150" s="44"/>
      <c r="AB150" s="39"/>
    </row>
    <row r="151" spans="1:29" s="25" customFormat="1" x14ac:dyDescent="0.25">
      <c r="A151" s="25" t="s">
        <v>5</v>
      </c>
      <c r="B151" s="25" t="s">
        <v>67</v>
      </c>
      <c r="D151" s="33"/>
      <c r="E151" s="20"/>
      <c r="F151" s="52"/>
      <c r="G151" s="31"/>
      <c r="H151" s="36"/>
      <c r="I151" s="20"/>
      <c r="J151" s="35"/>
      <c r="R151" s="49"/>
      <c r="S151" s="53"/>
      <c r="T151" s="53"/>
      <c r="U151" s="53"/>
      <c r="V151" s="49"/>
      <c r="X151" s="89"/>
      <c r="Y151" s="89"/>
      <c r="Z151" s="44"/>
      <c r="AA151" s="44"/>
      <c r="AB151" s="39"/>
    </row>
    <row r="152" spans="1:29" x14ac:dyDescent="0.25">
      <c r="A152" s="20">
        <v>311</v>
      </c>
      <c r="B152" s="20" t="s">
        <v>38</v>
      </c>
      <c r="C152" s="25"/>
      <c r="D152" s="33">
        <v>50586</v>
      </c>
      <c r="F152" s="52">
        <v>3.2000000000000002E-3</v>
      </c>
      <c r="G152" s="31"/>
      <c r="H152" s="36"/>
      <c r="J152" s="35">
        <v>-1</v>
      </c>
      <c r="L152" s="23">
        <v>7177145.4400000004</v>
      </c>
      <c r="N152" s="23">
        <v>4116166.28</v>
      </c>
      <c r="P152" s="23">
        <f t="shared" ref="P152:P156" si="58">+ROUND((100-J152)/100*L152-N152,0)</f>
        <v>3132751</v>
      </c>
      <c r="Q152" s="24"/>
      <c r="R152" s="49">
        <f t="shared" ref="R152:R156" si="59">X152-Z152</f>
        <v>20.760400000000001</v>
      </c>
      <c r="S152" s="57"/>
      <c r="T152" s="46">
        <f t="shared" ref="T152:T156" si="60">+ROUND(P152/R152,0)</f>
        <v>150900</v>
      </c>
      <c r="U152" s="46"/>
      <c r="V152" s="49">
        <f t="shared" ref="V152:V156" si="61">+ROUND(T152/L152*100,2)</f>
        <v>2.1</v>
      </c>
      <c r="X152" s="12">
        <f>+(MONTH(D152)-12)/12+YEAR(D152)-2016</f>
        <v>21.5</v>
      </c>
      <c r="Y152" s="12"/>
      <c r="Z152" s="44">
        <f>+F152*X152^2/2</f>
        <v>0.73960000000000004</v>
      </c>
      <c r="AA152" s="44"/>
      <c r="AB152" s="39"/>
    </row>
    <row r="153" spans="1:29" x14ac:dyDescent="0.25">
      <c r="A153" s="20">
        <v>312</v>
      </c>
      <c r="B153" s="20" t="s">
        <v>39</v>
      </c>
      <c r="C153" s="25"/>
      <c r="D153" s="33">
        <v>50586</v>
      </c>
      <c r="F153" s="52">
        <v>9.4000000000000004E-3</v>
      </c>
      <c r="G153" s="31"/>
      <c r="H153" s="36"/>
      <c r="J153" s="35">
        <v>-5</v>
      </c>
      <c r="L153" s="23">
        <v>90153231.239999995</v>
      </c>
      <c r="N153" s="23">
        <v>39507420.039999992</v>
      </c>
      <c r="P153" s="23">
        <f t="shared" si="58"/>
        <v>55153473</v>
      </c>
      <c r="Q153" s="24"/>
      <c r="R153" s="49">
        <f t="shared" si="59"/>
        <v>19.327424999999998</v>
      </c>
      <c r="S153" s="57"/>
      <c r="T153" s="46">
        <f t="shared" si="60"/>
        <v>2853638</v>
      </c>
      <c r="U153" s="46"/>
      <c r="V153" s="49">
        <f t="shared" si="61"/>
        <v>3.17</v>
      </c>
      <c r="X153" s="12">
        <f>+(MONTH(D153)-12)/12+YEAR(D153)-2016</f>
        <v>21.5</v>
      </c>
      <c r="Y153" s="12"/>
      <c r="Z153" s="44">
        <f>+F153*X153^2/2</f>
        <v>2.1725750000000001</v>
      </c>
      <c r="AA153" s="44"/>
      <c r="AB153" s="39"/>
    </row>
    <row r="154" spans="1:29" x14ac:dyDescent="0.25">
      <c r="A154" s="20">
        <v>314</v>
      </c>
      <c r="B154" s="20" t="s">
        <v>40</v>
      </c>
      <c r="C154" s="25"/>
      <c r="D154" s="33">
        <v>50586</v>
      </c>
      <c r="F154" s="52">
        <v>1.2E-2</v>
      </c>
      <c r="G154" s="31"/>
      <c r="H154" s="36"/>
      <c r="J154" s="35">
        <v>0</v>
      </c>
      <c r="L154" s="23">
        <v>28479810.359999999</v>
      </c>
      <c r="N154" s="23">
        <v>10690425.079999998</v>
      </c>
      <c r="P154" s="23">
        <f t="shared" si="58"/>
        <v>17789385</v>
      </c>
      <c r="Q154" s="24"/>
      <c r="R154" s="49">
        <f t="shared" si="59"/>
        <v>18.726500000000001</v>
      </c>
      <c r="S154" s="57"/>
      <c r="T154" s="46">
        <f t="shared" si="60"/>
        <v>949958</v>
      </c>
      <c r="U154" s="46"/>
      <c r="V154" s="49">
        <f t="shared" si="61"/>
        <v>3.34</v>
      </c>
      <c r="X154" s="12">
        <f>+(MONTH(D154)-12)/12+YEAR(D154)-2016</f>
        <v>21.5</v>
      </c>
      <c r="Y154" s="12"/>
      <c r="Z154" s="44">
        <f>+F154*X154^2/2</f>
        <v>2.7734999999999999</v>
      </c>
      <c r="AA154" s="44"/>
      <c r="AB154" s="39"/>
    </row>
    <row r="155" spans="1:29" x14ac:dyDescent="0.25">
      <c r="A155" s="20">
        <v>315</v>
      </c>
      <c r="B155" s="20" t="s">
        <v>41</v>
      </c>
      <c r="C155" s="25"/>
      <c r="D155" s="33">
        <v>50586</v>
      </c>
      <c r="F155" s="52">
        <v>5.1999999999999998E-3</v>
      </c>
      <c r="G155" s="31"/>
      <c r="H155" s="36"/>
      <c r="J155" s="35">
        <v>-4</v>
      </c>
      <c r="L155" s="23">
        <v>10105911.57</v>
      </c>
      <c r="N155" s="23">
        <v>5314627.8899999987</v>
      </c>
      <c r="P155" s="23">
        <f t="shared" si="58"/>
        <v>5195520</v>
      </c>
      <c r="Q155" s="24"/>
      <c r="R155" s="49">
        <f t="shared" si="59"/>
        <v>20.29815</v>
      </c>
      <c r="S155" s="57"/>
      <c r="T155" s="46">
        <f t="shared" si="60"/>
        <v>255960</v>
      </c>
      <c r="U155" s="46"/>
      <c r="V155" s="49">
        <f t="shared" si="61"/>
        <v>2.5299999999999998</v>
      </c>
      <c r="X155" s="12">
        <f>+(MONTH(D155)-12)/12+YEAR(D155)-2016</f>
        <v>21.5</v>
      </c>
      <c r="Y155" s="12"/>
      <c r="Z155" s="44">
        <f>+F155*X155^2/2</f>
        <v>1.2018499999999999</v>
      </c>
      <c r="AA155" s="44"/>
      <c r="AB155" s="39"/>
    </row>
    <row r="156" spans="1:29" x14ac:dyDescent="0.25">
      <c r="A156" s="20">
        <v>316</v>
      </c>
      <c r="B156" s="20" t="s">
        <v>253</v>
      </c>
      <c r="C156" s="25"/>
      <c r="D156" s="33">
        <v>50586</v>
      </c>
      <c r="F156" s="52">
        <v>7.1000000000000004E-3</v>
      </c>
      <c r="G156" s="31"/>
      <c r="H156" s="36"/>
      <c r="J156" s="35">
        <v>-1</v>
      </c>
      <c r="L156" s="19">
        <v>1571821.5</v>
      </c>
      <c r="N156" s="23">
        <v>869236.10000000009</v>
      </c>
      <c r="P156" s="19">
        <f t="shared" si="58"/>
        <v>718304</v>
      </c>
      <c r="Q156" s="18"/>
      <c r="R156" s="49">
        <f t="shared" si="59"/>
        <v>19.859012499999999</v>
      </c>
      <c r="S156" s="74"/>
      <c r="T156" s="47">
        <f t="shared" si="60"/>
        <v>36170</v>
      </c>
      <c r="U156" s="50"/>
      <c r="V156" s="49">
        <f t="shared" si="61"/>
        <v>2.2999999999999998</v>
      </c>
      <c r="X156" s="90">
        <f>+(MONTH(D156)-12)/12+YEAR(D156)-2016</f>
        <v>21.5</v>
      </c>
      <c r="Y156" s="95"/>
      <c r="Z156" s="44">
        <f>+F156*X156^2/2</f>
        <v>1.6409875</v>
      </c>
      <c r="AA156" s="44"/>
      <c r="AB156" s="39"/>
    </row>
    <row r="157" spans="1:29" s="25" customFormat="1" x14ac:dyDescent="0.25">
      <c r="A157" s="25" t="s">
        <v>5</v>
      </c>
      <c r="B157" s="25" t="s">
        <v>68</v>
      </c>
      <c r="D157" s="33"/>
      <c r="E157" s="20"/>
      <c r="F157" s="52"/>
      <c r="G157" s="31"/>
      <c r="H157" s="36"/>
      <c r="I157" s="20"/>
      <c r="J157" s="35"/>
      <c r="L157" s="13">
        <f>+SUBTOTAL(9,L152:L156)</f>
        <v>137487920.10999998</v>
      </c>
      <c r="N157" s="13">
        <f>+SUBTOTAL(9,N152:N156)</f>
        <v>60497875.389999993</v>
      </c>
      <c r="P157" s="13">
        <f>+SUBTOTAL(9,P152:P156)</f>
        <v>81989433</v>
      </c>
      <c r="Q157" s="14"/>
      <c r="R157" s="80">
        <f>+P157/T157</f>
        <v>19.306958747956614</v>
      </c>
      <c r="S157" s="59"/>
      <c r="T157" s="55">
        <f>+SUBTOTAL(9,T152:T156)</f>
        <v>4246626</v>
      </c>
      <c r="U157" s="59"/>
      <c r="V157" s="80">
        <f>+T157/L157*100</f>
        <v>3.0887266289303099</v>
      </c>
      <c r="X157" s="109"/>
      <c r="Y157" s="92"/>
      <c r="Z157" s="44"/>
      <c r="AA157" s="44"/>
      <c r="AB157" s="39"/>
    </row>
    <row r="158" spans="1:29" s="25" customFormat="1" x14ac:dyDescent="0.25">
      <c r="B158" s="25" t="s">
        <v>5</v>
      </c>
      <c r="D158" s="33"/>
      <c r="E158" s="20"/>
      <c r="F158" s="52"/>
      <c r="G158" s="31"/>
      <c r="H158" s="36"/>
      <c r="I158" s="20"/>
      <c r="J158" s="35"/>
      <c r="L158" s="26"/>
      <c r="N158" s="26"/>
      <c r="P158" s="26"/>
      <c r="Q158" s="26"/>
      <c r="R158" s="49"/>
      <c r="S158" s="48"/>
      <c r="T158" s="48"/>
      <c r="U158" s="48"/>
      <c r="V158" s="49"/>
      <c r="X158" s="92"/>
      <c r="Y158" s="92"/>
      <c r="Z158" s="44"/>
      <c r="AA158" s="44"/>
      <c r="AB158" s="39"/>
    </row>
    <row r="159" spans="1:29" s="25" customFormat="1" x14ac:dyDescent="0.25">
      <c r="A159" s="28" t="s">
        <v>180</v>
      </c>
      <c r="D159" s="33"/>
      <c r="E159" s="20"/>
      <c r="F159" s="52"/>
      <c r="G159" s="31"/>
      <c r="H159" s="36"/>
      <c r="I159" s="20"/>
      <c r="J159" s="35"/>
      <c r="L159" s="17">
        <f>+SUBTOTAL(9,L117:L158)</f>
        <v>396950860.67999995</v>
      </c>
      <c r="N159" s="17">
        <f>+SUBTOTAL(9,N117:N158)</f>
        <v>203197467.64487371</v>
      </c>
      <c r="P159" s="17">
        <f>+SUBTOTAL(9,P117:P158)</f>
        <v>207725549</v>
      </c>
      <c r="Q159" s="16"/>
      <c r="R159" s="75">
        <f>+P159/T159</f>
        <v>19.420445240986776</v>
      </c>
      <c r="S159" s="77"/>
      <c r="T159" s="106">
        <f>+SUBTOTAL(9,T117:T158)</f>
        <v>10696230</v>
      </c>
      <c r="U159" s="77"/>
      <c r="V159" s="75">
        <f>+T159/L159*100</f>
        <v>2.6945980118739974</v>
      </c>
      <c r="X159" s="93"/>
      <c r="Y159" s="93"/>
      <c r="Z159" s="44"/>
      <c r="AA159" s="44"/>
      <c r="AB159" s="39"/>
      <c r="AC159" s="15"/>
    </row>
    <row r="160" spans="1:29" s="25" customFormat="1" x14ac:dyDescent="0.25">
      <c r="A160" s="28"/>
      <c r="D160" s="33"/>
      <c r="E160" s="20"/>
      <c r="F160" s="52"/>
      <c r="G160" s="31"/>
      <c r="H160" s="36"/>
      <c r="I160" s="20"/>
      <c r="J160" s="35"/>
      <c r="L160" s="30"/>
      <c r="N160" s="30"/>
      <c r="P160" s="30"/>
      <c r="Q160" s="16"/>
      <c r="R160" s="75"/>
      <c r="S160" s="77"/>
      <c r="T160" s="58"/>
      <c r="U160" s="77"/>
      <c r="V160" s="75"/>
      <c r="X160" s="93"/>
      <c r="Y160" s="93"/>
      <c r="Z160" s="44"/>
      <c r="AA160" s="44"/>
      <c r="AB160" s="39"/>
      <c r="AC160" s="15"/>
    </row>
    <row r="161" spans="1:29" s="25" customFormat="1" ht="13.8" thickBot="1" x14ac:dyDescent="0.3">
      <c r="A161" s="22" t="s">
        <v>274</v>
      </c>
      <c r="B161" s="22"/>
      <c r="D161" s="33"/>
      <c r="E161" s="20"/>
      <c r="F161" s="52"/>
      <c r="G161" s="31"/>
      <c r="H161" s="36"/>
      <c r="I161" s="20"/>
      <c r="J161" s="35"/>
      <c r="L161" s="8">
        <f>+SUBTOTAL(9,L24:L159)</f>
        <v>3213684364.539999</v>
      </c>
      <c r="M161" s="22"/>
      <c r="N161" s="8">
        <f>+SUBTOTAL(9,N24:N159)</f>
        <v>1447414476.6320674</v>
      </c>
      <c r="O161" s="22"/>
      <c r="P161" s="8">
        <f>+SUBTOTAL(9,P24:P159)</f>
        <v>1860087725</v>
      </c>
      <c r="Q161" s="29"/>
      <c r="R161" s="75">
        <f>+P161/T161</f>
        <v>15.399515544154674</v>
      </c>
      <c r="S161" s="56"/>
      <c r="T161" s="60">
        <f>+SUBTOTAL(9,T24:T159)</f>
        <v>120788717</v>
      </c>
      <c r="U161" s="56"/>
      <c r="V161" s="75">
        <f>+T161/L161*100</f>
        <v>3.7585743744093389</v>
      </c>
      <c r="X161" s="93"/>
      <c r="Y161" s="93"/>
      <c r="Z161" s="44"/>
      <c r="AA161" s="44"/>
      <c r="AB161" s="39"/>
      <c r="AC161" s="15"/>
    </row>
    <row r="162" spans="1:29" ht="13.8" thickTop="1" x14ac:dyDescent="0.25">
      <c r="B162" s="20" t="s">
        <v>5</v>
      </c>
      <c r="C162" s="25"/>
      <c r="D162" s="33"/>
      <c r="F162" s="52"/>
      <c r="G162" s="31"/>
      <c r="H162" s="36"/>
      <c r="J162" s="35"/>
      <c r="R162" s="49"/>
      <c r="V162" s="49"/>
      <c r="X162" s="95"/>
      <c r="Y162" s="95"/>
      <c r="Z162" s="44"/>
      <c r="AA162" s="44"/>
      <c r="AB162" s="39"/>
    </row>
    <row r="163" spans="1:29" x14ac:dyDescent="0.25">
      <c r="A163" s="22" t="s">
        <v>1</v>
      </c>
      <c r="C163" s="25"/>
      <c r="D163" s="33"/>
      <c r="F163" s="52"/>
      <c r="G163" s="31"/>
      <c r="H163" s="36"/>
      <c r="J163" s="35"/>
      <c r="R163" s="49"/>
      <c r="V163" s="49"/>
      <c r="X163" s="95"/>
      <c r="Y163" s="95"/>
      <c r="Z163" s="44"/>
      <c r="AA163" s="44"/>
      <c r="AB163" s="39"/>
    </row>
    <row r="164" spans="1:29" x14ac:dyDescent="0.25">
      <c r="C164" s="25"/>
      <c r="D164" s="33"/>
      <c r="F164" s="52"/>
      <c r="G164" s="31"/>
      <c r="H164" s="36"/>
      <c r="J164" s="35"/>
      <c r="R164" s="49"/>
      <c r="V164" s="49"/>
      <c r="X164" s="12"/>
      <c r="Y164" s="12"/>
      <c r="Z164" s="44"/>
      <c r="AA164" s="44"/>
      <c r="AB164" s="39"/>
    </row>
    <row r="165" spans="1:29" x14ac:dyDescent="0.25">
      <c r="A165" s="28" t="s">
        <v>181</v>
      </c>
      <c r="C165" s="25"/>
      <c r="D165" s="33"/>
      <c r="F165" s="52"/>
      <c r="G165" s="31"/>
      <c r="H165" s="36"/>
      <c r="J165" s="35"/>
      <c r="R165" s="49"/>
      <c r="V165" s="49"/>
      <c r="X165" s="12"/>
      <c r="Y165" s="12"/>
      <c r="Z165" s="44"/>
      <c r="AA165" s="44"/>
      <c r="AB165" s="39"/>
    </row>
    <row r="166" spans="1:29" x14ac:dyDescent="0.25">
      <c r="B166" s="20" t="s">
        <v>5</v>
      </c>
      <c r="C166" s="25"/>
      <c r="D166" s="33"/>
      <c r="F166" s="52"/>
      <c r="G166" s="31"/>
      <c r="H166" s="36"/>
      <c r="J166" s="35"/>
      <c r="R166" s="49"/>
      <c r="V166" s="49"/>
      <c r="X166" s="12"/>
      <c r="Y166" s="12"/>
      <c r="Z166" s="44"/>
      <c r="AA166" s="44"/>
      <c r="AB166" s="39"/>
    </row>
    <row r="167" spans="1:29" s="25" customFormat="1" x14ac:dyDescent="0.25">
      <c r="B167" s="25" t="s">
        <v>71</v>
      </c>
      <c r="D167" s="33"/>
      <c r="E167" s="20"/>
      <c r="F167" s="52"/>
      <c r="G167" s="31"/>
      <c r="H167" s="36"/>
      <c r="I167" s="20"/>
      <c r="J167" s="35"/>
      <c r="R167" s="49"/>
      <c r="S167" s="53"/>
      <c r="T167" s="53"/>
      <c r="U167" s="53"/>
      <c r="V167" s="49"/>
      <c r="X167" s="89"/>
      <c r="Y167" s="89"/>
      <c r="Z167" s="44"/>
      <c r="AA167" s="44"/>
      <c r="AB167" s="39"/>
    </row>
    <row r="168" spans="1:29" x14ac:dyDescent="0.25">
      <c r="A168" s="20">
        <v>321</v>
      </c>
      <c r="B168" s="20" t="s">
        <v>38</v>
      </c>
      <c r="C168" s="25"/>
      <c r="D168" s="33">
        <v>52412</v>
      </c>
      <c r="F168" s="52">
        <v>2.8E-3</v>
      </c>
      <c r="G168" s="31"/>
      <c r="H168" s="36"/>
      <c r="J168" s="35">
        <v>0</v>
      </c>
      <c r="L168" s="23">
        <v>396984357.25999999</v>
      </c>
      <c r="N168" s="23">
        <v>176282725.68863252</v>
      </c>
      <c r="P168" s="23">
        <f t="shared" ref="P168:P172" si="62">+ROUND((100-J168)/100*L168-N168,0)</f>
        <v>220701632</v>
      </c>
      <c r="Q168" s="24"/>
      <c r="R168" s="49">
        <f t="shared" ref="R168:R172" si="63">X168-Z168</f>
        <v>25.516850000000002</v>
      </c>
      <c r="S168" s="57"/>
      <c r="T168" s="46">
        <f t="shared" ref="T168:T172" si="64">+ROUND(P168/R168,0)</f>
        <v>8649251</v>
      </c>
      <c r="U168" s="46"/>
      <c r="V168" s="49">
        <f t="shared" ref="V168:V172" si="65">+ROUND(T168/L168*100,2)</f>
        <v>2.1800000000000002</v>
      </c>
      <c r="X168" s="12">
        <f>+(MONTH(D168)-12)/12+YEAR(D168)-2016</f>
        <v>26.5</v>
      </c>
      <c r="Y168" s="12"/>
      <c r="Z168" s="44">
        <f>+F168*X168^2/2</f>
        <v>0.98314999999999997</v>
      </c>
      <c r="AA168" s="44"/>
      <c r="AB168" s="39"/>
    </row>
    <row r="169" spans="1:29" x14ac:dyDescent="0.25">
      <c r="A169" s="20">
        <v>322</v>
      </c>
      <c r="B169" s="20" t="s">
        <v>72</v>
      </c>
      <c r="C169" s="25"/>
      <c r="D169" s="33">
        <v>52412</v>
      </c>
      <c r="F169" s="52">
        <v>5.5999999999999999E-3</v>
      </c>
      <c r="G169" s="31"/>
      <c r="H169" s="36"/>
      <c r="J169" s="35">
        <v>-2</v>
      </c>
      <c r="L169" s="23">
        <v>55565218.140000001</v>
      </c>
      <c r="N169" s="23">
        <v>31403212.718224999</v>
      </c>
      <c r="P169" s="23">
        <f t="shared" si="62"/>
        <v>25273310</v>
      </c>
      <c r="Q169" s="24"/>
      <c r="R169" s="49">
        <f t="shared" si="63"/>
        <v>24.5337</v>
      </c>
      <c r="S169" s="57"/>
      <c r="T169" s="46">
        <f t="shared" si="64"/>
        <v>1030147</v>
      </c>
      <c r="U169" s="46"/>
      <c r="V169" s="49">
        <f t="shared" si="65"/>
        <v>1.85</v>
      </c>
      <c r="X169" s="12">
        <f>+(MONTH(D169)-12)/12+YEAR(D169)-2016</f>
        <v>26.5</v>
      </c>
      <c r="Y169" s="12"/>
      <c r="Z169" s="44">
        <f>+F169*X169^2/2</f>
        <v>1.9662999999999999</v>
      </c>
      <c r="AA169" s="44"/>
      <c r="AB169" s="39"/>
    </row>
    <row r="170" spans="1:29" x14ac:dyDescent="0.25">
      <c r="A170" s="20">
        <v>323</v>
      </c>
      <c r="B170" s="20" t="s">
        <v>40</v>
      </c>
      <c r="C170" s="25"/>
      <c r="D170" s="33">
        <v>52412</v>
      </c>
      <c r="F170" s="52">
        <v>1.38E-2</v>
      </c>
      <c r="G170" s="31"/>
      <c r="H170" s="36"/>
      <c r="J170" s="35">
        <v>0</v>
      </c>
      <c r="L170" s="23">
        <v>12402699.85</v>
      </c>
      <c r="N170" s="23">
        <v>-7534767.8673100006</v>
      </c>
      <c r="P170" s="23">
        <f t="shared" si="62"/>
        <v>19937468</v>
      </c>
      <c r="Q170" s="24"/>
      <c r="R170" s="49">
        <f t="shared" si="63"/>
        <v>21.654474999999998</v>
      </c>
      <c r="S170" s="57"/>
      <c r="T170" s="46">
        <f t="shared" si="64"/>
        <v>920709</v>
      </c>
      <c r="U170" s="46"/>
      <c r="V170" s="49">
        <f t="shared" si="65"/>
        <v>7.42</v>
      </c>
      <c r="X170" s="12">
        <f>+(MONTH(D170)-12)/12+YEAR(D170)-2016</f>
        <v>26.5</v>
      </c>
      <c r="Y170" s="12"/>
      <c r="Z170" s="44">
        <f>+F170*X170^2/2</f>
        <v>4.8455250000000003</v>
      </c>
      <c r="AA170" s="44"/>
      <c r="AB170" s="39"/>
    </row>
    <row r="171" spans="1:29" x14ac:dyDescent="0.25">
      <c r="A171" s="20">
        <v>324</v>
      </c>
      <c r="B171" s="20" t="s">
        <v>41</v>
      </c>
      <c r="C171" s="25"/>
      <c r="D171" s="33">
        <v>52412</v>
      </c>
      <c r="F171" s="52">
        <v>1.1999999999999999E-3</v>
      </c>
      <c r="G171" s="31"/>
      <c r="H171" s="36"/>
      <c r="J171" s="35">
        <v>-2</v>
      </c>
      <c r="L171" s="23">
        <v>34367942.979999997</v>
      </c>
      <c r="N171" s="23">
        <v>16891518.187435001</v>
      </c>
      <c r="P171" s="23">
        <f t="shared" si="62"/>
        <v>18163784</v>
      </c>
      <c r="Q171" s="24"/>
      <c r="R171" s="49">
        <f t="shared" si="63"/>
        <v>26.07865</v>
      </c>
      <c r="S171" s="57"/>
      <c r="T171" s="46">
        <f t="shared" si="64"/>
        <v>696500</v>
      </c>
      <c r="U171" s="46"/>
      <c r="V171" s="49">
        <f t="shared" si="65"/>
        <v>2.0299999999999998</v>
      </c>
      <c r="X171" s="12">
        <f>+(MONTH(D171)-12)/12+YEAR(D171)-2016</f>
        <v>26.5</v>
      </c>
      <c r="Y171" s="12"/>
      <c r="Z171" s="44">
        <f>+F171*X171^2/2</f>
        <v>0.42134999999999995</v>
      </c>
      <c r="AA171" s="44"/>
      <c r="AB171" s="39"/>
    </row>
    <row r="172" spans="1:29" x14ac:dyDescent="0.25">
      <c r="A172" s="20">
        <v>325</v>
      </c>
      <c r="B172" s="20" t="s">
        <v>253</v>
      </c>
      <c r="C172" s="25"/>
      <c r="D172" s="33">
        <v>52412</v>
      </c>
      <c r="F172" s="52">
        <v>3.2000000000000002E-3</v>
      </c>
      <c r="G172" s="31"/>
      <c r="H172" s="36"/>
      <c r="J172" s="35">
        <v>0</v>
      </c>
      <c r="L172" s="19">
        <v>20722316.710000001</v>
      </c>
      <c r="N172" s="19">
        <v>2245774.8103899998</v>
      </c>
      <c r="P172" s="19">
        <f t="shared" si="62"/>
        <v>18476542</v>
      </c>
      <c r="Q172" s="18"/>
      <c r="R172" s="49">
        <f t="shared" si="63"/>
        <v>25.3764</v>
      </c>
      <c r="S172" s="74"/>
      <c r="T172" s="47">
        <f t="shared" si="64"/>
        <v>728099</v>
      </c>
      <c r="U172" s="50"/>
      <c r="V172" s="49">
        <f t="shared" si="65"/>
        <v>3.51</v>
      </c>
      <c r="X172" s="90">
        <f>+(MONTH(D172)-12)/12+YEAR(D172)-2016</f>
        <v>26.5</v>
      </c>
      <c r="Y172" s="95"/>
      <c r="Z172" s="44">
        <f>+F172*X172^2/2</f>
        <v>1.1236000000000002</v>
      </c>
      <c r="AA172" s="44"/>
      <c r="AB172" s="39"/>
    </row>
    <row r="173" spans="1:29" s="25" customFormat="1" x14ac:dyDescent="0.25">
      <c r="A173" s="25" t="s">
        <v>5</v>
      </c>
      <c r="B173" s="25" t="s">
        <v>73</v>
      </c>
      <c r="D173" s="33"/>
      <c r="E173" s="20"/>
      <c r="F173" s="52"/>
      <c r="G173" s="31"/>
      <c r="H173" s="36"/>
      <c r="I173" s="20"/>
      <c r="J173" s="35"/>
      <c r="L173" s="26">
        <f>+SUBTOTAL(9,L168:L172)</f>
        <v>520042534.94</v>
      </c>
      <c r="N173" s="26">
        <f>+SUBTOTAL(9,N168:N172)</f>
        <v>219288463.53737253</v>
      </c>
      <c r="P173" s="26">
        <f>+SUBTOTAL(9,P168:P172)</f>
        <v>302552736</v>
      </c>
      <c r="Q173" s="26"/>
      <c r="R173" s="80">
        <f>+P173/T173</f>
        <v>25.160925847168322</v>
      </c>
      <c r="S173" s="48"/>
      <c r="T173" s="48">
        <f>+SUBTOTAL(9,T168:T172)</f>
        <v>12024706</v>
      </c>
      <c r="U173" s="48"/>
      <c r="V173" s="80">
        <f>+T173/L173*100</f>
        <v>2.3122543238482121</v>
      </c>
      <c r="X173" s="89"/>
      <c r="Y173" s="89"/>
      <c r="Z173" s="44"/>
      <c r="AA173" s="44"/>
      <c r="AB173" s="39"/>
    </row>
    <row r="174" spans="1:29" x14ac:dyDescent="0.25">
      <c r="A174" s="20" t="s">
        <v>5</v>
      </c>
      <c r="C174" s="25"/>
      <c r="D174" s="33"/>
      <c r="F174" s="52"/>
      <c r="G174" s="31"/>
      <c r="H174" s="36"/>
      <c r="J174" s="35"/>
      <c r="R174" s="49"/>
      <c r="V174" s="49"/>
      <c r="X174" s="12"/>
      <c r="Y174" s="12"/>
      <c r="Z174" s="44"/>
      <c r="AA174" s="44"/>
      <c r="AB174" s="39"/>
    </row>
    <row r="175" spans="1:29" s="25" customFormat="1" x14ac:dyDescent="0.25">
      <c r="A175" s="25" t="s">
        <v>5</v>
      </c>
      <c r="B175" s="25" t="s">
        <v>74</v>
      </c>
      <c r="D175" s="33"/>
      <c r="E175" s="20"/>
      <c r="F175" s="52"/>
      <c r="G175" s="31"/>
      <c r="H175" s="36"/>
      <c r="I175" s="20"/>
      <c r="J175" s="35"/>
      <c r="R175" s="49"/>
      <c r="S175" s="53"/>
      <c r="T175" s="53"/>
      <c r="U175" s="53"/>
      <c r="V175" s="49"/>
      <c r="X175" s="89"/>
      <c r="Y175" s="89"/>
      <c r="Z175" s="44"/>
      <c r="AA175" s="44"/>
      <c r="AB175" s="39"/>
    </row>
    <row r="176" spans="1:29" x14ac:dyDescent="0.25">
      <c r="A176" s="20">
        <v>321</v>
      </c>
      <c r="B176" s="20" t="s">
        <v>38</v>
      </c>
      <c r="C176" s="25"/>
      <c r="D176" s="33">
        <v>49856</v>
      </c>
      <c r="F176" s="52">
        <v>2.8E-3</v>
      </c>
      <c r="G176" s="31"/>
      <c r="H176" s="36"/>
      <c r="J176" s="35">
        <v>0</v>
      </c>
      <c r="L176" s="23">
        <v>194729785.75999999</v>
      </c>
      <c r="N176" s="23">
        <v>100039207.20624749</v>
      </c>
      <c r="P176" s="23">
        <f t="shared" ref="P176:P180" si="66">+ROUND((100-J176)/100*L176-N176,0)</f>
        <v>94690579</v>
      </c>
      <c r="Q176" s="24"/>
      <c r="R176" s="49">
        <f t="shared" ref="R176:R180" si="67">X176-Z176</f>
        <v>18.967649999999999</v>
      </c>
      <c r="S176" s="57"/>
      <c r="T176" s="46">
        <f t="shared" ref="T176:T180" si="68">+ROUND(P176/R176,0)</f>
        <v>4992215</v>
      </c>
      <c r="U176" s="46"/>
      <c r="V176" s="49">
        <f t="shared" ref="V176:V180" si="69">+ROUND(T176/L176*100,2)</f>
        <v>2.56</v>
      </c>
      <c r="X176" s="12">
        <f>+(MONTH(D176)-12)/12+YEAR(D176)-2016</f>
        <v>19.5</v>
      </c>
      <c r="Y176" s="12"/>
      <c r="Z176" s="44">
        <f>+F176*X176^2/2</f>
        <v>0.53234999999999999</v>
      </c>
      <c r="AA176" s="44"/>
      <c r="AB176" s="39"/>
    </row>
    <row r="177" spans="1:28" x14ac:dyDescent="0.25">
      <c r="A177" s="20">
        <v>322</v>
      </c>
      <c r="B177" s="20" t="s">
        <v>72</v>
      </c>
      <c r="C177" s="25"/>
      <c r="D177" s="33">
        <v>49856</v>
      </c>
      <c r="F177" s="52">
        <v>5.5999999999999999E-3</v>
      </c>
      <c r="G177" s="31"/>
      <c r="H177" s="36"/>
      <c r="J177" s="35">
        <v>-2</v>
      </c>
      <c r="L177" s="23">
        <v>838073831.14999998</v>
      </c>
      <c r="N177" s="23">
        <v>293588601.66264999</v>
      </c>
      <c r="P177" s="23">
        <f t="shared" si="66"/>
        <v>561246706</v>
      </c>
      <c r="Q177" s="24"/>
      <c r="R177" s="49">
        <f t="shared" si="67"/>
        <v>18.435300000000002</v>
      </c>
      <c r="S177" s="57"/>
      <c r="T177" s="46">
        <f t="shared" si="68"/>
        <v>30444132</v>
      </c>
      <c r="U177" s="46"/>
      <c r="V177" s="49">
        <f t="shared" si="69"/>
        <v>3.63</v>
      </c>
      <c r="X177" s="12">
        <f>+(MONTH(D177)-12)/12+YEAR(D177)-2016</f>
        <v>19.5</v>
      </c>
      <c r="Y177" s="12"/>
      <c r="Z177" s="44">
        <f>+F177*X177^2/2</f>
        <v>1.0647</v>
      </c>
      <c r="AA177" s="44"/>
      <c r="AB177" s="39"/>
    </row>
    <row r="178" spans="1:28" x14ac:dyDescent="0.25">
      <c r="A178" s="20">
        <v>323</v>
      </c>
      <c r="B178" s="20" t="s">
        <v>40</v>
      </c>
      <c r="C178" s="25"/>
      <c r="D178" s="33">
        <v>49856</v>
      </c>
      <c r="F178" s="52">
        <v>1.38E-2</v>
      </c>
      <c r="G178" s="31"/>
      <c r="H178" s="36"/>
      <c r="J178" s="35">
        <v>0</v>
      </c>
      <c r="L178" s="23">
        <v>412318466.63999999</v>
      </c>
      <c r="N178" s="23">
        <v>47813094.579740003</v>
      </c>
      <c r="P178" s="23">
        <f t="shared" si="66"/>
        <v>364505372</v>
      </c>
      <c r="Q178" s="24"/>
      <c r="R178" s="49">
        <f t="shared" si="67"/>
        <v>16.876275</v>
      </c>
      <c r="S178" s="57"/>
      <c r="T178" s="46">
        <f t="shared" si="68"/>
        <v>21598686</v>
      </c>
      <c r="U178" s="46"/>
      <c r="V178" s="49">
        <f t="shared" si="69"/>
        <v>5.24</v>
      </c>
      <c r="X178" s="12">
        <f>+(MONTH(D178)-12)/12+YEAR(D178)-2016</f>
        <v>19.5</v>
      </c>
      <c r="Y178" s="12"/>
      <c r="Z178" s="44">
        <f>+F178*X178^2/2</f>
        <v>2.6237249999999999</v>
      </c>
      <c r="AA178" s="44"/>
      <c r="AB178" s="39"/>
    </row>
    <row r="179" spans="1:28" x14ac:dyDescent="0.25">
      <c r="A179" s="20">
        <v>324</v>
      </c>
      <c r="B179" s="20" t="s">
        <v>41</v>
      </c>
      <c r="C179" s="25"/>
      <c r="D179" s="33">
        <v>49856</v>
      </c>
      <c r="F179" s="52">
        <v>1.1999999999999999E-3</v>
      </c>
      <c r="G179" s="31"/>
      <c r="H179" s="36"/>
      <c r="J179" s="35">
        <v>-2</v>
      </c>
      <c r="L179" s="23">
        <v>119762438.11</v>
      </c>
      <c r="N179" s="23">
        <v>49415234.345734999</v>
      </c>
      <c r="P179" s="23">
        <f t="shared" si="66"/>
        <v>72742453</v>
      </c>
      <c r="Q179" s="24"/>
      <c r="R179" s="49">
        <f t="shared" si="67"/>
        <v>19.271850000000001</v>
      </c>
      <c r="S179" s="57"/>
      <c r="T179" s="46">
        <f t="shared" si="68"/>
        <v>3774544</v>
      </c>
      <c r="U179" s="46"/>
      <c r="V179" s="49">
        <f t="shared" si="69"/>
        <v>3.15</v>
      </c>
      <c r="X179" s="12">
        <f>+(MONTH(D179)-12)/12+YEAR(D179)-2016</f>
        <v>19.5</v>
      </c>
      <c r="Y179" s="12"/>
      <c r="Z179" s="44">
        <f>+F179*X179^2/2</f>
        <v>0.22814999999999999</v>
      </c>
      <c r="AA179" s="44"/>
      <c r="AB179" s="39"/>
    </row>
    <row r="180" spans="1:28" x14ac:dyDescent="0.25">
      <c r="A180" s="20">
        <v>325</v>
      </c>
      <c r="B180" s="20" t="s">
        <v>253</v>
      </c>
      <c r="C180" s="25"/>
      <c r="D180" s="33">
        <v>49856</v>
      </c>
      <c r="F180" s="52">
        <v>3.2000000000000002E-3</v>
      </c>
      <c r="G180" s="31"/>
      <c r="H180" s="36"/>
      <c r="J180" s="35">
        <v>0</v>
      </c>
      <c r="L180" s="19">
        <v>11320231.970000001</v>
      </c>
      <c r="N180" s="19">
        <v>6997958.1787100006</v>
      </c>
      <c r="P180" s="19">
        <f t="shared" si="66"/>
        <v>4322274</v>
      </c>
      <c r="Q180" s="18"/>
      <c r="R180" s="49">
        <f t="shared" si="67"/>
        <v>18.8916</v>
      </c>
      <c r="S180" s="74"/>
      <c r="T180" s="47">
        <f t="shared" si="68"/>
        <v>228793</v>
      </c>
      <c r="U180" s="50"/>
      <c r="V180" s="49">
        <f t="shared" si="69"/>
        <v>2.02</v>
      </c>
      <c r="X180" s="90">
        <f>+(MONTH(D180)-12)/12+YEAR(D180)-2016</f>
        <v>19.5</v>
      </c>
      <c r="Y180" s="95"/>
      <c r="Z180" s="44">
        <f>+F180*X180^2/2</f>
        <v>0.60840000000000005</v>
      </c>
      <c r="AA180" s="44"/>
      <c r="AB180" s="39"/>
    </row>
    <row r="181" spans="1:28" s="25" customFormat="1" x14ac:dyDescent="0.25">
      <c r="A181" s="25" t="s">
        <v>5</v>
      </c>
      <c r="B181" s="25" t="s">
        <v>75</v>
      </c>
      <c r="D181" s="33"/>
      <c r="E181" s="20"/>
      <c r="F181" s="52"/>
      <c r="G181" s="31"/>
      <c r="H181" s="36"/>
      <c r="I181" s="20"/>
      <c r="J181" s="35"/>
      <c r="L181" s="26">
        <f>+SUBTOTAL(9,L176:L180)</f>
        <v>1576204753.6299999</v>
      </c>
      <c r="N181" s="26">
        <f>+SUBTOTAL(9,N176:N180)</f>
        <v>497854095.97308248</v>
      </c>
      <c r="P181" s="26">
        <f>+SUBTOTAL(9,P176:P180)</f>
        <v>1097507384</v>
      </c>
      <c r="Q181" s="26"/>
      <c r="R181" s="80">
        <f>+P181/T181</f>
        <v>17.980614226756057</v>
      </c>
      <c r="S181" s="48"/>
      <c r="T181" s="48">
        <f>+SUBTOTAL(9,T176:T180)</f>
        <v>61038370</v>
      </c>
      <c r="U181" s="48"/>
      <c r="V181" s="80">
        <f>+T181/L181*100</f>
        <v>3.8724899071284122</v>
      </c>
      <c r="X181" s="89"/>
      <c r="Y181" s="89"/>
      <c r="Z181" s="44"/>
      <c r="AA181" s="44"/>
      <c r="AB181" s="39"/>
    </row>
    <row r="182" spans="1:28" x14ac:dyDescent="0.25">
      <c r="A182" s="20" t="s">
        <v>5</v>
      </c>
      <c r="B182" s="20" t="s">
        <v>5</v>
      </c>
      <c r="C182" s="25"/>
      <c r="D182" s="33"/>
      <c r="F182" s="52"/>
      <c r="G182" s="31"/>
      <c r="H182" s="36"/>
      <c r="J182" s="35"/>
      <c r="R182" s="49"/>
      <c r="V182" s="49"/>
      <c r="X182" s="12"/>
      <c r="Y182" s="12"/>
      <c r="Z182" s="44"/>
      <c r="AA182" s="44"/>
      <c r="AB182" s="39"/>
    </row>
    <row r="183" spans="1:28" s="25" customFormat="1" x14ac:dyDescent="0.25">
      <c r="A183" s="25" t="s">
        <v>5</v>
      </c>
      <c r="B183" s="25" t="s">
        <v>76</v>
      </c>
      <c r="D183" s="33"/>
      <c r="E183" s="20"/>
      <c r="F183" s="52"/>
      <c r="G183" s="31"/>
      <c r="H183" s="36"/>
      <c r="I183" s="20"/>
      <c r="J183" s="35"/>
      <c r="R183" s="49"/>
      <c r="S183" s="53"/>
      <c r="T183" s="53"/>
      <c r="U183" s="53"/>
      <c r="V183" s="49"/>
      <c r="X183" s="89"/>
      <c r="Y183" s="89"/>
      <c r="Z183" s="44"/>
      <c r="AA183" s="44"/>
      <c r="AB183" s="39"/>
    </row>
    <row r="184" spans="1:28" x14ac:dyDescent="0.25">
      <c r="A184" s="20">
        <v>321</v>
      </c>
      <c r="B184" s="20" t="s">
        <v>38</v>
      </c>
      <c r="C184" s="25"/>
      <c r="D184" s="33">
        <v>52412</v>
      </c>
      <c r="F184" s="52">
        <v>2.8E-3</v>
      </c>
      <c r="G184" s="31"/>
      <c r="H184" s="36"/>
      <c r="J184" s="35">
        <v>0</v>
      </c>
      <c r="L184" s="23">
        <v>297759843.98000002</v>
      </c>
      <c r="N184" s="23">
        <v>130332823.31197</v>
      </c>
      <c r="P184" s="23">
        <f t="shared" ref="P184:P188" si="70">+ROUND((100-J184)/100*L184-N184,0)</f>
        <v>167427021</v>
      </c>
      <c r="Q184" s="24"/>
      <c r="R184" s="49">
        <f t="shared" ref="R184:R188" si="71">X184-Z184</f>
        <v>25.516850000000002</v>
      </c>
      <c r="S184" s="57"/>
      <c r="T184" s="46">
        <f t="shared" ref="T184:T188" si="72">+ROUND(P184/R184,0)</f>
        <v>6561430</v>
      </c>
      <c r="U184" s="46"/>
      <c r="V184" s="49">
        <f t="shared" ref="V184:V188" si="73">+ROUND(T184/L184*100,2)</f>
        <v>2.2000000000000002</v>
      </c>
      <c r="X184" s="12">
        <f>+(MONTH(D184)-12)/12+YEAR(D184)-2016</f>
        <v>26.5</v>
      </c>
      <c r="Y184" s="12"/>
      <c r="Z184" s="44">
        <f>+F184*X184^2/2</f>
        <v>0.98314999999999997</v>
      </c>
      <c r="AA184" s="44"/>
      <c r="AB184" s="39"/>
    </row>
    <row r="185" spans="1:28" x14ac:dyDescent="0.25">
      <c r="A185" s="20">
        <v>322</v>
      </c>
      <c r="B185" s="20" t="s">
        <v>72</v>
      </c>
      <c r="C185" s="25"/>
      <c r="D185" s="33">
        <v>52412</v>
      </c>
      <c r="F185" s="52">
        <v>5.5999999999999999E-3</v>
      </c>
      <c r="G185" s="31"/>
      <c r="H185" s="36"/>
      <c r="J185" s="35">
        <v>-2</v>
      </c>
      <c r="L185" s="23">
        <v>1053686661.38</v>
      </c>
      <c r="N185" s="23">
        <v>387788728.4733749</v>
      </c>
      <c r="P185" s="23">
        <f t="shared" si="70"/>
        <v>686971666</v>
      </c>
      <c r="Q185" s="24"/>
      <c r="R185" s="49">
        <f t="shared" si="71"/>
        <v>24.5337</v>
      </c>
      <c r="S185" s="57"/>
      <c r="T185" s="46">
        <f t="shared" si="72"/>
        <v>28001144</v>
      </c>
      <c r="U185" s="46"/>
      <c r="V185" s="49">
        <f t="shared" si="73"/>
        <v>2.66</v>
      </c>
      <c r="X185" s="12">
        <f>+(MONTH(D185)-12)/12+YEAR(D185)-2016</f>
        <v>26.5</v>
      </c>
      <c r="Y185" s="12"/>
      <c r="Z185" s="44">
        <f>+F185*X185^2/2</f>
        <v>1.9662999999999999</v>
      </c>
      <c r="AA185" s="44"/>
      <c r="AB185" s="39"/>
    </row>
    <row r="186" spans="1:28" x14ac:dyDescent="0.25">
      <c r="A186" s="20">
        <v>323</v>
      </c>
      <c r="B186" s="20" t="s">
        <v>40</v>
      </c>
      <c r="C186" s="25"/>
      <c r="D186" s="33">
        <v>52412</v>
      </c>
      <c r="F186" s="52">
        <v>1.38E-2</v>
      </c>
      <c r="G186" s="31"/>
      <c r="H186" s="36"/>
      <c r="J186" s="35">
        <v>0</v>
      </c>
      <c r="L186" s="23">
        <v>350014044.14999998</v>
      </c>
      <c r="N186" s="23">
        <v>46854391.850579999</v>
      </c>
      <c r="P186" s="23">
        <f t="shared" si="70"/>
        <v>303159652</v>
      </c>
      <c r="Q186" s="24"/>
      <c r="R186" s="49">
        <f t="shared" si="71"/>
        <v>21.654474999999998</v>
      </c>
      <c r="S186" s="57"/>
      <c r="T186" s="46">
        <f t="shared" si="72"/>
        <v>13999862</v>
      </c>
      <c r="U186" s="46"/>
      <c r="V186" s="49">
        <f t="shared" si="73"/>
        <v>4</v>
      </c>
      <c r="X186" s="12">
        <f>+(MONTH(D186)-12)/12+YEAR(D186)-2016</f>
        <v>26.5</v>
      </c>
      <c r="Y186" s="12"/>
      <c r="Z186" s="44">
        <f>+F186*X186^2/2</f>
        <v>4.8455250000000003</v>
      </c>
      <c r="AA186" s="44"/>
      <c r="AB186" s="39"/>
    </row>
    <row r="187" spans="1:28" x14ac:dyDescent="0.25">
      <c r="A187" s="20">
        <v>324</v>
      </c>
      <c r="B187" s="20" t="s">
        <v>41</v>
      </c>
      <c r="C187" s="25"/>
      <c r="D187" s="33">
        <v>52412</v>
      </c>
      <c r="F187" s="52">
        <v>1.1999999999999999E-3</v>
      </c>
      <c r="G187" s="31"/>
      <c r="H187" s="36"/>
      <c r="J187" s="35">
        <v>-2</v>
      </c>
      <c r="L187" s="23">
        <v>188938114.94</v>
      </c>
      <c r="N187" s="23">
        <v>84917441.750014991</v>
      </c>
      <c r="P187" s="23">
        <f t="shared" si="70"/>
        <v>107799435</v>
      </c>
      <c r="Q187" s="24"/>
      <c r="R187" s="49">
        <f t="shared" si="71"/>
        <v>26.07865</v>
      </c>
      <c r="S187" s="57"/>
      <c r="T187" s="46">
        <f t="shared" si="72"/>
        <v>4133628</v>
      </c>
      <c r="U187" s="46"/>
      <c r="V187" s="49">
        <f t="shared" si="73"/>
        <v>2.19</v>
      </c>
      <c r="X187" s="12">
        <f>+(MONTH(D187)-12)/12+YEAR(D187)-2016</f>
        <v>26.5</v>
      </c>
      <c r="Y187" s="12"/>
      <c r="Z187" s="44">
        <f>+F187*X187^2/2</f>
        <v>0.42134999999999995</v>
      </c>
      <c r="AA187" s="44"/>
      <c r="AB187" s="39"/>
    </row>
    <row r="188" spans="1:28" x14ac:dyDescent="0.25">
      <c r="A188" s="20">
        <v>325</v>
      </c>
      <c r="B188" s="20" t="s">
        <v>253</v>
      </c>
      <c r="C188" s="25"/>
      <c r="D188" s="33">
        <v>52412</v>
      </c>
      <c r="F188" s="52">
        <v>3.2000000000000002E-3</v>
      </c>
      <c r="G188" s="31"/>
      <c r="H188" s="36"/>
      <c r="J188" s="35">
        <v>0</v>
      </c>
      <c r="L188" s="19">
        <v>24130684.219999999</v>
      </c>
      <c r="N188" s="23">
        <v>11189066.0804825</v>
      </c>
      <c r="P188" s="19">
        <f t="shared" si="70"/>
        <v>12941618</v>
      </c>
      <c r="Q188" s="18"/>
      <c r="R188" s="49">
        <f t="shared" si="71"/>
        <v>25.3764</v>
      </c>
      <c r="S188" s="74"/>
      <c r="T188" s="47">
        <f t="shared" si="72"/>
        <v>509986</v>
      </c>
      <c r="U188" s="50"/>
      <c r="V188" s="49">
        <f t="shared" si="73"/>
        <v>2.11</v>
      </c>
      <c r="X188" s="90">
        <f>+(MONTH(D188)-12)/12+YEAR(D188)-2016</f>
        <v>26.5</v>
      </c>
      <c r="Y188" s="95"/>
      <c r="Z188" s="44">
        <f>+F188*X188^2/2</f>
        <v>1.1236000000000002</v>
      </c>
      <c r="AA188" s="44"/>
      <c r="AB188" s="39"/>
    </row>
    <row r="189" spans="1:28" s="25" customFormat="1" x14ac:dyDescent="0.25">
      <c r="A189" s="25" t="s">
        <v>5</v>
      </c>
      <c r="B189" s="25" t="s">
        <v>77</v>
      </c>
      <c r="D189" s="33"/>
      <c r="E189" s="20"/>
      <c r="F189" s="52"/>
      <c r="G189" s="31"/>
      <c r="H189" s="36"/>
      <c r="I189" s="20"/>
      <c r="J189" s="35"/>
      <c r="L189" s="13">
        <f>+SUBTOTAL(9,L184:L188)</f>
        <v>1914529348.6700003</v>
      </c>
      <c r="N189" s="13">
        <f>+SUBTOTAL(9,N184:N188)</f>
        <v>661082451.46642244</v>
      </c>
      <c r="P189" s="13">
        <f>+SUBTOTAL(9,P184:P188)</f>
        <v>1278299392</v>
      </c>
      <c r="Q189" s="14"/>
      <c r="R189" s="80">
        <f>+P189/T189</f>
        <v>24.025451842412657</v>
      </c>
      <c r="S189" s="59"/>
      <c r="T189" s="55">
        <f>+SUBTOTAL(9,T184:T188)</f>
        <v>53206050</v>
      </c>
      <c r="U189" s="59"/>
      <c r="V189" s="80">
        <f>+T189/L189*100</f>
        <v>2.7790668258473854</v>
      </c>
      <c r="X189" s="109"/>
      <c r="Y189" s="92"/>
      <c r="Z189" s="44"/>
      <c r="AA189" s="44"/>
      <c r="AB189" s="39"/>
    </row>
    <row r="190" spans="1:28" s="25" customFormat="1" x14ac:dyDescent="0.25">
      <c r="B190" s="25" t="s">
        <v>5</v>
      </c>
      <c r="D190" s="33"/>
      <c r="E190" s="20"/>
      <c r="F190" s="52"/>
      <c r="G190" s="31"/>
      <c r="H190" s="36"/>
      <c r="I190" s="20"/>
      <c r="J190" s="35"/>
      <c r="L190" s="26"/>
      <c r="N190" s="26"/>
      <c r="P190" s="26"/>
      <c r="Q190" s="26"/>
      <c r="R190" s="49"/>
      <c r="S190" s="48"/>
      <c r="T190" s="48"/>
      <c r="U190" s="48"/>
      <c r="V190" s="49"/>
      <c r="X190" s="92"/>
      <c r="Y190" s="92"/>
      <c r="Z190" s="44"/>
      <c r="AA190" s="44"/>
      <c r="AB190" s="39"/>
    </row>
    <row r="191" spans="1:28" s="25" customFormat="1" x14ac:dyDescent="0.25">
      <c r="A191" s="28" t="s">
        <v>182</v>
      </c>
      <c r="D191" s="33"/>
      <c r="E191" s="20"/>
      <c r="F191" s="52"/>
      <c r="G191" s="31"/>
      <c r="H191" s="36"/>
      <c r="I191" s="20"/>
      <c r="J191" s="35"/>
      <c r="L191" s="16">
        <f>+SUBTOTAL(9,L168:L190)</f>
        <v>4010776637.2399998</v>
      </c>
      <c r="N191" s="16">
        <f>+SUBTOTAL(9,N168:N190)</f>
        <v>1378225010.9768775</v>
      </c>
      <c r="P191" s="16">
        <f>+SUBTOTAL(9,P168:P190)</f>
        <v>2678359512</v>
      </c>
      <c r="Q191" s="16"/>
      <c r="R191" s="75">
        <f>+P191/T191</f>
        <v>21.211515410346628</v>
      </c>
      <c r="S191" s="77"/>
      <c r="T191" s="77">
        <f>+SUBTOTAL(9,T168:T190)</f>
        <v>126269126</v>
      </c>
      <c r="U191" s="77"/>
      <c r="V191" s="75">
        <f>+T191/L191*100</f>
        <v>3.148246272993442</v>
      </c>
      <c r="X191" s="93"/>
      <c r="Y191" s="93"/>
      <c r="Z191" s="44"/>
      <c r="AA191" s="44"/>
      <c r="AB191" s="39"/>
    </row>
    <row r="192" spans="1:28" s="25" customFormat="1" x14ac:dyDescent="0.25">
      <c r="A192" s="28"/>
      <c r="B192" s="25" t="s">
        <v>5</v>
      </c>
      <c r="D192" s="33"/>
      <c r="E192" s="20"/>
      <c r="F192" s="52"/>
      <c r="G192" s="31"/>
      <c r="H192" s="36"/>
      <c r="I192" s="20"/>
      <c r="J192" s="35"/>
      <c r="L192" s="26"/>
      <c r="N192" s="26"/>
      <c r="P192" s="26"/>
      <c r="Q192" s="26"/>
      <c r="R192" s="49"/>
      <c r="S192" s="48"/>
      <c r="T192" s="48"/>
      <c r="U192" s="48"/>
      <c r="V192" s="49"/>
      <c r="X192" s="92"/>
      <c r="Y192" s="92"/>
      <c r="Z192" s="44"/>
      <c r="AA192" s="44"/>
      <c r="AB192" s="39"/>
    </row>
    <row r="193" spans="1:28" s="25" customFormat="1" x14ac:dyDescent="0.25">
      <c r="A193" s="28"/>
      <c r="B193" s="25" t="s">
        <v>5</v>
      </c>
      <c r="D193" s="33"/>
      <c r="E193" s="20"/>
      <c r="F193" s="52"/>
      <c r="G193" s="31"/>
      <c r="H193" s="36"/>
      <c r="I193" s="20"/>
      <c r="J193" s="35"/>
      <c r="L193" s="26"/>
      <c r="N193" s="26"/>
      <c r="P193" s="26"/>
      <c r="Q193" s="26"/>
      <c r="R193" s="49"/>
      <c r="S193" s="48"/>
      <c r="T193" s="48"/>
      <c r="U193" s="48"/>
      <c r="V193" s="49"/>
      <c r="X193" s="89"/>
      <c r="Y193" s="89"/>
      <c r="Z193" s="44"/>
      <c r="AA193" s="44"/>
      <c r="AB193" s="39"/>
    </row>
    <row r="194" spans="1:28" s="25" customFormat="1" x14ac:dyDescent="0.25">
      <c r="A194" s="28" t="s">
        <v>183</v>
      </c>
      <c r="D194" s="33"/>
      <c r="E194" s="20"/>
      <c r="F194" s="52"/>
      <c r="G194" s="31"/>
      <c r="H194" s="36"/>
      <c r="I194" s="20"/>
      <c r="J194" s="35"/>
      <c r="L194" s="26"/>
      <c r="N194" s="26"/>
      <c r="P194" s="26"/>
      <c r="Q194" s="26"/>
      <c r="R194" s="49"/>
      <c r="S194" s="48"/>
      <c r="T194" s="48"/>
      <c r="U194" s="48"/>
      <c r="V194" s="49"/>
      <c r="X194" s="89"/>
      <c r="Y194" s="89"/>
      <c r="Z194" s="44"/>
      <c r="AA194" s="44"/>
      <c r="AB194" s="39"/>
    </row>
    <row r="195" spans="1:28" x14ac:dyDescent="0.25">
      <c r="A195" s="20" t="s">
        <v>5</v>
      </c>
      <c r="B195" s="20" t="s">
        <v>5</v>
      </c>
      <c r="C195" s="25"/>
      <c r="D195" s="33"/>
      <c r="F195" s="52"/>
      <c r="G195" s="31"/>
      <c r="H195" s="36"/>
      <c r="J195" s="35"/>
      <c r="R195" s="49"/>
      <c r="V195" s="49"/>
      <c r="X195" s="12"/>
      <c r="Y195" s="12"/>
      <c r="Z195" s="44"/>
      <c r="AA195" s="44"/>
      <c r="AB195" s="39"/>
    </row>
    <row r="196" spans="1:28" s="25" customFormat="1" x14ac:dyDescent="0.25">
      <c r="A196" s="25" t="s">
        <v>5</v>
      </c>
      <c r="B196" s="25" t="s">
        <v>69</v>
      </c>
      <c r="D196" s="33"/>
      <c r="E196" s="20"/>
      <c r="F196" s="52"/>
      <c r="G196" s="31"/>
      <c r="H196" s="36"/>
      <c r="I196" s="20"/>
      <c r="J196" s="35"/>
      <c r="L196" s="26"/>
      <c r="P196" s="26"/>
      <c r="Q196" s="9"/>
      <c r="R196" s="49"/>
      <c r="S196" s="107"/>
      <c r="T196" s="48"/>
      <c r="U196" s="48"/>
      <c r="V196" s="49"/>
      <c r="X196" s="89"/>
      <c r="Y196" s="89"/>
      <c r="Z196" s="44"/>
      <c r="AA196" s="44"/>
      <c r="AB196" s="39"/>
    </row>
    <row r="197" spans="1:28" x14ac:dyDescent="0.25">
      <c r="A197" s="20">
        <v>321</v>
      </c>
      <c r="B197" s="20" t="s">
        <v>38</v>
      </c>
      <c r="C197" s="25"/>
      <c r="D197" s="33">
        <v>48760</v>
      </c>
      <c r="F197" s="52">
        <v>2.8E-3</v>
      </c>
      <c r="G197" s="31"/>
      <c r="H197" s="36"/>
      <c r="J197" s="35">
        <v>0</v>
      </c>
      <c r="L197" s="23">
        <v>360056131.68000001</v>
      </c>
      <c r="N197" s="23">
        <v>183734298.68243501</v>
      </c>
      <c r="P197" s="23">
        <f t="shared" ref="P197:P201" si="74">+ROUND((100-J197)/100*L197-N197,0)</f>
        <v>176321833</v>
      </c>
      <c r="Q197" s="24"/>
      <c r="R197" s="49">
        <f t="shared" ref="R197:R201" si="75">X197-Z197</f>
        <v>16.118849999999998</v>
      </c>
      <c r="S197" s="57"/>
      <c r="T197" s="46">
        <f t="shared" ref="T197:T201" si="76">+ROUND(P197/R197,0)</f>
        <v>10938859</v>
      </c>
      <c r="U197" s="46"/>
      <c r="V197" s="49">
        <f t="shared" ref="V197:V201" si="77">+ROUND(T197/L197*100,2)</f>
        <v>3.04</v>
      </c>
      <c r="X197" s="12">
        <f>+(MONTH(D197)-12)/12+YEAR(D197)-2016</f>
        <v>16.5</v>
      </c>
      <c r="Y197" s="12"/>
      <c r="Z197" s="44">
        <f>+F197*X197^2/2</f>
        <v>0.38114999999999999</v>
      </c>
      <c r="AA197" s="44"/>
      <c r="AB197" s="39"/>
    </row>
    <row r="198" spans="1:28" x14ac:dyDescent="0.25">
      <c r="A198" s="20">
        <v>322</v>
      </c>
      <c r="B198" s="20" t="s">
        <v>72</v>
      </c>
      <c r="C198" s="25"/>
      <c r="D198" s="33">
        <v>48760</v>
      </c>
      <c r="F198" s="52">
        <v>5.5999999999999999E-3</v>
      </c>
      <c r="G198" s="31"/>
      <c r="H198" s="36"/>
      <c r="J198" s="35">
        <v>-2</v>
      </c>
      <c r="L198" s="23">
        <v>137627468.56</v>
      </c>
      <c r="N198" s="23">
        <v>24011346.918924998</v>
      </c>
      <c r="P198" s="23">
        <f t="shared" si="74"/>
        <v>116368671</v>
      </c>
      <c r="Q198" s="24"/>
      <c r="R198" s="49">
        <f t="shared" si="75"/>
        <v>15.7377</v>
      </c>
      <c r="S198" s="57"/>
      <c r="T198" s="46">
        <f t="shared" si="76"/>
        <v>7394262</v>
      </c>
      <c r="U198" s="46"/>
      <c r="V198" s="49">
        <f t="shared" si="77"/>
        <v>5.37</v>
      </c>
      <c r="X198" s="12">
        <f>+(MONTH(D198)-12)/12+YEAR(D198)-2016</f>
        <v>16.5</v>
      </c>
      <c r="Y198" s="12"/>
      <c r="Z198" s="44">
        <f>+F198*X198^2/2</f>
        <v>0.76229999999999998</v>
      </c>
      <c r="AA198" s="44"/>
      <c r="AB198" s="39"/>
    </row>
    <row r="199" spans="1:28" x14ac:dyDescent="0.25">
      <c r="A199" s="20">
        <v>323</v>
      </c>
      <c r="B199" s="20" t="s">
        <v>40</v>
      </c>
      <c r="C199" s="25"/>
      <c r="D199" s="33">
        <v>48760</v>
      </c>
      <c r="F199" s="52">
        <v>1.38E-2</v>
      </c>
      <c r="G199" s="31"/>
      <c r="H199" s="36"/>
      <c r="J199" s="35">
        <v>0</v>
      </c>
      <c r="L199" s="23">
        <v>21825766.920000002</v>
      </c>
      <c r="N199" s="23">
        <v>5398453.5291799996</v>
      </c>
      <c r="P199" s="23">
        <f t="shared" si="74"/>
        <v>16427313</v>
      </c>
      <c r="Q199" s="24"/>
      <c r="R199" s="49">
        <f t="shared" si="75"/>
        <v>14.621475</v>
      </c>
      <c r="S199" s="57"/>
      <c r="T199" s="46">
        <f t="shared" si="76"/>
        <v>1123506</v>
      </c>
      <c r="U199" s="46"/>
      <c r="V199" s="49">
        <f t="shared" si="77"/>
        <v>5.15</v>
      </c>
      <c r="X199" s="12">
        <f>+(MONTH(D199)-12)/12+YEAR(D199)-2016</f>
        <v>16.5</v>
      </c>
      <c r="Y199" s="12"/>
      <c r="Z199" s="44">
        <f>+F199*X199^2/2</f>
        <v>1.878525</v>
      </c>
      <c r="AA199" s="44"/>
      <c r="AB199" s="39"/>
    </row>
    <row r="200" spans="1:28" x14ac:dyDescent="0.25">
      <c r="A200" s="20">
        <v>324</v>
      </c>
      <c r="B200" s="20" t="s">
        <v>41</v>
      </c>
      <c r="C200" s="25"/>
      <c r="D200" s="33">
        <v>48760</v>
      </c>
      <c r="F200" s="52">
        <v>1.1999999999999999E-3</v>
      </c>
      <c r="G200" s="31"/>
      <c r="H200" s="36"/>
      <c r="J200" s="35">
        <v>-2</v>
      </c>
      <c r="L200" s="23">
        <v>53673511.619999997</v>
      </c>
      <c r="N200" s="23">
        <v>34021888.019345</v>
      </c>
      <c r="P200" s="23">
        <f t="shared" si="74"/>
        <v>20725094</v>
      </c>
      <c r="Q200" s="24"/>
      <c r="R200" s="49">
        <f t="shared" si="75"/>
        <v>16.336649999999999</v>
      </c>
      <c r="S200" s="57"/>
      <c r="T200" s="46">
        <f t="shared" si="76"/>
        <v>1268626</v>
      </c>
      <c r="U200" s="46"/>
      <c r="V200" s="49">
        <f t="shared" si="77"/>
        <v>2.36</v>
      </c>
      <c r="X200" s="12">
        <f>+(MONTH(D200)-12)/12+YEAR(D200)-2016</f>
        <v>16.5</v>
      </c>
      <c r="Y200" s="12"/>
      <c r="Z200" s="44">
        <f>+F200*X200^2/2</f>
        <v>0.16335</v>
      </c>
      <c r="AA200" s="44"/>
      <c r="AB200" s="39"/>
    </row>
    <row r="201" spans="1:28" x14ac:dyDescent="0.25">
      <c r="A201" s="20">
        <v>325</v>
      </c>
      <c r="B201" s="20" t="s">
        <v>253</v>
      </c>
      <c r="C201" s="25"/>
      <c r="D201" s="33">
        <v>48760</v>
      </c>
      <c r="F201" s="52">
        <v>3.2000000000000002E-3</v>
      </c>
      <c r="G201" s="31"/>
      <c r="H201" s="36"/>
      <c r="J201" s="35">
        <v>0</v>
      </c>
      <c r="L201" s="19">
        <v>37213998.409999996</v>
      </c>
      <c r="N201" s="19">
        <v>17421763.968767501</v>
      </c>
      <c r="P201" s="19">
        <f t="shared" si="74"/>
        <v>19792234</v>
      </c>
      <c r="Q201" s="18"/>
      <c r="R201" s="49">
        <f t="shared" si="75"/>
        <v>16.064399999999999</v>
      </c>
      <c r="S201" s="74"/>
      <c r="T201" s="47">
        <f t="shared" si="76"/>
        <v>1232056</v>
      </c>
      <c r="U201" s="50"/>
      <c r="V201" s="49">
        <f t="shared" si="77"/>
        <v>3.31</v>
      </c>
      <c r="X201" s="90">
        <f>+(MONTH(D201)-12)/12+YEAR(D201)-2016</f>
        <v>16.5</v>
      </c>
      <c r="Y201" s="95"/>
      <c r="Z201" s="44">
        <f>+F201*X201^2/2</f>
        <v>0.43560000000000004</v>
      </c>
      <c r="AA201" s="44"/>
      <c r="AB201" s="39"/>
    </row>
    <row r="202" spans="1:28" s="25" customFormat="1" x14ac:dyDescent="0.25">
      <c r="A202" s="25" t="s">
        <v>5</v>
      </c>
      <c r="B202" s="25" t="s">
        <v>70</v>
      </c>
      <c r="D202" s="33"/>
      <c r="E202" s="20"/>
      <c r="F202" s="52"/>
      <c r="G202" s="31"/>
      <c r="H202" s="36"/>
      <c r="I202" s="20"/>
      <c r="J202" s="35"/>
      <c r="L202" s="26">
        <f>+SUBTOTAL(9,L197:L201)</f>
        <v>610396877.18999994</v>
      </c>
      <c r="N202" s="26">
        <f>+SUBTOTAL(9,N197:N201)</f>
        <v>264587751.11865249</v>
      </c>
      <c r="P202" s="26">
        <f>+SUBTOTAL(9,P197:P201)</f>
        <v>349635145</v>
      </c>
      <c r="Q202" s="26"/>
      <c r="R202" s="80">
        <f>+P202/T202</f>
        <v>15.92340596017481</v>
      </c>
      <c r="S202" s="48"/>
      <c r="T202" s="48">
        <f>+SUBTOTAL(9,T197:T201)</f>
        <v>21957309</v>
      </c>
      <c r="U202" s="48"/>
      <c r="V202" s="80">
        <f>+T202/L202*100</f>
        <v>3.5972184361561346</v>
      </c>
      <c r="X202" s="89"/>
      <c r="Y202" s="89"/>
      <c r="Z202" s="44"/>
      <c r="AA202" s="44"/>
      <c r="AB202" s="39"/>
    </row>
    <row r="203" spans="1:28" x14ac:dyDescent="0.25">
      <c r="A203" s="20" t="s">
        <v>5</v>
      </c>
      <c r="B203" s="20" t="s">
        <v>5</v>
      </c>
      <c r="C203" s="25"/>
      <c r="D203" s="33"/>
      <c r="F203" s="52"/>
      <c r="G203" s="31"/>
      <c r="H203" s="36"/>
      <c r="J203" s="35"/>
      <c r="R203" s="49"/>
      <c r="V203" s="49"/>
      <c r="X203" s="12"/>
      <c r="Y203" s="12"/>
      <c r="Z203" s="44"/>
      <c r="AA203" s="44"/>
      <c r="AB203" s="39"/>
    </row>
    <row r="204" spans="1:28" s="25" customFormat="1" x14ac:dyDescent="0.25">
      <c r="A204" s="25" t="s">
        <v>5</v>
      </c>
      <c r="B204" s="25" t="s">
        <v>78</v>
      </c>
      <c r="D204" s="33"/>
      <c r="E204" s="20"/>
      <c r="F204" s="52"/>
      <c r="G204" s="31"/>
      <c r="H204" s="36"/>
      <c r="I204" s="20"/>
      <c r="J204" s="35"/>
      <c r="R204" s="49"/>
      <c r="S204" s="53"/>
      <c r="T204" s="53"/>
      <c r="U204" s="53"/>
      <c r="V204" s="49"/>
      <c r="X204" s="89"/>
      <c r="Y204" s="89"/>
      <c r="Z204" s="44"/>
      <c r="AA204" s="44"/>
      <c r="AB204" s="39"/>
    </row>
    <row r="205" spans="1:28" x14ac:dyDescent="0.25">
      <c r="A205" s="20">
        <v>321</v>
      </c>
      <c r="B205" s="20" t="s">
        <v>38</v>
      </c>
      <c r="C205" s="25"/>
      <c r="D205" s="33">
        <v>48395</v>
      </c>
      <c r="F205" s="52">
        <v>2.8E-3</v>
      </c>
      <c r="G205" s="31"/>
      <c r="H205" s="36"/>
      <c r="J205" s="35">
        <v>0</v>
      </c>
      <c r="L205" s="23">
        <v>183462252.38</v>
      </c>
      <c r="N205" s="23">
        <v>38437467.454240002</v>
      </c>
      <c r="P205" s="23">
        <f t="shared" ref="P205:P209" si="78">+ROUND((100-J205)/100*L205-N205,0)</f>
        <v>145024785</v>
      </c>
      <c r="Q205" s="24"/>
      <c r="R205" s="49">
        <f t="shared" ref="R205:R209" si="79">X205-Z205</f>
        <v>15.163650000000001</v>
      </c>
      <c r="S205" s="57"/>
      <c r="T205" s="46">
        <f t="shared" ref="T205:T209" si="80">+ROUND(P205/R205,0)</f>
        <v>9563976</v>
      </c>
      <c r="U205" s="46"/>
      <c r="V205" s="49">
        <f t="shared" ref="V205:V209" si="81">+ROUND(T205/L205*100,2)</f>
        <v>5.21</v>
      </c>
      <c r="X205" s="12">
        <f>+(MONTH(D205)-12)/12+YEAR(D205)-2016</f>
        <v>15.5</v>
      </c>
      <c r="Y205" s="12"/>
      <c r="Z205" s="44">
        <f>+F205*X205^2/2</f>
        <v>0.33634999999999998</v>
      </c>
      <c r="AA205" s="44"/>
      <c r="AB205" s="39"/>
    </row>
    <row r="206" spans="1:28" x14ac:dyDescent="0.25">
      <c r="A206" s="20">
        <v>322</v>
      </c>
      <c r="B206" s="20" t="s">
        <v>72</v>
      </c>
      <c r="C206" s="25"/>
      <c r="D206" s="33">
        <v>48395</v>
      </c>
      <c r="F206" s="52">
        <v>5.5999999999999999E-3</v>
      </c>
      <c r="G206" s="31"/>
      <c r="H206" s="36"/>
      <c r="J206" s="35">
        <v>-2</v>
      </c>
      <c r="L206" s="23">
        <v>586039766.78999996</v>
      </c>
      <c r="N206" s="23">
        <v>168441241.32372496</v>
      </c>
      <c r="P206" s="23">
        <f t="shared" si="78"/>
        <v>429319321</v>
      </c>
      <c r="Q206" s="24"/>
      <c r="R206" s="49">
        <f t="shared" si="79"/>
        <v>14.827299999999999</v>
      </c>
      <c r="S206" s="57"/>
      <c r="T206" s="46">
        <f t="shared" si="80"/>
        <v>28954653</v>
      </c>
      <c r="U206" s="46"/>
      <c r="V206" s="49">
        <f t="shared" si="81"/>
        <v>4.9400000000000004</v>
      </c>
      <c r="X206" s="12">
        <f>+(MONTH(D206)-12)/12+YEAR(D206)-2016</f>
        <v>15.5</v>
      </c>
      <c r="Y206" s="12"/>
      <c r="Z206" s="44">
        <f>+F206*X206^2/2</f>
        <v>0.67269999999999996</v>
      </c>
      <c r="AA206" s="44"/>
      <c r="AB206" s="39"/>
    </row>
    <row r="207" spans="1:28" x14ac:dyDescent="0.25">
      <c r="A207" s="20">
        <v>323</v>
      </c>
      <c r="B207" s="20" t="s">
        <v>40</v>
      </c>
      <c r="C207" s="25"/>
      <c r="D207" s="33">
        <v>48395</v>
      </c>
      <c r="F207" s="52">
        <v>1.38E-2</v>
      </c>
      <c r="G207" s="31"/>
      <c r="H207" s="36"/>
      <c r="J207" s="35">
        <v>0</v>
      </c>
      <c r="L207" s="23">
        <v>756080929.11000001</v>
      </c>
      <c r="N207" s="23">
        <v>81959596.585809991</v>
      </c>
      <c r="P207" s="23">
        <f t="shared" si="78"/>
        <v>674121333</v>
      </c>
      <c r="Q207" s="24"/>
      <c r="R207" s="49">
        <f t="shared" si="79"/>
        <v>13.842275000000001</v>
      </c>
      <c r="S207" s="57"/>
      <c r="T207" s="46">
        <f t="shared" si="80"/>
        <v>48700184</v>
      </c>
      <c r="U207" s="46"/>
      <c r="V207" s="49">
        <f t="shared" si="81"/>
        <v>6.44</v>
      </c>
      <c r="X207" s="12">
        <f>+(MONTH(D207)-12)/12+YEAR(D207)-2016</f>
        <v>15.5</v>
      </c>
      <c r="Y207" s="12"/>
      <c r="Z207" s="44">
        <f>+F207*X207^2/2</f>
        <v>1.6577249999999999</v>
      </c>
      <c r="AA207" s="44"/>
      <c r="AB207" s="39"/>
    </row>
    <row r="208" spans="1:28" x14ac:dyDescent="0.25">
      <c r="A208" s="20">
        <v>324</v>
      </c>
      <c r="B208" s="20" t="s">
        <v>41</v>
      </c>
      <c r="C208" s="25"/>
      <c r="D208" s="33">
        <v>48395</v>
      </c>
      <c r="F208" s="52">
        <v>1.1999999999999999E-3</v>
      </c>
      <c r="G208" s="31"/>
      <c r="H208" s="36"/>
      <c r="J208" s="35">
        <v>-2</v>
      </c>
      <c r="L208" s="23">
        <v>150385799.33000001</v>
      </c>
      <c r="N208" s="23">
        <v>72326463.215882495</v>
      </c>
      <c r="P208" s="23">
        <f t="shared" si="78"/>
        <v>81067052</v>
      </c>
      <c r="Q208" s="24"/>
      <c r="R208" s="49">
        <f t="shared" si="79"/>
        <v>15.35585</v>
      </c>
      <c r="S208" s="57"/>
      <c r="T208" s="46">
        <f t="shared" si="80"/>
        <v>5279229</v>
      </c>
      <c r="U208" s="46"/>
      <c r="V208" s="49">
        <f t="shared" si="81"/>
        <v>3.51</v>
      </c>
      <c r="X208" s="12">
        <f>+(MONTH(D208)-12)/12+YEAR(D208)-2016</f>
        <v>15.5</v>
      </c>
      <c r="Y208" s="12"/>
      <c r="Z208" s="44">
        <f>+F208*X208^2/2</f>
        <v>0.14415</v>
      </c>
      <c r="AA208" s="44"/>
      <c r="AB208" s="39"/>
    </row>
    <row r="209" spans="1:28" x14ac:dyDescent="0.25">
      <c r="A209" s="20">
        <v>325</v>
      </c>
      <c r="B209" s="20" t="s">
        <v>253</v>
      </c>
      <c r="C209" s="25"/>
      <c r="D209" s="33">
        <v>48395</v>
      </c>
      <c r="F209" s="52">
        <v>3.2000000000000002E-3</v>
      </c>
      <c r="G209" s="31"/>
      <c r="H209" s="36"/>
      <c r="J209" s="35">
        <v>0</v>
      </c>
      <c r="L209" s="19">
        <v>15687982.359999999</v>
      </c>
      <c r="N209" s="19">
        <v>752238.4792099999</v>
      </c>
      <c r="P209" s="19">
        <f t="shared" si="78"/>
        <v>14935744</v>
      </c>
      <c r="Q209" s="18"/>
      <c r="R209" s="49">
        <f t="shared" si="79"/>
        <v>15.115600000000001</v>
      </c>
      <c r="S209" s="74"/>
      <c r="T209" s="47">
        <f t="shared" si="80"/>
        <v>988101</v>
      </c>
      <c r="U209" s="50"/>
      <c r="V209" s="49">
        <f t="shared" si="81"/>
        <v>6.3</v>
      </c>
      <c r="X209" s="90">
        <f>+(MONTH(D209)-12)/12+YEAR(D209)-2016</f>
        <v>15.5</v>
      </c>
      <c r="Y209" s="95"/>
      <c r="Z209" s="44">
        <f>+F209*X209^2/2</f>
        <v>0.38440000000000002</v>
      </c>
      <c r="AA209" s="44"/>
      <c r="AB209" s="39"/>
    </row>
    <row r="210" spans="1:28" s="25" customFormat="1" x14ac:dyDescent="0.25">
      <c r="A210" s="25" t="s">
        <v>5</v>
      </c>
      <c r="B210" s="25" t="s">
        <v>79</v>
      </c>
      <c r="D210" s="33"/>
      <c r="E210" s="20"/>
      <c r="F210" s="52"/>
      <c r="G210" s="31"/>
      <c r="H210" s="36"/>
      <c r="I210" s="20"/>
      <c r="J210" s="35"/>
      <c r="L210" s="26">
        <f>+SUBTOTAL(9,L205:L209)</f>
        <v>1691656729.9699998</v>
      </c>
      <c r="N210" s="26">
        <f>+SUBTOTAL(9,N205:N209)</f>
        <v>361917007.05886745</v>
      </c>
      <c r="P210" s="26">
        <f>+SUBTOTAL(9,P205:P209)</f>
        <v>1344468235</v>
      </c>
      <c r="Q210" s="26"/>
      <c r="R210" s="80">
        <f>+P210/T210</f>
        <v>14.381470791879819</v>
      </c>
      <c r="S210" s="48"/>
      <c r="T210" s="48">
        <f>+SUBTOTAL(9,T205:T209)</f>
        <v>93486143</v>
      </c>
      <c r="U210" s="48"/>
      <c r="V210" s="80">
        <f>+T210/L210*100</f>
        <v>5.5263069240801528</v>
      </c>
      <c r="X210" s="89"/>
      <c r="Y210" s="89"/>
      <c r="Z210" s="44"/>
      <c r="AA210" s="44"/>
      <c r="AB210" s="39"/>
    </row>
    <row r="211" spans="1:28" x14ac:dyDescent="0.25">
      <c r="A211" s="20" t="s">
        <v>5</v>
      </c>
      <c r="B211" s="20" t="s">
        <v>5</v>
      </c>
      <c r="C211" s="25"/>
      <c r="D211" s="33"/>
      <c r="F211" s="52"/>
      <c r="G211" s="31"/>
      <c r="H211" s="36"/>
      <c r="J211" s="35"/>
      <c r="R211" s="49"/>
      <c r="V211" s="49"/>
      <c r="X211" s="12"/>
      <c r="Y211" s="12"/>
      <c r="Z211" s="44"/>
      <c r="AA211" s="44"/>
      <c r="AB211" s="39"/>
    </row>
    <row r="212" spans="1:28" s="25" customFormat="1" x14ac:dyDescent="0.25">
      <c r="A212" s="25" t="s">
        <v>5</v>
      </c>
      <c r="B212" s="25" t="s">
        <v>80</v>
      </c>
      <c r="D212" s="33"/>
      <c r="E212" s="20"/>
      <c r="F212" s="52"/>
      <c r="G212" s="31"/>
      <c r="H212" s="36"/>
      <c r="I212" s="20"/>
      <c r="J212" s="35"/>
      <c r="R212" s="49"/>
      <c r="S212" s="53"/>
      <c r="T212" s="53"/>
      <c r="U212" s="53"/>
      <c r="V212" s="49"/>
      <c r="X212" s="89"/>
      <c r="Y212" s="89"/>
      <c r="Z212" s="44"/>
      <c r="AA212" s="44"/>
      <c r="AB212" s="39"/>
    </row>
    <row r="213" spans="1:28" x14ac:dyDescent="0.25">
      <c r="A213" s="20">
        <v>321</v>
      </c>
      <c r="B213" s="20" t="s">
        <v>38</v>
      </c>
      <c r="C213" s="25"/>
      <c r="D213" s="33">
        <v>48760</v>
      </c>
      <c r="F213" s="52">
        <v>2.8E-3</v>
      </c>
      <c r="G213" s="31"/>
      <c r="H213" s="36"/>
      <c r="J213" s="35">
        <v>0</v>
      </c>
      <c r="L213" s="23">
        <v>128297844.45</v>
      </c>
      <c r="N213" s="23">
        <v>49379171.36946249</v>
      </c>
      <c r="P213" s="23">
        <f t="shared" ref="P213:P217" si="82">+ROUND((100-J213)/100*L213-N213,0)</f>
        <v>78918673</v>
      </c>
      <c r="Q213" s="24"/>
      <c r="R213" s="49">
        <f t="shared" ref="R213:R217" si="83">X213-Z213</f>
        <v>16.118849999999998</v>
      </c>
      <c r="S213" s="57"/>
      <c r="T213" s="46">
        <f t="shared" ref="T213:T217" si="84">+ROUND(P213/R213,0)</f>
        <v>4896049</v>
      </c>
      <c r="U213" s="46"/>
      <c r="V213" s="49">
        <f t="shared" ref="V213:V217" si="85">+ROUND(T213/L213*100,2)</f>
        <v>3.82</v>
      </c>
      <c r="X213" s="12">
        <f>+(MONTH(D213)-12)/12+YEAR(D213)-2016</f>
        <v>16.5</v>
      </c>
      <c r="Y213" s="12"/>
      <c r="Z213" s="44">
        <f>+F213*X213^2/2</f>
        <v>0.38114999999999999</v>
      </c>
      <c r="AA213" s="44"/>
      <c r="AB213" s="39"/>
    </row>
    <row r="214" spans="1:28" x14ac:dyDescent="0.25">
      <c r="A214" s="20">
        <v>322</v>
      </c>
      <c r="B214" s="20" t="s">
        <v>72</v>
      </c>
      <c r="C214" s="25"/>
      <c r="D214" s="33">
        <v>48760</v>
      </c>
      <c r="F214" s="52">
        <v>5.5999999999999999E-3</v>
      </c>
      <c r="G214" s="31"/>
      <c r="H214" s="36"/>
      <c r="J214" s="35">
        <v>-2</v>
      </c>
      <c r="L214" s="23">
        <v>514072789.70999998</v>
      </c>
      <c r="N214" s="23">
        <v>183833791.76192501</v>
      </c>
      <c r="P214" s="23">
        <f t="shared" si="82"/>
        <v>340520454</v>
      </c>
      <c r="Q214" s="24"/>
      <c r="R214" s="49">
        <f t="shared" si="83"/>
        <v>15.7377</v>
      </c>
      <c r="S214" s="57"/>
      <c r="T214" s="46">
        <f t="shared" si="84"/>
        <v>21637244</v>
      </c>
      <c r="U214" s="46"/>
      <c r="V214" s="49">
        <f t="shared" si="85"/>
        <v>4.21</v>
      </c>
      <c r="X214" s="12">
        <f>+(MONTH(D214)-12)/12+YEAR(D214)-2016</f>
        <v>16.5</v>
      </c>
      <c r="Y214" s="12"/>
      <c r="Z214" s="44">
        <f>+F214*X214^2/2</f>
        <v>0.76229999999999998</v>
      </c>
      <c r="AA214" s="44"/>
      <c r="AB214" s="39"/>
    </row>
    <row r="215" spans="1:28" x14ac:dyDescent="0.25">
      <c r="A215" s="20">
        <v>323</v>
      </c>
      <c r="B215" s="20" t="s">
        <v>40</v>
      </c>
      <c r="C215" s="25"/>
      <c r="D215" s="33">
        <v>48760</v>
      </c>
      <c r="F215" s="52">
        <v>1.38E-2</v>
      </c>
      <c r="G215" s="31"/>
      <c r="H215" s="36"/>
      <c r="J215" s="35">
        <v>0</v>
      </c>
      <c r="L215" s="23">
        <v>599706205.85000002</v>
      </c>
      <c r="N215" s="23">
        <v>78908562.513570011</v>
      </c>
      <c r="P215" s="23">
        <f t="shared" si="82"/>
        <v>520797643</v>
      </c>
      <c r="Q215" s="24"/>
      <c r="R215" s="49">
        <f t="shared" si="83"/>
        <v>14.621475</v>
      </c>
      <c r="S215" s="57"/>
      <c r="T215" s="46">
        <f t="shared" si="84"/>
        <v>35618680</v>
      </c>
      <c r="U215" s="46"/>
      <c r="V215" s="49">
        <f t="shared" si="85"/>
        <v>5.94</v>
      </c>
      <c r="X215" s="12">
        <f>+(MONTH(D215)-12)/12+YEAR(D215)-2016</f>
        <v>16.5</v>
      </c>
      <c r="Y215" s="12"/>
      <c r="Z215" s="44">
        <f>+F215*X215^2/2</f>
        <v>1.878525</v>
      </c>
      <c r="AA215" s="44"/>
      <c r="AB215" s="39"/>
    </row>
    <row r="216" spans="1:28" x14ac:dyDescent="0.25">
      <c r="A216" s="20">
        <v>324</v>
      </c>
      <c r="B216" s="20" t="s">
        <v>41</v>
      </c>
      <c r="C216" s="25"/>
      <c r="D216" s="33">
        <v>48760</v>
      </c>
      <c r="F216" s="52">
        <v>1.1999999999999999E-3</v>
      </c>
      <c r="G216" s="31"/>
      <c r="H216" s="36"/>
      <c r="J216" s="35">
        <v>-2</v>
      </c>
      <c r="L216" s="23">
        <v>175176467.40000001</v>
      </c>
      <c r="N216" s="23">
        <v>103877312.15649499</v>
      </c>
      <c r="P216" s="23">
        <f t="shared" si="82"/>
        <v>74802685</v>
      </c>
      <c r="Q216" s="24"/>
      <c r="R216" s="49">
        <f t="shared" si="83"/>
        <v>16.336649999999999</v>
      </c>
      <c r="S216" s="57"/>
      <c r="T216" s="46">
        <f t="shared" si="84"/>
        <v>4578826</v>
      </c>
      <c r="U216" s="46"/>
      <c r="V216" s="49">
        <f t="shared" si="85"/>
        <v>2.61</v>
      </c>
      <c r="X216" s="12">
        <f>+(MONTH(D216)-12)/12+YEAR(D216)-2016</f>
        <v>16.5</v>
      </c>
      <c r="Y216" s="12"/>
      <c r="Z216" s="44">
        <f>+F216*X216^2/2</f>
        <v>0.16335</v>
      </c>
      <c r="AA216" s="44"/>
      <c r="AB216" s="39"/>
    </row>
    <row r="217" spans="1:28" x14ac:dyDescent="0.25">
      <c r="A217" s="20">
        <v>325</v>
      </c>
      <c r="B217" s="20" t="s">
        <v>253</v>
      </c>
      <c r="C217" s="25"/>
      <c r="D217" s="33">
        <v>48760</v>
      </c>
      <c r="F217" s="52">
        <v>3.2000000000000002E-3</v>
      </c>
      <c r="G217" s="31"/>
      <c r="H217" s="36"/>
      <c r="J217" s="35">
        <v>0</v>
      </c>
      <c r="L217" s="19">
        <v>11936246.869999999</v>
      </c>
      <c r="N217" s="23">
        <v>187687.97677499999</v>
      </c>
      <c r="P217" s="19">
        <f t="shared" si="82"/>
        <v>11748559</v>
      </c>
      <c r="Q217" s="18"/>
      <c r="R217" s="49">
        <f t="shared" si="83"/>
        <v>16.064399999999999</v>
      </c>
      <c r="S217" s="74"/>
      <c r="T217" s="47">
        <f t="shared" si="84"/>
        <v>731341</v>
      </c>
      <c r="U217" s="50"/>
      <c r="V217" s="49">
        <f t="shared" si="85"/>
        <v>6.13</v>
      </c>
      <c r="X217" s="90">
        <f>+(MONTH(D217)-12)/12+YEAR(D217)-2016</f>
        <v>16.5</v>
      </c>
      <c r="Y217" s="95"/>
      <c r="Z217" s="44">
        <f>+F217*X217^2/2</f>
        <v>0.43560000000000004</v>
      </c>
      <c r="AA217" s="44"/>
      <c r="AB217" s="39"/>
    </row>
    <row r="218" spans="1:28" s="25" customFormat="1" x14ac:dyDescent="0.25">
      <c r="A218" s="25" t="s">
        <v>5</v>
      </c>
      <c r="B218" s="25" t="s">
        <v>81</v>
      </c>
      <c r="D218" s="33"/>
      <c r="E218" s="20"/>
      <c r="F218" s="52"/>
      <c r="G218" s="20"/>
      <c r="H218" s="34"/>
      <c r="I218" s="20"/>
      <c r="J218" s="35"/>
      <c r="L218" s="13">
        <f>+SUBTOTAL(9,L213:L217)</f>
        <v>1429189554.28</v>
      </c>
      <c r="N218" s="13">
        <f>+SUBTOTAL(9,N213:N217)</f>
        <v>416186525.77822751</v>
      </c>
      <c r="P218" s="13">
        <f>+SUBTOTAL(9,P213:P217)</f>
        <v>1026788014</v>
      </c>
      <c r="Q218" s="14"/>
      <c r="R218" s="80">
        <f>+P218/T218</f>
        <v>15.220211128790163</v>
      </c>
      <c r="S218" s="59"/>
      <c r="T218" s="55">
        <f>+SUBTOTAL(9,T213:T217)</f>
        <v>67462140</v>
      </c>
      <c r="U218" s="59"/>
      <c r="V218" s="80">
        <f>+T218/L218*100</f>
        <v>4.7203073796593911</v>
      </c>
      <c r="X218" s="109"/>
      <c r="Y218" s="92"/>
      <c r="Z218" s="44"/>
      <c r="AA218" s="44"/>
      <c r="AB218" s="39"/>
    </row>
    <row r="219" spans="1:28" s="25" customFormat="1" x14ac:dyDescent="0.25">
      <c r="B219" s="25" t="s">
        <v>5</v>
      </c>
      <c r="D219" s="33"/>
      <c r="E219" s="20"/>
      <c r="F219" s="52"/>
      <c r="G219" s="20"/>
      <c r="H219" s="34"/>
      <c r="I219" s="20"/>
      <c r="J219" s="35"/>
      <c r="L219" s="14"/>
      <c r="N219" s="14"/>
      <c r="P219" s="14"/>
      <c r="Q219" s="14"/>
      <c r="R219" s="49"/>
      <c r="S219" s="59"/>
      <c r="T219" s="59"/>
      <c r="U219" s="59"/>
      <c r="V219" s="49"/>
      <c r="X219" s="92"/>
      <c r="Y219" s="92"/>
      <c r="Z219" s="44"/>
      <c r="AA219" s="44"/>
      <c r="AB219" s="39"/>
    </row>
    <row r="220" spans="1:28" x14ac:dyDescent="0.25">
      <c r="A220" s="28" t="s">
        <v>184</v>
      </c>
      <c r="C220" s="25"/>
      <c r="D220" s="33"/>
      <c r="F220" s="52"/>
      <c r="H220" s="34"/>
      <c r="J220" s="35"/>
      <c r="L220" s="17">
        <f>+SUBTOTAL(9,L196:L219)</f>
        <v>3731243161.4399996</v>
      </c>
      <c r="N220" s="17">
        <f>+SUBTOTAL(9,N196:N219)</f>
        <v>1042691283.9557474</v>
      </c>
      <c r="P220" s="17">
        <f>+SUBTOTAL(9,P196:P219)</f>
        <v>2720891394</v>
      </c>
      <c r="Q220" s="30"/>
      <c r="R220" s="75">
        <f>+P220/T220</f>
        <v>14.875933339424636</v>
      </c>
      <c r="S220" s="58"/>
      <c r="T220" s="106">
        <f>+SUBTOTAL(9,T196:T219)</f>
        <v>182905592</v>
      </c>
      <c r="U220" s="58"/>
      <c r="V220" s="75">
        <f>+T220/L220*100</f>
        <v>4.9020013997000182</v>
      </c>
      <c r="X220" s="93"/>
      <c r="Y220" s="93"/>
      <c r="Z220" s="44"/>
      <c r="AA220" s="44"/>
      <c r="AB220" s="39"/>
    </row>
    <row r="221" spans="1:28" x14ac:dyDescent="0.25">
      <c r="B221" s="20" t="s">
        <v>5</v>
      </c>
      <c r="C221" s="25"/>
      <c r="D221" s="33"/>
      <c r="F221" s="52"/>
      <c r="H221" s="34"/>
      <c r="J221" s="35"/>
      <c r="R221" s="49"/>
      <c r="V221" s="49"/>
      <c r="X221" s="95"/>
      <c r="Y221" s="95"/>
      <c r="Z221" s="44"/>
      <c r="AA221" s="44"/>
      <c r="AB221" s="39"/>
    </row>
    <row r="222" spans="1:28" s="22" customFormat="1" ht="13.8" thickBot="1" x14ac:dyDescent="0.3">
      <c r="A222" s="22" t="s">
        <v>2</v>
      </c>
      <c r="C222" s="25"/>
      <c r="D222" s="33"/>
      <c r="E222" s="20"/>
      <c r="F222" s="52"/>
      <c r="G222" s="20"/>
      <c r="H222" s="34"/>
      <c r="I222" s="20"/>
      <c r="J222" s="35"/>
      <c r="L222" s="8">
        <f>+SUBTOTAL(9,L168:L221)</f>
        <v>7742019798.6799994</v>
      </c>
      <c r="N222" s="8">
        <f>+SUBTOTAL(9,N168:N221)</f>
        <v>2420916294.9326253</v>
      </c>
      <c r="P222" s="8">
        <f>+SUBTOTAL(9,P168:P221)</f>
        <v>5399250906</v>
      </c>
      <c r="Q222" s="29"/>
      <c r="R222" s="75">
        <f>+P222/T222</f>
        <v>17.463429548595887</v>
      </c>
      <c r="S222" s="56"/>
      <c r="T222" s="60">
        <f>+SUBTOTAL(9,T168:T221)</f>
        <v>309174718</v>
      </c>
      <c r="U222" s="56"/>
      <c r="V222" s="75">
        <f>+T222/L222*100</f>
        <v>3.9934632827045178</v>
      </c>
      <c r="X222" s="94"/>
      <c r="Y222" s="94"/>
      <c r="Z222" s="44"/>
      <c r="AA222" s="44"/>
      <c r="AB222" s="39"/>
    </row>
    <row r="223" spans="1:28" ht="13.8" thickTop="1" x14ac:dyDescent="0.25">
      <c r="B223" s="20" t="s">
        <v>5</v>
      </c>
      <c r="C223" s="25"/>
      <c r="D223" s="33"/>
      <c r="F223" s="52"/>
      <c r="H223" s="34"/>
      <c r="J223" s="35"/>
      <c r="R223" s="49"/>
      <c r="V223" s="49"/>
      <c r="X223" s="95"/>
      <c r="Y223" s="95"/>
      <c r="Z223" s="44"/>
      <c r="AA223" s="44"/>
      <c r="AB223" s="39"/>
    </row>
    <row r="224" spans="1:28" x14ac:dyDescent="0.25">
      <c r="B224" s="20" t="s">
        <v>5</v>
      </c>
      <c r="C224" s="25"/>
      <c r="D224" s="33"/>
      <c r="F224" s="52"/>
      <c r="H224" s="34"/>
      <c r="J224" s="35"/>
      <c r="R224" s="49"/>
      <c r="V224" s="49"/>
      <c r="X224" s="12"/>
      <c r="Y224" s="12"/>
      <c r="Z224" s="44"/>
      <c r="AA224" s="44"/>
      <c r="AB224" s="39"/>
    </row>
    <row r="225" spans="1:29" x14ac:dyDescent="0.25">
      <c r="A225" s="22" t="s">
        <v>6</v>
      </c>
      <c r="C225" s="25"/>
      <c r="D225" s="33"/>
      <c r="F225" s="52"/>
      <c r="H225" s="34"/>
      <c r="J225" s="35"/>
      <c r="R225" s="49"/>
      <c r="V225" s="49"/>
      <c r="X225" s="12"/>
      <c r="Y225" s="12"/>
      <c r="Z225" s="44"/>
      <c r="AA225" s="44"/>
      <c r="AB225" s="39"/>
    </row>
    <row r="226" spans="1:29" x14ac:dyDescent="0.25">
      <c r="B226" s="20" t="s">
        <v>5</v>
      </c>
      <c r="C226" s="25"/>
      <c r="D226" s="33"/>
      <c r="F226" s="52"/>
      <c r="H226" s="34"/>
      <c r="J226" s="35"/>
      <c r="L226" s="25"/>
      <c r="M226" s="25"/>
      <c r="N226" s="25"/>
      <c r="O226" s="25"/>
      <c r="P226" s="25"/>
      <c r="Q226" s="25"/>
      <c r="R226" s="49"/>
      <c r="S226" s="53"/>
      <c r="T226" s="53"/>
      <c r="U226" s="53"/>
      <c r="V226" s="49"/>
      <c r="X226" s="89"/>
      <c r="Y226" s="89"/>
      <c r="Z226" s="44"/>
      <c r="AA226" s="44"/>
      <c r="AB226" s="39"/>
    </row>
    <row r="227" spans="1:29" x14ac:dyDescent="0.25">
      <c r="A227" s="28" t="s">
        <v>185</v>
      </c>
      <c r="C227" s="25"/>
      <c r="D227" s="33"/>
      <c r="F227" s="52"/>
      <c r="H227" s="34"/>
      <c r="J227" s="35"/>
      <c r="L227" s="25"/>
      <c r="M227" s="25"/>
      <c r="N227" s="25"/>
      <c r="O227" s="25"/>
      <c r="P227" s="25"/>
      <c r="Q227" s="25"/>
      <c r="R227" s="49"/>
      <c r="S227" s="53"/>
      <c r="T227" s="53"/>
      <c r="U227" s="53"/>
      <c r="V227" s="49"/>
      <c r="X227" s="89"/>
      <c r="Y227" s="89"/>
      <c r="Z227" s="44"/>
      <c r="AA227" s="44"/>
      <c r="AB227" s="39"/>
    </row>
    <row r="228" spans="1:29" x14ac:dyDescent="0.25">
      <c r="B228" s="20" t="s">
        <v>5</v>
      </c>
      <c r="C228" s="25"/>
      <c r="D228" s="33"/>
      <c r="F228" s="52"/>
      <c r="H228" s="34"/>
      <c r="J228" s="35"/>
      <c r="L228" s="25"/>
      <c r="M228" s="25"/>
      <c r="N228" s="25"/>
      <c r="O228" s="25"/>
      <c r="P228" s="25"/>
      <c r="Q228" s="25"/>
      <c r="R228" s="49"/>
      <c r="S228" s="53"/>
      <c r="T228" s="53"/>
      <c r="U228" s="53"/>
      <c r="V228" s="49"/>
      <c r="X228" s="89"/>
      <c r="Y228" s="89"/>
      <c r="Z228" s="44"/>
      <c r="AA228" s="44"/>
      <c r="AB228" s="39"/>
    </row>
    <row r="229" spans="1:29" s="25" customFormat="1" x14ac:dyDescent="0.25">
      <c r="B229" s="25" t="s">
        <v>82</v>
      </c>
      <c r="D229" s="33"/>
      <c r="E229" s="20"/>
      <c r="F229" s="52"/>
      <c r="G229" s="20"/>
      <c r="H229" s="34"/>
      <c r="I229" s="20"/>
      <c r="J229" s="35"/>
      <c r="L229" s="23"/>
      <c r="M229" s="20"/>
      <c r="N229" s="20"/>
      <c r="O229" s="20"/>
      <c r="P229" s="23"/>
      <c r="Q229" s="6"/>
      <c r="R229" s="49"/>
      <c r="S229" s="76"/>
      <c r="T229" s="46"/>
      <c r="U229" s="46"/>
      <c r="V229" s="49"/>
      <c r="X229" s="12"/>
      <c r="Y229" s="12"/>
      <c r="Z229" s="44"/>
      <c r="AA229" s="44"/>
      <c r="AB229" s="39"/>
    </row>
    <row r="230" spans="1:29" x14ac:dyDescent="0.25">
      <c r="A230" s="20">
        <v>341</v>
      </c>
      <c r="B230" s="20" t="s">
        <v>38</v>
      </c>
      <c r="C230" s="25"/>
      <c r="D230" s="33">
        <v>45107</v>
      </c>
      <c r="F230" s="52">
        <v>2.3E-3</v>
      </c>
      <c r="G230" s="31"/>
      <c r="H230" s="36"/>
      <c r="J230" s="35">
        <v>-2</v>
      </c>
      <c r="L230" s="23">
        <v>84760736.079999998</v>
      </c>
      <c r="N230" s="23">
        <v>56466914.676100001</v>
      </c>
      <c r="P230" s="23">
        <f t="shared" ref="P230:P233" si="86">+ROUND((100-J230)/100*L230-N230,0)</f>
        <v>29989036</v>
      </c>
      <c r="Q230" s="24"/>
      <c r="R230" s="49">
        <f t="shared" ref="R230:R236" si="87">X230-Z230</f>
        <v>6.4514125</v>
      </c>
      <c r="S230" s="57"/>
      <c r="T230" s="46">
        <f t="shared" ref="T230:T233" si="88">+ROUND(P230/R230,0)</f>
        <v>4648445</v>
      </c>
      <c r="U230" s="46"/>
      <c r="V230" s="49">
        <f t="shared" ref="V230:V233" si="89">+ROUND(T230/L230*100,2)</f>
        <v>5.48</v>
      </c>
      <c r="X230" s="12">
        <f t="shared" ref="X230:X236" si="90">+(MONTH(D230)-12)/12+YEAR(D230)-2016</f>
        <v>6.5</v>
      </c>
      <c r="Y230" s="12"/>
      <c r="Z230" s="44">
        <f t="shared" ref="Z230:Z236" si="91">+F230*X230^2/2</f>
        <v>4.8587499999999999E-2</v>
      </c>
      <c r="AA230" s="44"/>
      <c r="AB230" s="39"/>
    </row>
    <row r="231" spans="1:29" x14ac:dyDescent="0.25">
      <c r="A231" s="20">
        <v>342</v>
      </c>
      <c r="B231" s="20" t="s">
        <v>83</v>
      </c>
      <c r="C231" s="25"/>
      <c r="D231" s="33">
        <v>45107</v>
      </c>
      <c r="F231" s="52">
        <v>9.4999999999999998E-3</v>
      </c>
      <c r="G231" s="31"/>
      <c r="H231" s="36"/>
      <c r="J231" s="35">
        <v>0</v>
      </c>
      <c r="L231" s="23">
        <v>11513770.92</v>
      </c>
      <c r="N231" s="23">
        <v>6416277.5938774999</v>
      </c>
      <c r="P231" s="23">
        <f t="shared" si="86"/>
        <v>5097493</v>
      </c>
      <c r="Q231" s="24"/>
      <c r="R231" s="49">
        <f t="shared" si="87"/>
        <v>6.2993125000000001</v>
      </c>
      <c r="S231" s="57"/>
      <c r="T231" s="46">
        <f t="shared" si="88"/>
        <v>809214</v>
      </c>
      <c r="U231" s="46"/>
      <c r="V231" s="49">
        <f t="shared" si="89"/>
        <v>7.03</v>
      </c>
      <c r="X231" s="12">
        <f t="shared" si="90"/>
        <v>6.5</v>
      </c>
      <c r="Y231" s="12"/>
      <c r="Z231" s="44">
        <f t="shared" si="91"/>
        <v>0.20068749999999999</v>
      </c>
      <c r="AA231" s="44"/>
      <c r="AB231" s="39"/>
    </row>
    <row r="232" spans="1:29" x14ac:dyDescent="0.25">
      <c r="A232" s="20">
        <v>343</v>
      </c>
      <c r="B232" s="20" t="s">
        <v>84</v>
      </c>
      <c r="C232" s="25"/>
      <c r="D232" s="33">
        <v>45107</v>
      </c>
      <c r="F232" s="36">
        <v>5.7000000000000002E-3</v>
      </c>
      <c r="G232" s="31"/>
      <c r="H232" s="36"/>
      <c r="J232" s="35">
        <v>0</v>
      </c>
      <c r="L232" s="23">
        <v>27106050.559999999</v>
      </c>
      <c r="N232" s="23">
        <v>5094131.2840242609</v>
      </c>
      <c r="P232" s="23">
        <f t="shared" si="86"/>
        <v>22011919</v>
      </c>
      <c r="Q232" s="24"/>
      <c r="R232" s="49">
        <f t="shared" si="87"/>
        <v>6.3795875000000004</v>
      </c>
      <c r="S232" s="57"/>
      <c r="T232" s="46">
        <f t="shared" si="88"/>
        <v>3450367</v>
      </c>
      <c r="U232" s="46"/>
      <c r="V232" s="49">
        <f t="shared" si="89"/>
        <v>12.73</v>
      </c>
      <c r="X232" s="12">
        <f t="shared" si="90"/>
        <v>6.5</v>
      </c>
      <c r="Y232" s="12"/>
      <c r="Z232" s="44">
        <f t="shared" si="91"/>
        <v>0.12041250000000001</v>
      </c>
      <c r="AA232" s="44"/>
      <c r="AB232" s="39"/>
    </row>
    <row r="233" spans="1:29" x14ac:dyDescent="0.25">
      <c r="A233" s="20">
        <v>343.2</v>
      </c>
      <c r="B233" s="20" t="s">
        <v>252</v>
      </c>
      <c r="C233" s="25"/>
      <c r="D233" s="33">
        <v>45107</v>
      </c>
      <c r="F233" s="36">
        <v>0.1565</v>
      </c>
      <c r="G233" s="31"/>
      <c r="H233" s="36"/>
      <c r="J233" s="35">
        <v>35</v>
      </c>
      <c r="L233" s="23">
        <v>37564239.130000003</v>
      </c>
      <c r="N233" s="23">
        <v>8081068.5036757383</v>
      </c>
      <c r="P233" s="23">
        <f t="shared" si="86"/>
        <v>16335687</v>
      </c>
      <c r="Q233" s="24"/>
      <c r="R233" s="49">
        <v>1.83</v>
      </c>
      <c r="S233" s="57" t="s">
        <v>275</v>
      </c>
      <c r="T233" s="46">
        <f t="shared" si="88"/>
        <v>8926605</v>
      </c>
      <c r="U233" s="46"/>
      <c r="V233" s="49">
        <f t="shared" si="89"/>
        <v>23.76</v>
      </c>
      <c r="X233" s="12">
        <f t="shared" si="90"/>
        <v>6.5</v>
      </c>
      <c r="Y233" s="12"/>
      <c r="Z233" s="44">
        <f t="shared" si="91"/>
        <v>3.3060624999999999</v>
      </c>
      <c r="AA233" s="44"/>
      <c r="AB233" s="39"/>
    </row>
    <row r="234" spans="1:29" x14ac:dyDescent="0.25">
      <c r="A234" s="20">
        <v>344</v>
      </c>
      <c r="B234" s="20" t="s">
        <v>86</v>
      </c>
      <c r="C234" s="25"/>
      <c r="D234" s="33">
        <v>45107</v>
      </c>
      <c r="F234" s="52">
        <v>1.6000000000000001E-3</v>
      </c>
      <c r="G234" s="31"/>
      <c r="H234" s="36"/>
      <c r="J234" s="35">
        <v>-1</v>
      </c>
      <c r="L234" s="23">
        <v>680446.36</v>
      </c>
      <c r="N234" s="23">
        <v>405161.83305500005</v>
      </c>
      <c r="P234" s="23">
        <f t="shared" ref="P234:P236" si="92">+ROUND((100-J234)/100*L234-N234,0)</f>
        <v>282089</v>
      </c>
      <c r="Q234" s="24"/>
      <c r="R234" s="49">
        <f t="shared" si="87"/>
        <v>6.4661999999999997</v>
      </c>
      <c r="S234" s="57"/>
      <c r="T234" s="46">
        <f t="shared" ref="T234:T236" si="93">+ROUND(P234/R234,0)</f>
        <v>43625</v>
      </c>
      <c r="U234" s="46"/>
      <c r="V234" s="49">
        <f t="shared" ref="V234:V236" si="94">+ROUND(T234/L234*100,2)</f>
        <v>6.41</v>
      </c>
      <c r="X234" s="12">
        <f t="shared" si="90"/>
        <v>6.5</v>
      </c>
      <c r="Y234" s="12"/>
      <c r="Z234" s="44">
        <f t="shared" si="91"/>
        <v>3.3800000000000004E-2</v>
      </c>
      <c r="AA234" s="44"/>
      <c r="AB234" s="39"/>
    </row>
    <row r="235" spans="1:29" x14ac:dyDescent="0.25">
      <c r="A235" s="20">
        <v>345</v>
      </c>
      <c r="B235" s="20" t="s">
        <v>41</v>
      </c>
      <c r="C235" s="25"/>
      <c r="D235" s="33">
        <v>45107</v>
      </c>
      <c r="F235" s="52">
        <v>1.2999999999999999E-3</v>
      </c>
      <c r="G235" s="31"/>
      <c r="H235" s="36"/>
      <c r="J235" s="35">
        <v>-1</v>
      </c>
      <c r="L235" s="23">
        <v>12121302.66</v>
      </c>
      <c r="N235" s="23">
        <v>9401591.5924850013</v>
      </c>
      <c r="P235" s="23">
        <f t="shared" si="92"/>
        <v>2840924</v>
      </c>
      <c r="Q235" s="24"/>
      <c r="R235" s="49">
        <f t="shared" si="87"/>
        <v>6.4725374999999996</v>
      </c>
      <c r="S235" s="57"/>
      <c r="T235" s="46">
        <f t="shared" si="93"/>
        <v>438920</v>
      </c>
      <c r="U235" s="46"/>
      <c r="V235" s="49">
        <f t="shared" si="94"/>
        <v>3.62</v>
      </c>
      <c r="X235" s="12">
        <f t="shared" si="90"/>
        <v>6.5</v>
      </c>
      <c r="Y235" s="12"/>
      <c r="Z235" s="44">
        <f t="shared" si="91"/>
        <v>2.7462499999999997E-2</v>
      </c>
      <c r="AA235" s="44"/>
      <c r="AB235" s="39"/>
    </row>
    <row r="236" spans="1:29" s="25" customFormat="1" x14ac:dyDescent="0.25">
      <c r="A236" s="20">
        <v>346</v>
      </c>
      <c r="B236" s="20" t="s">
        <v>253</v>
      </c>
      <c r="D236" s="33">
        <v>45107</v>
      </c>
      <c r="E236" s="20"/>
      <c r="F236" s="52">
        <v>2.5999999999999999E-3</v>
      </c>
      <c r="G236" s="31"/>
      <c r="H236" s="36"/>
      <c r="I236" s="20"/>
      <c r="J236" s="35">
        <v>0</v>
      </c>
      <c r="L236" s="19">
        <v>1234437.5900000001</v>
      </c>
      <c r="M236" s="20"/>
      <c r="N236" s="19">
        <v>609250.2290874999</v>
      </c>
      <c r="O236" s="20"/>
      <c r="P236" s="19">
        <f t="shared" si="92"/>
        <v>625187</v>
      </c>
      <c r="Q236" s="18"/>
      <c r="R236" s="49">
        <f t="shared" si="87"/>
        <v>6.4450750000000001</v>
      </c>
      <c r="S236" s="74"/>
      <c r="T236" s="47">
        <f t="shared" si="93"/>
        <v>97002</v>
      </c>
      <c r="U236" s="50"/>
      <c r="V236" s="49">
        <f t="shared" si="94"/>
        <v>7.86</v>
      </c>
      <c r="X236" s="90">
        <f t="shared" si="90"/>
        <v>6.5</v>
      </c>
      <c r="Y236" s="95"/>
      <c r="Z236" s="44">
        <f t="shared" si="91"/>
        <v>5.4924999999999995E-2</v>
      </c>
      <c r="AA236" s="44"/>
      <c r="AB236" s="39"/>
    </row>
    <row r="237" spans="1:29" x14ac:dyDescent="0.25">
      <c r="A237" s="20" t="s">
        <v>5</v>
      </c>
      <c r="B237" s="25" t="s">
        <v>87</v>
      </c>
      <c r="C237" s="25"/>
      <c r="D237" s="33"/>
      <c r="F237" s="52"/>
      <c r="G237" s="31"/>
      <c r="H237" s="36"/>
      <c r="J237" s="35"/>
      <c r="L237" s="26">
        <f>+SUBTOTAL(9,L230:L236)</f>
        <v>174980983.30000001</v>
      </c>
      <c r="M237" s="25"/>
      <c r="N237" s="26">
        <f>+SUBTOTAL(9,N230:N236)</f>
        <v>86474395.712305009</v>
      </c>
      <c r="O237" s="25"/>
      <c r="P237" s="26">
        <f>+SUBTOTAL(9,P230:P236)</f>
        <v>77182335</v>
      </c>
      <c r="Q237" s="26"/>
      <c r="R237" s="80">
        <f>+P237/T237</f>
        <v>4.1914624155365505</v>
      </c>
      <c r="S237" s="48"/>
      <c r="T237" s="48">
        <f>+SUBTOTAL(9,T230:T236)</f>
        <v>18414178</v>
      </c>
      <c r="U237" s="48"/>
      <c r="V237" s="80">
        <f>+T237/L237*100</f>
        <v>10.523530987609897</v>
      </c>
      <c r="X237" s="89"/>
      <c r="Y237" s="89"/>
      <c r="Z237" s="44"/>
      <c r="AA237" s="44"/>
      <c r="AB237" s="39"/>
      <c r="AC237" s="24"/>
    </row>
    <row r="238" spans="1:29" s="25" customFormat="1" x14ac:dyDescent="0.25">
      <c r="A238" s="25" t="s">
        <v>5</v>
      </c>
      <c r="B238" s="25" t="s">
        <v>5</v>
      </c>
      <c r="D238" s="33"/>
      <c r="E238" s="20"/>
      <c r="F238" s="52"/>
      <c r="G238" s="31"/>
      <c r="H238" s="36"/>
      <c r="I238" s="20"/>
      <c r="J238" s="35"/>
      <c r="L238" s="20"/>
      <c r="M238" s="20"/>
      <c r="N238" s="20"/>
      <c r="O238" s="20"/>
      <c r="P238" s="20"/>
      <c r="Q238" s="20"/>
      <c r="R238" s="49"/>
      <c r="S238" s="43"/>
      <c r="T238" s="43"/>
      <c r="U238" s="43"/>
      <c r="V238" s="49"/>
      <c r="X238" s="12"/>
      <c r="Y238" s="12"/>
      <c r="Z238" s="44"/>
      <c r="AA238" s="44"/>
      <c r="AB238" s="39"/>
    </row>
    <row r="239" spans="1:29" x14ac:dyDescent="0.25">
      <c r="A239" s="25" t="s">
        <v>5</v>
      </c>
      <c r="B239" s="25" t="s">
        <v>88</v>
      </c>
      <c r="C239" s="25"/>
      <c r="D239" s="33"/>
      <c r="F239" s="52"/>
      <c r="G239" s="31"/>
      <c r="H239" s="36"/>
      <c r="J239" s="35"/>
      <c r="L239" s="23"/>
      <c r="P239" s="23"/>
      <c r="Q239" s="6"/>
      <c r="R239" s="49"/>
      <c r="S239" s="76"/>
      <c r="T239" s="46"/>
      <c r="U239" s="46"/>
      <c r="V239" s="49"/>
      <c r="X239" s="12"/>
      <c r="Y239" s="12"/>
      <c r="Z239" s="44"/>
      <c r="AA239" s="44"/>
      <c r="AB239" s="39"/>
      <c r="AC239" s="25"/>
    </row>
    <row r="240" spans="1:29" x14ac:dyDescent="0.25">
      <c r="A240" s="20">
        <v>341</v>
      </c>
      <c r="B240" s="20" t="s">
        <v>38</v>
      </c>
      <c r="C240" s="25"/>
      <c r="D240" s="114">
        <v>45107</v>
      </c>
      <c r="E240" s="43"/>
      <c r="F240" s="115">
        <v>2.3E-3</v>
      </c>
      <c r="G240" s="63"/>
      <c r="H240" s="62"/>
      <c r="I240" s="43"/>
      <c r="J240" s="51">
        <v>-2</v>
      </c>
      <c r="K240" s="43"/>
      <c r="L240" s="46">
        <v>5090644.67</v>
      </c>
      <c r="M240" s="43"/>
      <c r="N240" s="46">
        <v>3478638.4194437498</v>
      </c>
      <c r="O240" s="43"/>
      <c r="P240" s="46">
        <f t="shared" ref="P240:P243" si="95">+ROUND((100-J240)/100*L240-N240,0)</f>
        <v>1713819</v>
      </c>
      <c r="Q240" s="57"/>
      <c r="R240" s="49">
        <f t="shared" ref="R240:R242" si="96">X240-Z240</f>
        <v>6.4514125</v>
      </c>
      <c r="S240" s="57"/>
      <c r="T240" s="46">
        <f t="shared" ref="T240:T246" si="97">+ROUND(P240/R240,0)</f>
        <v>265650</v>
      </c>
      <c r="U240" s="46"/>
      <c r="V240" s="49">
        <f t="shared" ref="V240:V243" si="98">+ROUND(T240/L240*100,2)</f>
        <v>5.22</v>
      </c>
      <c r="X240" s="12">
        <f t="shared" ref="X240:X246" si="99">+(MONTH(D240)-12)/12+YEAR(D240)-2016</f>
        <v>6.5</v>
      </c>
      <c r="Y240" s="12"/>
      <c r="Z240" s="44">
        <f t="shared" ref="Z240:Z246" si="100">+F240*X240^2/2</f>
        <v>4.8587499999999999E-2</v>
      </c>
      <c r="AA240" s="44"/>
      <c r="AB240" s="39"/>
    </row>
    <row r="241" spans="1:29" x14ac:dyDescent="0.25">
      <c r="A241" s="20">
        <v>342</v>
      </c>
      <c r="B241" s="20" t="s">
        <v>83</v>
      </c>
      <c r="C241" s="25"/>
      <c r="D241" s="114">
        <v>45107</v>
      </c>
      <c r="E241" s="43"/>
      <c r="F241" s="115">
        <v>9.4999999999999998E-3</v>
      </c>
      <c r="G241" s="63"/>
      <c r="H241" s="62"/>
      <c r="I241" s="43"/>
      <c r="J241" s="51">
        <v>0</v>
      </c>
      <c r="K241" s="43"/>
      <c r="L241" s="46">
        <v>673632.54</v>
      </c>
      <c r="M241" s="43"/>
      <c r="N241" s="46">
        <v>511483.67270750005</v>
      </c>
      <c r="O241" s="43"/>
      <c r="P241" s="46">
        <f t="shared" si="95"/>
        <v>162149</v>
      </c>
      <c r="Q241" s="57"/>
      <c r="R241" s="49">
        <f t="shared" si="96"/>
        <v>6.2993125000000001</v>
      </c>
      <c r="S241" s="57"/>
      <c r="T241" s="46">
        <f t="shared" si="97"/>
        <v>25741</v>
      </c>
      <c r="U241" s="46"/>
      <c r="V241" s="49">
        <f t="shared" si="98"/>
        <v>3.82</v>
      </c>
      <c r="X241" s="12">
        <f t="shared" si="99"/>
        <v>6.5</v>
      </c>
      <c r="Y241" s="12"/>
      <c r="Z241" s="44">
        <f t="shared" si="100"/>
        <v>0.20068749999999999</v>
      </c>
      <c r="AA241" s="44"/>
      <c r="AB241" s="39"/>
    </row>
    <row r="242" spans="1:29" x14ac:dyDescent="0.25">
      <c r="A242" s="20">
        <v>343</v>
      </c>
      <c r="B242" s="20" t="s">
        <v>84</v>
      </c>
      <c r="C242" s="25"/>
      <c r="D242" s="114">
        <v>45107</v>
      </c>
      <c r="E242" s="43"/>
      <c r="F242" s="62">
        <v>5.7000000000000002E-3</v>
      </c>
      <c r="G242" s="63"/>
      <c r="H242" s="62"/>
      <c r="I242" s="43"/>
      <c r="J242" s="51">
        <v>0</v>
      </c>
      <c r="K242" s="43"/>
      <c r="L242" s="46">
        <v>121376511.03</v>
      </c>
      <c r="M242" s="43"/>
      <c r="N242" s="46">
        <v>43935263.245401591</v>
      </c>
      <c r="O242" s="43"/>
      <c r="P242" s="46">
        <f t="shared" si="95"/>
        <v>77441248</v>
      </c>
      <c r="Q242" s="57"/>
      <c r="R242" s="49">
        <f t="shared" si="96"/>
        <v>6.3795875000000004</v>
      </c>
      <c r="S242" s="57"/>
      <c r="T242" s="46">
        <f t="shared" si="97"/>
        <v>12138911</v>
      </c>
      <c r="U242" s="46"/>
      <c r="V242" s="49">
        <f t="shared" si="98"/>
        <v>10</v>
      </c>
      <c r="X242" s="12">
        <f t="shared" si="99"/>
        <v>6.5</v>
      </c>
      <c r="Y242" s="12"/>
      <c r="Z242" s="44">
        <f t="shared" si="100"/>
        <v>0.12041250000000001</v>
      </c>
      <c r="AA242" s="44"/>
      <c r="AB242" s="39"/>
    </row>
    <row r="243" spans="1:29" x14ac:dyDescent="0.25">
      <c r="A243" s="20">
        <v>343.2</v>
      </c>
      <c r="B243" s="20" t="s">
        <v>252</v>
      </c>
      <c r="C243" s="25"/>
      <c r="D243" s="114">
        <v>45107</v>
      </c>
      <c r="E243" s="43"/>
      <c r="F243" s="62">
        <v>0.1565</v>
      </c>
      <c r="G243" s="63"/>
      <c r="H243" s="62"/>
      <c r="I243" s="43"/>
      <c r="J243" s="51">
        <v>35</v>
      </c>
      <c r="K243" s="43"/>
      <c r="L243" s="46">
        <v>64237235.289999999</v>
      </c>
      <c r="M243" s="43"/>
      <c r="N243" s="46">
        <v>13997606.005381214</v>
      </c>
      <c r="O243" s="43"/>
      <c r="P243" s="46">
        <f t="shared" si="95"/>
        <v>27756597</v>
      </c>
      <c r="Q243" s="57"/>
      <c r="R243" s="49">
        <v>1.69</v>
      </c>
      <c r="S243" s="57" t="s">
        <v>275</v>
      </c>
      <c r="T243" s="46">
        <f t="shared" si="97"/>
        <v>16424022</v>
      </c>
      <c r="U243" s="46"/>
      <c r="V243" s="49">
        <f t="shared" si="98"/>
        <v>25.57</v>
      </c>
      <c r="X243" s="12">
        <f t="shared" si="99"/>
        <v>6.5</v>
      </c>
      <c r="Y243" s="12"/>
      <c r="Z243" s="44">
        <f t="shared" si="100"/>
        <v>3.3060624999999999</v>
      </c>
      <c r="AA243" s="44"/>
      <c r="AB243" s="39"/>
    </row>
    <row r="244" spans="1:29" x14ac:dyDescent="0.25">
      <c r="A244" s="20">
        <v>344</v>
      </c>
      <c r="B244" s="20" t="s">
        <v>86</v>
      </c>
      <c r="C244" s="25"/>
      <c r="D244" s="114">
        <v>45107</v>
      </c>
      <c r="E244" s="43"/>
      <c r="F244" s="115">
        <v>1.6000000000000001E-3</v>
      </c>
      <c r="G244" s="63"/>
      <c r="H244" s="62"/>
      <c r="I244" s="43"/>
      <c r="J244" s="51">
        <v>-1</v>
      </c>
      <c r="K244" s="43"/>
      <c r="L244" s="46">
        <v>28799679.809999999</v>
      </c>
      <c r="M244" s="43"/>
      <c r="N244" s="46">
        <v>20523753.65216</v>
      </c>
      <c r="O244" s="43"/>
      <c r="P244" s="46">
        <f t="shared" ref="P244:P246" si="101">+ROUND((100-J244)/100*L244-N244,0)</f>
        <v>8563923</v>
      </c>
      <c r="Q244" s="57"/>
      <c r="R244" s="49">
        <f t="shared" ref="R244:R246" si="102">X244-Z244</f>
        <v>6.4661999999999997</v>
      </c>
      <c r="S244" s="57"/>
      <c r="T244" s="46">
        <f t="shared" si="97"/>
        <v>1324414</v>
      </c>
      <c r="U244" s="46"/>
      <c r="V244" s="49">
        <f t="shared" ref="V244:V246" si="103">+ROUND(T244/L244*100,2)</f>
        <v>4.5999999999999996</v>
      </c>
      <c r="X244" s="12">
        <f t="shared" si="99"/>
        <v>6.5</v>
      </c>
      <c r="Y244" s="12"/>
      <c r="Z244" s="44">
        <f t="shared" si="100"/>
        <v>3.3800000000000004E-2</v>
      </c>
      <c r="AA244" s="44"/>
      <c r="AB244" s="39"/>
    </row>
    <row r="245" spans="1:29" s="25" customFormat="1" x14ac:dyDescent="0.25">
      <c r="A245" s="20">
        <v>345</v>
      </c>
      <c r="B245" s="20" t="s">
        <v>41</v>
      </c>
      <c r="D245" s="114">
        <v>45107</v>
      </c>
      <c r="E245" s="43"/>
      <c r="F245" s="115">
        <v>1.2999999999999999E-3</v>
      </c>
      <c r="G245" s="63"/>
      <c r="H245" s="62"/>
      <c r="I245" s="43"/>
      <c r="J245" s="51">
        <v>-1</v>
      </c>
      <c r="K245" s="53"/>
      <c r="L245" s="46">
        <v>29810853.449999999</v>
      </c>
      <c r="M245" s="43"/>
      <c r="N245" s="46">
        <v>19234928.801115002</v>
      </c>
      <c r="O245" s="43"/>
      <c r="P245" s="46">
        <f t="shared" si="101"/>
        <v>10874033</v>
      </c>
      <c r="Q245" s="57"/>
      <c r="R245" s="49">
        <f t="shared" si="102"/>
        <v>6.4725374999999996</v>
      </c>
      <c r="S245" s="57"/>
      <c r="T245" s="46">
        <f t="shared" si="97"/>
        <v>1680026</v>
      </c>
      <c r="U245" s="46"/>
      <c r="V245" s="49">
        <f t="shared" si="103"/>
        <v>5.64</v>
      </c>
      <c r="X245" s="12">
        <f t="shared" si="99"/>
        <v>6.5</v>
      </c>
      <c r="Y245" s="12"/>
      <c r="Z245" s="44">
        <f t="shared" si="100"/>
        <v>2.7462499999999997E-2</v>
      </c>
      <c r="AA245" s="44"/>
      <c r="AB245" s="39"/>
      <c r="AC245" s="20"/>
    </row>
    <row r="246" spans="1:29" x14ac:dyDescent="0.25">
      <c r="A246" s="20">
        <v>346</v>
      </c>
      <c r="B246" s="20" t="s">
        <v>253</v>
      </c>
      <c r="C246" s="25"/>
      <c r="D246" s="114">
        <v>45107</v>
      </c>
      <c r="E246" s="43"/>
      <c r="F246" s="115">
        <v>2.5999999999999999E-3</v>
      </c>
      <c r="G246" s="63"/>
      <c r="H246" s="62"/>
      <c r="I246" s="43"/>
      <c r="J246" s="51">
        <v>0</v>
      </c>
      <c r="K246" s="43"/>
      <c r="L246" s="47">
        <v>2599157.79</v>
      </c>
      <c r="M246" s="43"/>
      <c r="N246" s="47">
        <v>1902627.9844599999</v>
      </c>
      <c r="O246" s="43"/>
      <c r="P246" s="47">
        <f t="shared" si="101"/>
        <v>696530</v>
      </c>
      <c r="Q246" s="74"/>
      <c r="R246" s="49">
        <f t="shared" si="102"/>
        <v>6.4450750000000001</v>
      </c>
      <c r="S246" s="74"/>
      <c r="T246" s="47">
        <f t="shared" si="97"/>
        <v>108072</v>
      </c>
      <c r="U246" s="50"/>
      <c r="V246" s="49">
        <f t="shared" si="103"/>
        <v>4.16</v>
      </c>
      <c r="X246" s="90">
        <f t="shared" si="99"/>
        <v>6.5</v>
      </c>
      <c r="Y246" s="95"/>
      <c r="Z246" s="44">
        <f t="shared" si="100"/>
        <v>5.4924999999999995E-2</v>
      </c>
      <c r="AA246" s="44"/>
      <c r="AB246" s="39"/>
      <c r="AC246" s="25"/>
    </row>
    <row r="247" spans="1:29" s="25" customFormat="1" x14ac:dyDescent="0.25">
      <c r="A247" s="20" t="s">
        <v>5</v>
      </c>
      <c r="B247" s="25" t="s">
        <v>89</v>
      </c>
      <c r="D247" s="114"/>
      <c r="E247" s="43"/>
      <c r="F247" s="115"/>
      <c r="G247" s="63"/>
      <c r="H247" s="62"/>
      <c r="I247" s="43"/>
      <c r="J247" s="51"/>
      <c r="K247" s="53"/>
      <c r="L247" s="48">
        <f>+SUBTOTAL(9,L240:L246)</f>
        <v>252587714.57999998</v>
      </c>
      <c r="M247" s="53"/>
      <c r="N247" s="48">
        <f>+SUBTOTAL(9,N240:N246)</f>
        <v>103584301.78066905</v>
      </c>
      <c r="O247" s="53"/>
      <c r="P247" s="48">
        <f>+SUBTOTAL(9,P240:P246)</f>
        <v>127208299</v>
      </c>
      <c r="Q247" s="48"/>
      <c r="R247" s="80">
        <f>+P247/T247</f>
        <v>3.9793834773012882</v>
      </c>
      <c r="S247" s="48"/>
      <c r="T247" s="48">
        <f>+SUBTOTAL(9,T240:T246)</f>
        <v>31966836</v>
      </c>
      <c r="U247" s="48"/>
      <c r="V247" s="80">
        <f>+T247/L247*100</f>
        <v>12.655736662867431</v>
      </c>
      <c r="X247" s="89"/>
      <c r="Y247" s="89"/>
      <c r="Z247" s="44"/>
      <c r="AA247" s="44"/>
      <c r="AB247" s="39"/>
      <c r="AC247" s="24"/>
    </row>
    <row r="248" spans="1:29" x14ac:dyDescent="0.25">
      <c r="A248" s="20" t="s">
        <v>5</v>
      </c>
      <c r="B248" s="20" t="s">
        <v>5</v>
      </c>
      <c r="C248" s="25"/>
      <c r="D248" s="114"/>
      <c r="E248" s="43"/>
      <c r="F248" s="115"/>
      <c r="G248" s="63"/>
      <c r="H248" s="62"/>
      <c r="I248" s="43"/>
      <c r="J248" s="51"/>
      <c r="K248" s="43"/>
      <c r="L248" s="43"/>
      <c r="M248" s="43"/>
      <c r="N248" s="43"/>
      <c r="O248" s="43"/>
      <c r="P248" s="43"/>
      <c r="Q248" s="43"/>
      <c r="R248" s="49"/>
      <c r="V248" s="49"/>
      <c r="X248" s="12"/>
      <c r="Y248" s="12"/>
      <c r="Z248" s="44"/>
      <c r="AA248" s="44"/>
      <c r="AB248" s="39"/>
      <c r="AC248" s="25"/>
    </row>
    <row r="249" spans="1:29" x14ac:dyDescent="0.25">
      <c r="A249" s="25" t="s">
        <v>5</v>
      </c>
      <c r="B249" s="25" t="s">
        <v>90</v>
      </c>
      <c r="C249" s="25"/>
      <c r="D249" s="114"/>
      <c r="E249" s="43"/>
      <c r="F249" s="115"/>
      <c r="G249" s="63"/>
      <c r="H249" s="62"/>
      <c r="I249" s="43"/>
      <c r="J249" s="51"/>
      <c r="K249" s="43"/>
      <c r="L249" s="46"/>
      <c r="M249" s="43"/>
      <c r="N249" s="43"/>
      <c r="O249" s="43"/>
      <c r="P249" s="46"/>
      <c r="Q249" s="76"/>
      <c r="R249" s="49"/>
      <c r="S249" s="76"/>
      <c r="T249" s="46"/>
      <c r="U249" s="46"/>
      <c r="V249" s="49"/>
      <c r="X249" s="12"/>
      <c r="Y249" s="12"/>
      <c r="Z249" s="44"/>
      <c r="AA249" s="44"/>
      <c r="AB249" s="39"/>
      <c r="AC249" s="25"/>
    </row>
    <row r="250" spans="1:29" x14ac:dyDescent="0.25">
      <c r="A250" s="20">
        <v>341</v>
      </c>
      <c r="B250" s="20" t="s">
        <v>38</v>
      </c>
      <c r="C250" s="25"/>
      <c r="D250" s="114">
        <v>45107</v>
      </c>
      <c r="E250" s="43"/>
      <c r="F250" s="115">
        <v>2.3E-3</v>
      </c>
      <c r="G250" s="63"/>
      <c r="H250" s="62"/>
      <c r="I250" s="43"/>
      <c r="J250" s="51">
        <v>-2</v>
      </c>
      <c r="K250" s="43"/>
      <c r="L250" s="46">
        <v>3203159.07</v>
      </c>
      <c r="M250" s="43"/>
      <c r="N250" s="46">
        <v>1949980.9453624994</v>
      </c>
      <c r="O250" s="43"/>
      <c r="P250" s="46">
        <f t="shared" ref="P250:P253" si="104">+ROUND((100-J250)/100*L250-N250,0)</f>
        <v>1317241</v>
      </c>
      <c r="Q250" s="57"/>
      <c r="R250" s="49">
        <f t="shared" ref="R250:R252" si="105">X250-Z250</f>
        <v>6.4514125</v>
      </c>
      <c r="S250" s="57"/>
      <c r="T250" s="46">
        <f t="shared" ref="T250:T256" si="106">+ROUND(P250/R250,0)</f>
        <v>204179</v>
      </c>
      <c r="U250" s="46"/>
      <c r="V250" s="49">
        <f t="shared" ref="V250:V253" si="107">+ROUND(T250/L250*100,2)</f>
        <v>6.37</v>
      </c>
      <c r="X250" s="12">
        <f t="shared" ref="X250:X256" si="108">+(MONTH(D250)-12)/12+YEAR(D250)-2016</f>
        <v>6.5</v>
      </c>
      <c r="Y250" s="12"/>
      <c r="Z250" s="44">
        <f t="shared" ref="Z250:Z256" si="109">+F250*X250^2/2</f>
        <v>4.8587499999999999E-2</v>
      </c>
      <c r="AA250" s="44"/>
      <c r="AB250" s="39"/>
    </row>
    <row r="251" spans="1:29" x14ac:dyDescent="0.25">
      <c r="A251" s="20">
        <v>342</v>
      </c>
      <c r="B251" s="20" t="s">
        <v>83</v>
      </c>
      <c r="C251" s="25"/>
      <c r="D251" s="114">
        <v>45107</v>
      </c>
      <c r="E251" s="43"/>
      <c r="F251" s="115">
        <v>9.4999999999999998E-3</v>
      </c>
      <c r="G251" s="63"/>
      <c r="H251" s="62"/>
      <c r="I251" s="43"/>
      <c r="J251" s="51">
        <v>0</v>
      </c>
      <c r="K251" s="43"/>
      <c r="L251" s="46">
        <v>742434</v>
      </c>
      <c r="M251" s="43"/>
      <c r="N251" s="46">
        <v>503871.8135775</v>
      </c>
      <c r="O251" s="43"/>
      <c r="P251" s="46">
        <f t="shared" si="104"/>
        <v>238562</v>
      </c>
      <c r="Q251" s="57"/>
      <c r="R251" s="49">
        <f t="shared" si="105"/>
        <v>6.2993125000000001</v>
      </c>
      <c r="S251" s="57"/>
      <c r="T251" s="46">
        <f t="shared" si="106"/>
        <v>37871</v>
      </c>
      <c r="U251" s="46"/>
      <c r="V251" s="49">
        <f t="shared" si="107"/>
        <v>5.0999999999999996</v>
      </c>
      <c r="X251" s="12">
        <f t="shared" si="108"/>
        <v>6.5</v>
      </c>
      <c r="Y251" s="12"/>
      <c r="Z251" s="44">
        <f t="shared" si="109"/>
        <v>0.20068749999999999</v>
      </c>
      <c r="AA251" s="44"/>
      <c r="AB251" s="39"/>
    </row>
    <row r="252" spans="1:29" x14ac:dyDescent="0.25">
      <c r="A252" s="20">
        <v>343</v>
      </c>
      <c r="B252" s="20" t="s">
        <v>84</v>
      </c>
      <c r="C252" s="25"/>
      <c r="D252" s="114">
        <v>45107</v>
      </c>
      <c r="E252" s="43"/>
      <c r="F252" s="115">
        <v>5.7000000000000002E-3</v>
      </c>
      <c r="G252" s="63"/>
      <c r="H252" s="62"/>
      <c r="I252" s="43"/>
      <c r="J252" s="51">
        <v>0</v>
      </c>
      <c r="K252" s="43"/>
      <c r="L252" s="46">
        <v>121964622.64</v>
      </c>
      <c r="M252" s="43"/>
      <c r="N252" s="46">
        <v>31897116.341479156</v>
      </c>
      <c r="O252" s="43"/>
      <c r="P252" s="46">
        <f t="shared" si="104"/>
        <v>90067506</v>
      </c>
      <c r="Q252" s="57"/>
      <c r="R252" s="49">
        <f t="shared" si="105"/>
        <v>6.3795875000000004</v>
      </c>
      <c r="S252" s="57"/>
      <c r="T252" s="46">
        <f t="shared" si="106"/>
        <v>14118077</v>
      </c>
      <c r="U252" s="46"/>
      <c r="V252" s="49">
        <f t="shared" si="107"/>
        <v>11.58</v>
      </c>
      <c r="X252" s="12">
        <f t="shared" si="108"/>
        <v>6.5</v>
      </c>
      <c r="Y252" s="12"/>
      <c r="Z252" s="44">
        <f t="shared" si="109"/>
        <v>0.12041250000000001</v>
      </c>
      <c r="AA252" s="44"/>
      <c r="AB252" s="39"/>
    </row>
    <row r="253" spans="1:29" x14ac:dyDescent="0.25">
      <c r="A253" s="20">
        <v>343.2</v>
      </c>
      <c r="B253" s="20" t="s">
        <v>252</v>
      </c>
      <c r="C253" s="25"/>
      <c r="D253" s="114">
        <v>45107</v>
      </c>
      <c r="E253" s="43"/>
      <c r="F253" s="115">
        <v>0.1565</v>
      </c>
      <c r="G253" s="63"/>
      <c r="H253" s="62"/>
      <c r="I253" s="43"/>
      <c r="J253" s="51">
        <v>35</v>
      </c>
      <c r="K253" s="43"/>
      <c r="L253" s="46">
        <v>24160829.5</v>
      </c>
      <c r="M253" s="43"/>
      <c r="N253" s="46">
        <v>2837572.136078639</v>
      </c>
      <c r="O253" s="43"/>
      <c r="P253" s="46">
        <f t="shared" si="104"/>
        <v>12866967</v>
      </c>
      <c r="Q253" s="57"/>
      <c r="R253" s="49">
        <v>1.98</v>
      </c>
      <c r="S253" s="57" t="s">
        <v>275</v>
      </c>
      <c r="T253" s="46">
        <f t="shared" si="106"/>
        <v>6498468</v>
      </c>
      <c r="U253" s="46"/>
      <c r="V253" s="49">
        <f t="shared" si="107"/>
        <v>26.9</v>
      </c>
      <c r="X253" s="12">
        <f t="shared" si="108"/>
        <v>6.5</v>
      </c>
      <c r="Y253" s="12"/>
      <c r="Z253" s="44">
        <f t="shared" si="109"/>
        <v>3.3060624999999999</v>
      </c>
      <c r="AA253" s="44"/>
      <c r="AB253" s="39"/>
    </row>
    <row r="254" spans="1:29" s="25" customFormat="1" x14ac:dyDescent="0.25">
      <c r="A254" s="20">
        <v>344</v>
      </c>
      <c r="B254" s="20" t="s">
        <v>86</v>
      </c>
      <c r="D254" s="114">
        <v>45107</v>
      </c>
      <c r="E254" s="43"/>
      <c r="F254" s="115">
        <v>1.6000000000000001E-3</v>
      </c>
      <c r="G254" s="63"/>
      <c r="H254" s="62"/>
      <c r="I254" s="43"/>
      <c r="J254" s="51">
        <v>-1</v>
      </c>
      <c r="K254" s="53"/>
      <c r="L254" s="46">
        <v>31767828.210000001</v>
      </c>
      <c r="M254" s="43"/>
      <c r="N254" s="46">
        <v>22571172.423827499</v>
      </c>
      <c r="O254" s="43"/>
      <c r="P254" s="46">
        <f t="shared" ref="P254:P256" si="110">+ROUND((100-J254)/100*L254-N254,0)</f>
        <v>9514334</v>
      </c>
      <c r="Q254" s="57"/>
      <c r="R254" s="49">
        <f t="shared" ref="R254:R256" si="111">X254-Z254</f>
        <v>6.4661999999999997</v>
      </c>
      <c r="S254" s="57"/>
      <c r="T254" s="46">
        <f t="shared" si="106"/>
        <v>1471395</v>
      </c>
      <c r="U254" s="46"/>
      <c r="V254" s="49">
        <f t="shared" ref="V254:V256" si="112">+ROUND(T254/L254*100,2)</f>
        <v>4.63</v>
      </c>
      <c r="X254" s="12">
        <f t="shared" si="108"/>
        <v>6.5</v>
      </c>
      <c r="Y254" s="12"/>
      <c r="Z254" s="44">
        <f t="shared" si="109"/>
        <v>3.3800000000000004E-2</v>
      </c>
      <c r="AA254" s="44"/>
      <c r="AB254" s="39"/>
      <c r="AC254" s="20"/>
    </row>
    <row r="255" spans="1:29" x14ac:dyDescent="0.25">
      <c r="A255" s="20">
        <v>345</v>
      </c>
      <c r="B255" s="20" t="s">
        <v>41</v>
      </c>
      <c r="C255" s="25"/>
      <c r="D255" s="114">
        <v>45107</v>
      </c>
      <c r="E255" s="43"/>
      <c r="F255" s="115">
        <v>1.2999999999999999E-3</v>
      </c>
      <c r="G255" s="63"/>
      <c r="H255" s="62"/>
      <c r="I255" s="43"/>
      <c r="J255" s="51">
        <v>-1</v>
      </c>
      <c r="K255" s="43"/>
      <c r="L255" s="46">
        <v>24918022.579999998</v>
      </c>
      <c r="M255" s="43"/>
      <c r="N255" s="46">
        <v>15461506.544155</v>
      </c>
      <c r="O255" s="43"/>
      <c r="P255" s="46">
        <f t="shared" si="110"/>
        <v>9705696</v>
      </c>
      <c r="Q255" s="57"/>
      <c r="R255" s="49">
        <f t="shared" si="111"/>
        <v>6.4725374999999996</v>
      </c>
      <c r="S255" s="57"/>
      <c r="T255" s="46">
        <f t="shared" si="106"/>
        <v>1499519</v>
      </c>
      <c r="U255" s="46"/>
      <c r="V255" s="49">
        <f t="shared" si="112"/>
        <v>6.02</v>
      </c>
      <c r="X255" s="12">
        <f t="shared" si="108"/>
        <v>6.5</v>
      </c>
      <c r="Y255" s="12"/>
      <c r="Z255" s="44">
        <f t="shared" si="109"/>
        <v>2.7462499999999997E-2</v>
      </c>
      <c r="AA255" s="44"/>
      <c r="AB255" s="39"/>
    </row>
    <row r="256" spans="1:29" s="25" customFormat="1" x14ac:dyDescent="0.25">
      <c r="A256" s="20">
        <v>346</v>
      </c>
      <c r="B256" s="20" t="s">
        <v>253</v>
      </c>
      <c r="D256" s="114">
        <v>45107</v>
      </c>
      <c r="E256" s="43"/>
      <c r="F256" s="115">
        <v>2.5999999999999999E-3</v>
      </c>
      <c r="G256" s="63"/>
      <c r="H256" s="62"/>
      <c r="I256" s="43"/>
      <c r="J256" s="51">
        <v>0</v>
      </c>
      <c r="K256" s="53"/>
      <c r="L256" s="47">
        <v>1810688.03</v>
      </c>
      <c r="M256" s="43"/>
      <c r="N256" s="47">
        <v>1287343.3457350002</v>
      </c>
      <c r="O256" s="43"/>
      <c r="P256" s="47">
        <f t="shared" si="110"/>
        <v>523345</v>
      </c>
      <c r="Q256" s="74"/>
      <c r="R256" s="49">
        <f t="shared" si="111"/>
        <v>6.4450750000000001</v>
      </c>
      <c r="S256" s="74"/>
      <c r="T256" s="47">
        <f t="shared" si="106"/>
        <v>81201</v>
      </c>
      <c r="U256" s="50"/>
      <c r="V256" s="49">
        <f t="shared" si="112"/>
        <v>4.4800000000000004</v>
      </c>
      <c r="X256" s="90">
        <f t="shared" si="108"/>
        <v>6.5</v>
      </c>
      <c r="Y256" s="95"/>
      <c r="Z256" s="44">
        <f t="shared" si="109"/>
        <v>5.4924999999999995E-2</v>
      </c>
      <c r="AA256" s="44"/>
      <c r="AB256" s="39"/>
    </row>
    <row r="257" spans="1:29" x14ac:dyDescent="0.25">
      <c r="A257" s="20" t="s">
        <v>5</v>
      </c>
      <c r="B257" s="25" t="s">
        <v>91</v>
      </c>
      <c r="C257" s="25"/>
      <c r="D257" s="114"/>
      <c r="E257" s="43"/>
      <c r="F257" s="115"/>
      <c r="G257" s="63"/>
      <c r="H257" s="62"/>
      <c r="I257" s="43"/>
      <c r="J257" s="51"/>
      <c r="K257" s="43"/>
      <c r="L257" s="55">
        <f>+SUBTOTAL(9,L250:L256)</f>
        <v>208567584.03</v>
      </c>
      <c r="M257" s="53"/>
      <c r="N257" s="55">
        <f>+SUBTOTAL(9,N250:N256)</f>
        <v>76508563.550215289</v>
      </c>
      <c r="O257" s="53"/>
      <c r="P257" s="55">
        <f>+SUBTOTAL(9,P250:P256)</f>
        <v>124233651</v>
      </c>
      <c r="Q257" s="59"/>
      <c r="R257" s="80">
        <f>+P257/T257</f>
        <v>5.1957324144703358</v>
      </c>
      <c r="S257" s="59"/>
      <c r="T257" s="55">
        <f>+SUBTOTAL(9,T250:T256)</f>
        <v>23910710</v>
      </c>
      <c r="U257" s="59"/>
      <c r="V257" s="80">
        <f>+T257/L257*100</f>
        <v>11.464250358560381</v>
      </c>
      <c r="X257" s="89"/>
      <c r="Y257" s="89"/>
      <c r="Z257" s="44"/>
      <c r="AA257" s="44"/>
      <c r="AB257" s="39"/>
      <c r="AC257" s="24"/>
    </row>
    <row r="258" spans="1:29" x14ac:dyDescent="0.25">
      <c r="B258" s="25" t="s">
        <v>5</v>
      </c>
      <c r="C258" s="25"/>
      <c r="D258" s="114"/>
      <c r="E258" s="43"/>
      <c r="F258" s="115"/>
      <c r="G258" s="63"/>
      <c r="H258" s="62"/>
      <c r="I258" s="43"/>
      <c r="J258" s="51"/>
      <c r="K258" s="43"/>
      <c r="L258" s="59"/>
      <c r="M258" s="53"/>
      <c r="N258" s="59"/>
      <c r="O258" s="53"/>
      <c r="P258" s="59"/>
      <c r="Q258" s="59"/>
      <c r="R258" s="80"/>
      <c r="S258" s="59"/>
      <c r="T258" s="59"/>
      <c r="U258" s="59"/>
      <c r="V258" s="80"/>
      <c r="X258" s="92"/>
      <c r="Y258" s="92"/>
      <c r="Z258" s="44"/>
      <c r="AA258" s="44"/>
      <c r="AB258" s="39"/>
      <c r="AC258" s="24"/>
    </row>
    <row r="259" spans="1:29" x14ac:dyDescent="0.25">
      <c r="A259" s="28" t="s">
        <v>186</v>
      </c>
      <c r="B259" s="25"/>
      <c r="C259" s="25"/>
      <c r="D259" s="114"/>
      <c r="E259" s="43"/>
      <c r="F259" s="115"/>
      <c r="G259" s="63"/>
      <c r="H259" s="62"/>
      <c r="I259" s="43"/>
      <c r="J259" s="51"/>
      <c r="K259" s="43"/>
      <c r="L259" s="77">
        <f>+SUBTOTAL(9,L229:L258)</f>
        <v>636136281.91000009</v>
      </c>
      <c r="M259" s="53"/>
      <c r="N259" s="77">
        <f>+SUBTOTAL(9,N229:N258)</f>
        <v>266567261.04318938</v>
      </c>
      <c r="O259" s="53"/>
      <c r="P259" s="77">
        <f>+SUBTOTAL(9,P229:P258)</f>
        <v>328624285</v>
      </c>
      <c r="Q259" s="77"/>
      <c r="R259" s="75">
        <f>+P259/T259</f>
        <v>4.4234305963878295</v>
      </c>
      <c r="S259" s="77"/>
      <c r="T259" s="77">
        <f>+SUBTOTAL(9,T229:T258)</f>
        <v>74291724</v>
      </c>
      <c r="U259" s="77"/>
      <c r="V259" s="75">
        <f>+T259/L259*100</f>
        <v>11.678586194917068</v>
      </c>
      <c r="X259" s="91"/>
      <c r="Y259" s="91"/>
      <c r="Z259" s="44"/>
      <c r="AA259" s="44"/>
      <c r="AB259" s="39"/>
    </row>
    <row r="260" spans="1:29" x14ac:dyDescent="0.25">
      <c r="A260" s="28"/>
      <c r="B260" s="25" t="s">
        <v>5</v>
      </c>
      <c r="C260" s="25"/>
      <c r="D260" s="114"/>
      <c r="E260" s="43"/>
      <c r="F260" s="115"/>
      <c r="G260" s="63"/>
      <c r="H260" s="62"/>
      <c r="I260" s="43"/>
      <c r="J260" s="51"/>
      <c r="K260" s="43"/>
      <c r="L260" s="48"/>
      <c r="M260" s="53"/>
      <c r="N260" s="48"/>
      <c r="O260" s="53"/>
      <c r="P260" s="48"/>
      <c r="Q260" s="48"/>
      <c r="R260" s="49"/>
      <c r="S260" s="48"/>
      <c r="T260" s="48"/>
      <c r="U260" s="48"/>
      <c r="V260" s="49"/>
      <c r="X260" s="89"/>
      <c r="Y260" s="89"/>
      <c r="Z260" s="44"/>
      <c r="AA260" s="44"/>
      <c r="AB260" s="39"/>
    </row>
    <row r="261" spans="1:29" x14ac:dyDescent="0.25">
      <c r="A261" s="28"/>
      <c r="B261" s="25" t="s">
        <v>5</v>
      </c>
      <c r="C261" s="25"/>
      <c r="D261" s="114"/>
      <c r="E261" s="43"/>
      <c r="F261" s="115"/>
      <c r="G261" s="63"/>
      <c r="H261" s="62"/>
      <c r="I261" s="43"/>
      <c r="J261" s="51"/>
      <c r="K261" s="43"/>
      <c r="L261" s="48"/>
      <c r="M261" s="53"/>
      <c r="N261" s="48"/>
      <c r="O261" s="53"/>
      <c r="P261" s="48"/>
      <c r="Q261" s="48"/>
      <c r="R261" s="49"/>
      <c r="S261" s="48"/>
      <c r="T261" s="48"/>
      <c r="U261" s="48"/>
      <c r="V261" s="49"/>
      <c r="X261" s="89"/>
      <c r="Y261" s="89"/>
      <c r="Z261" s="44"/>
      <c r="AA261" s="44"/>
      <c r="AB261" s="39"/>
    </row>
    <row r="262" spans="1:29" x14ac:dyDescent="0.25">
      <c r="A262" s="28" t="s">
        <v>187</v>
      </c>
      <c r="B262" s="25"/>
      <c r="C262" s="25"/>
      <c r="D262" s="114"/>
      <c r="E262" s="43"/>
      <c r="F262" s="115"/>
      <c r="G262" s="63"/>
      <c r="H262" s="62"/>
      <c r="I262" s="43"/>
      <c r="J262" s="51"/>
      <c r="K262" s="43"/>
      <c r="L262" s="48"/>
      <c r="M262" s="53"/>
      <c r="N262" s="48"/>
      <c r="O262" s="53"/>
      <c r="P262" s="48"/>
      <c r="Q262" s="48"/>
      <c r="R262" s="49"/>
      <c r="S262" s="48"/>
      <c r="T262" s="48"/>
      <c r="U262" s="48"/>
      <c r="V262" s="49"/>
      <c r="X262" s="89"/>
      <c r="Y262" s="89"/>
      <c r="Z262" s="44"/>
      <c r="AA262" s="44"/>
      <c r="AB262" s="39"/>
    </row>
    <row r="263" spans="1:29" x14ac:dyDescent="0.25">
      <c r="A263" s="20" t="s">
        <v>5</v>
      </c>
      <c r="B263" s="20" t="s">
        <v>5</v>
      </c>
      <c r="C263" s="25"/>
      <c r="D263" s="114"/>
      <c r="E263" s="43"/>
      <c r="F263" s="115"/>
      <c r="G263" s="63"/>
      <c r="H263" s="62"/>
      <c r="I263" s="43"/>
      <c r="J263" s="51"/>
      <c r="K263" s="43"/>
      <c r="L263" s="43"/>
      <c r="M263" s="43"/>
      <c r="N263" s="43"/>
      <c r="O263" s="43"/>
      <c r="P263" s="43"/>
      <c r="Q263" s="43"/>
      <c r="R263" s="49"/>
      <c r="V263" s="49"/>
      <c r="X263" s="12"/>
      <c r="Y263" s="12"/>
      <c r="Z263" s="44"/>
      <c r="AA263" s="44"/>
      <c r="AB263" s="39"/>
      <c r="AC263" s="25"/>
    </row>
    <row r="264" spans="1:29" x14ac:dyDescent="0.25">
      <c r="A264" s="25" t="s">
        <v>5</v>
      </c>
      <c r="B264" s="25" t="s">
        <v>92</v>
      </c>
      <c r="C264" s="25"/>
      <c r="D264" s="114"/>
      <c r="E264" s="43"/>
      <c r="F264" s="115"/>
      <c r="G264" s="63"/>
      <c r="H264" s="62"/>
      <c r="I264" s="43"/>
      <c r="J264" s="51"/>
      <c r="K264" s="43"/>
      <c r="L264" s="46"/>
      <c r="M264" s="43"/>
      <c r="N264" s="43"/>
      <c r="O264" s="43"/>
      <c r="P264" s="46"/>
      <c r="Q264" s="76"/>
      <c r="R264" s="49"/>
      <c r="S264" s="76"/>
      <c r="T264" s="46"/>
      <c r="U264" s="46"/>
      <c r="V264" s="49"/>
      <c r="X264" s="12"/>
      <c r="Y264" s="12"/>
      <c r="Z264" s="44"/>
      <c r="AA264" s="44"/>
      <c r="AB264" s="39"/>
      <c r="AC264" s="25"/>
    </row>
    <row r="265" spans="1:29" x14ac:dyDescent="0.25">
      <c r="A265" s="20">
        <v>341</v>
      </c>
      <c r="B265" s="20" t="s">
        <v>38</v>
      </c>
      <c r="C265" s="25"/>
      <c r="D265" s="114">
        <v>48760</v>
      </c>
      <c r="E265" s="43"/>
      <c r="F265" s="115">
        <v>2.3E-3</v>
      </c>
      <c r="G265" s="63"/>
      <c r="H265" s="62"/>
      <c r="I265" s="43"/>
      <c r="J265" s="51">
        <v>-2</v>
      </c>
      <c r="K265" s="43"/>
      <c r="L265" s="46">
        <v>8824311.5299999993</v>
      </c>
      <c r="M265" s="43"/>
      <c r="N265" s="46">
        <v>2131885.8237000001</v>
      </c>
      <c r="O265" s="43"/>
      <c r="P265" s="46">
        <f t="shared" ref="P265:P268" si="113">+ROUND((100-J265)/100*L265-N265,0)</f>
        <v>6868912</v>
      </c>
      <c r="Q265" s="57"/>
      <c r="R265" s="49">
        <f t="shared" ref="R265:R267" si="114">X265-Z265</f>
        <v>16.186912499999998</v>
      </c>
      <c r="S265" s="57"/>
      <c r="T265" s="46">
        <f t="shared" ref="T265:T271" si="115">+ROUND(P265/R265,0)</f>
        <v>424350</v>
      </c>
      <c r="U265" s="46"/>
      <c r="V265" s="49">
        <f t="shared" ref="V265:V266" si="116">+ROUND(T265/L265*100,2)</f>
        <v>4.8099999999999996</v>
      </c>
      <c r="X265" s="12">
        <f t="shared" ref="X265:X271" si="117">+(MONTH(D265)-12)/12+YEAR(D265)-2016</f>
        <v>16.5</v>
      </c>
      <c r="Y265" s="12"/>
      <c r="Z265" s="44">
        <f t="shared" ref="Z265:Z271" si="118">+F265*X265^2/2</f>
        <v>0.31308750000000002</v>
      </c>
      <c r="AA265" s="44"/>
      <c r="AB265" s="39"/>
    </row>
    <row r="266" spans="1:29" x14ac:dyDescent="0.25">
      <c r="A266" s="20">
        <v>342</v>
      </c>
      <c r="B266" s="20" t="s">
        <v>83</v>
      </c>
      <c r="C266" s="25"/>
      <c r="D266" s="114">
        <v>48760</v>
      </c>
      <c r="E266" s="43"/>
      <c r="F266" s="115">
        <v>9.4999999999999998E-3</v>
      </c>
      <c r="G266" s="63"/>
      <c r="H266" s="62"/>
      <c r="I266" s="43"/>
      <c r="J266" s="51">
        <v>0</v>
      </c>
      <c r="K266" s="43"/>
      <c r="L266" s="46">
        <v>794049.27</v>
      </c>
      <c r="M266" s="43"/>
      <c r="N266" s="46">
        <v>284358.18738999998</v>
      </c>
      <c r="O266" s="43"/>
      <c r="P266" s="46">
        <f t="shared" si="113"/>
        <v>509691</v>
      </c>
      <c r="Q266" s="57"/>
      <c r="R266" s="49">
        <f t="shared" si="114"/>
        <v>15.2068125</v>
      </c>
      <c r="S266" s="57"/>
      <c r="T266" s="46">
        <f t="shared" si="115"/>
        <v>33517</v>
      </c>
      <c r="U266" s="46"/>
      <c r="V266" s="49">
        <f t="shared" si="116"/>
        <v>4.22</v>
      </c>
      <c r="X266" s="12">
        <f t="shared" si="117"/>
        <v>16.5</v>
      </c>
      <c r="Y266" s="12"/>
      <c r="Z266" s="44">
        <f t="shared" si="118"/>
        <v>1.2931874999999999</v>
      </c>
      <c r="AA266" s="44"/>
      <c r="AB266" s="39"/>
    </row>
    <row r="267" spans="1:29" x14ac:dyDescent="0.25">
      <c r="A267" s="20">
        <v>343</v>
      </c>
      <c r="B267" s="20" t="s">
        <v>84</v>
      </c>
      <c r="C267" s="25"/>
      <c r="D267" s="114">
        <v>48760</v>
      </c>
      <c r="E267" s="43"/>
      <c r="F267" s="62">
        <v>5.7000000000000002E-3</v>
      </c>
      <c r="G267" s="63"/>
      <c r="H267" s="62"/>
      <c r="I267" s="43"/>
      <c r="J267" s="51">
        <v>0</v>
      </c>
      <c r="K267" s="43"/>
      <c r="L267" s="46">
        <v>3709607.1</v>
      </c>
      <c r="M267" s="43"/>
      <c r="N267" s="46">
        <v>880252.36094217072</v>
      </c>
      <c r="O267" s="43"/>
      <c r="P267" s="46">
        <f t="shared" si="113"/>
        <v>2829355</v>
      </c>
      <c r="Q267" s="57"/>
      <c r="R267" s="49">
        <f t="shared" si="114"/>
        <v>15.7240875</v>
      </c>
      <c r="S267" s="57"/>
      <c r="T267" s="46">
        <f t="shared" si="115"/>
        <v>179938</v>
      </c>
      <c r="U267" s="46"/>
      <c r="V267" s="49"/>
      <c r="X267" s="12">
        <f t="shared" si="117"/>
        <v>16.5</v>
      </c>
      <c r="Y267" s="12"/>
      <c r="Z267" s="44">
        <f t="shared" si="118"/>
        <v>0.7759125</v>
      </c>
      <c r="AA267" s="44"/>
      <c r="AB267" s="39"/>
    </row>
    <row r="268" spans="1:29" s="25" customFormat="1" x14ac:dyDescent="0.25">
      <c r="A268" s="20">
        <v>343.2</v>
      </c>
      <c r="B268" s="20" t="s">
        <v>252</v>
      </c>
      <c r="D268" s="114">
        <v>48760</v>
      </c>
      <c r="E268" s="43"/>
      <c r="F268" s="62">
        <v>0.1565</v>
      </c>
      <c r="G268" s="63"/>
      <c r="H268" s="62"/>
      <c r="I268" s="43"/>
      <c r="J268" s="51">
        <v>35</v>
      </c>
      <c r="K268" s="53"/>
      <c r="L268" s="46">
        <v>441576.73</v>
      </c>
      <c r="M268" s="43"/>
      <c r="N268" s="46">
        <v>396375.39597532921</v>
      </c>
      <c r="O268" s="43"/>
      <c r="P268" s="46">
        <f t="shared" si="113"/>
        <v>-109351</v>
      </c>
      <c r="Q268" s="57"/>
      <c r="R268" s="49">
        <v>0</v>
      </c>
      <c r="S268" s="57" t="s">
        <v>275</v>
      </c>
      <c r="T268" s="46">
        <v>0</v>
      </c>
      <c r="U268" s="46"/>
      <c r="V268" s="49"/>
      <c r="X268" s="12">
        <f t="shared" si="117"/>
        <v>16.5</v>
      </c>
      <c r="Y268" s="12"/>
      <c r="Z268" s="44">
        <f t="shared" si="118"/>
        <v>21.303562500000002</v>
      </c>
      <c r="AA268" s="44"/>
      <c r="AB268" s="39"/>
      <c r="AC268" s="20"/>
    </row>
    <row r="269" spans="1:29" x14ac:dyDescent="0.25">
      <c r="A269" s="20">
        <v>344</v>
      </c>
      <c r="B269" s="20" t="s">
        <v>86</v>
      </c>
      <c r="C269" s="25"/>
      <c r="D269" s="114">
        <v>48760</v>
      </c>
      <c r="E269" s="43"/>
      <c r="F269" s="115">
        <v>1.6000000000000001E-3</v>
      </c>
      <c r="G269" s="63"/>
      <c r="H269" s="62"/>
      <c r="I269" s="43"/>
      <c r="J269" s="51">
        <v>-1</v>
      </c>
      <c r="K269" s="43"/>
      <c r="L269" s="46">
        <v>230729.01</v>
      </c>
      <c r="M269" s="43"/>
      <c r="N269" s="46">
        <v>16353.841362499998</v>
      </c>
      <c r="O269" s="43"/>
      <c r="P269" s="46">
        <f t="shared" ref="P269:P271" si="119">+ROUND((100-J269)/100*L269-N269,0)</f>
        <v>216682</v>
      </c>
      <c r="Q269" s="57"/>
      <c r="R269" s="49">
        <f t="shared" ref="R269:R271" si="120">X269-Z269</f>
        <v>16.2822</v>
      </c>
      <c r="S269" s="57"/>
      <c r="T269" s="46">
        <f t="shared" si="115"/>
        <v>13308</v>
      </c>
      <c r="U269" s="46"/>
      <c r="V269" s="49">
        <f t="shared" ref="V269:V271" si="121">+ROUND(T269/L269*100,2)</f>
        <v>5.77</v>
      </c>
      <c r="X269" s="12">
        <f t="shared" si="117"/>
        <v>16.5</v>
      </c>
      <c r="Y269" s="12"/>
      <c r="Z269" s="44">
        <f t="shared" si="118"/>
        <v>0.21780000000000002</v>
      </c>
      <c r="AA269" s="44"/>
      <c r="AB269" s="39"/>
    </row>
    <row r="270" spans="1:29" s="25" customFormat="1" x14ac:dyDescent="0.25">
      <c r="A270" s="20">
        <v>345</v>
      </c>
      <c r="B270" s="20" t="s">
        <v>41</v>
      </c>
      <c r="D270" s="114">
        <v>48760</v>
      </c>
      <c r="E270" s="43"/>
      <c r="F270" s="115">
        <v>1.2999999999999999E-3</v>
      </c>
      <c r="G270" s="63"/>
      <c r="H270" s="62"/>
      <c r="I270" s="43"/>
      <c r="J270" s="51">
        <v>-1</v>
      </c>
      <c r="K270" s="53"/>
      <c r="L270" s="46">
        <v>1163312.03</v>
      </c>
      <c r="M270" s="43"/>
      <c r="N270" s="46">
        <v>139908.13377500002</v>
      </c>
      <c r="O270" s="43"/>
      <c r="P270" s="46">
        <f t="shared" si="119"/>
        <v>1035037</v>
      </c>
      <c r="Q270" s="57"/>
      <c r="R270" s="49">
        <f t="shared" si="120"/>
        <v>16.323037500000002</v>
      </c>
      <c r="S270" s="57"/>
      <c r="T270" s="46">
        <f t="shared" si="115"/>
        <v>63410</v>
      </c>
      <c r="U270" s="46"/>
      <c r="V270" s="49">
        <f t="shared" si="121"/>
        <v>5.45</v>
      </c>
      <c r="X270" s="12">
        <f t="shared" si="117"/>
        <v>16.5</v>
      </c>
      <c r="Y270" s="12"/>
      <c r="Z270" s="44">
        <f t="shared" si="118"/>
        <v>0.17696249999999999</v>
      </c>
      <c r="AA270" s="44"/>
      <c r="AB270" s="39"/>
      <c r="AC270" s="20"/>
    </row>
    <row r="271" spans="1:29" x14ac:dyDescent="0.25">
      <c r="A271" s="20">
        <v>346</v>
      </c>
      <c r="B271" s="20" t="s">
        <v>253</v>
      </c>
      <c r="C271" s="25"/>
      <c r="D271" s="114">
        <v>48760</v>
      </c>
      <c r="E271" s="43"/>
      <c r="F271" s="115">
        <v>2.5999999999999999E-3</v>
      </c>
      <c r="G271" s="63"/>
      <c r="H271" s="62"/>
      <c r="I271" s="43"/>
      <c r="J271" s="51">
        <v>0</v>
      </c>
      <c r="K271" s="43"/>
      <c r="L271" s="47">
        <v>768814.83</v>
      </c>
      <c r="M271" s="43"/>
      <c r="N271" s="47">
        <v>197971.39508250004</v>
      </c>
      <c r="O271" s="43"/>
      <c r="P271" s="47">
        <f t="shared" si="119"/>
        <v>570843</v>
      </c>
      <c r="Q271" s="74"/>
      <c r="R271" s="49">
        <f t="shared" si="120"/>
        <v>16.146075</v>
      </c>
      <c r="S271" s="74"/>
      <c r="T271" s="47">
        <f t="shared" si="115"/>
        <v>35355</v>
      </c>
      <c r="U271" s="50"/>
      <c r="V271" s="49">
        <f t="shared" si="121"/>
        <v>4.5999999999999996</v>
      </c>
      <c r="X271" s="90">
        <f t="shared" si="117"/>
        <v>16.5</v>
      </c>
      <c r="Y271" s="95"/>
      <c r="Z271" s="44">
        <f t="shared" si="118"/>
        <v>0.35392499999999999</v>
      </c>
      <c r="AA271" s="44"/>
      <c r="AB271" s="39"/>
      <c r="AC271" s="25"/>
    </row>
    <row r="272" spans="1:29" x14ac:dyDescent="0.25">
      <c r="A272" s="20" t="s">
        <v>5</v>
      </c>
      <c r="B272" s="25" t="s">
        <v>93</v>
      </c>
      <c r="C272" s="25"/>
      <c r="D272" s="114"/>
      <c r="E272" s="43"/>
      <c r="F272" s="115"/>
      <c r="G272" s="63"/>
      <c r="H272" s="62"/>
      <c r="I272" s="43"/>
      <c r="J272" s="51"/>
      <c r="K272" s="43"/>
      <c r="L272" s="48">
        <f>+SUBTOTAL(9,L265:L271)</f>
        <v>15932400.499999998</v>
      </c>
      <c r="M272" s="53"/>
      <c r="N272" s="48">
        <f>+SUBTOTAL(9,N265:N271)</f>
        <v>4047105.1382275</v>
      </c>
      <c r="O272" s="53"/>
      <c r="P272" s="48">
        <f>+SUBTOTAL(9,P265:P271)</f>
        <v>11921169</v>
      </c>
      <c r="Q272" s="48"/>
      <c r="R272" s="80">
        <f>+P272/T272</f>
        <v>15.897477989753</v>
      </c>
      <c r="S272" s="48"/>
      <c r="T272" s="48">
        <f>+SUBTOTAL(9,T265:T271)</f>
        <v>749878</v>
      </c>
      <c r="U272" s="48"/>
      <c r="V272" s="80">
        <f>+T272/L272*100</f>
        <v>4.7066228343933485</v>
      </c>
      <c r="X272" s="89"/>
      <c r="Y272" s="89"/>
      <c r="Z272" s="44"/>
      <c r="AA272" s="44"/>
      <c r="AB272" s="39"/>
      <c r="AC272" s="24"/>
    </row>
    <row r="273" spans="1:29" x14ac:dyDescent="0.25">
      <c r="A273" s="25" t="s">
        <v>5</v>
      </c>
      <c r="B273" s="25" t="s">
        <v>5</v>
      </c>
      <c r="C273" s="25"/>
      <c r="D273" s="114"/>
      <c r="E273" s="43"/>
      <c r="F273" s="115"/>
      <c r="G273" s="63"/>
      <c r="H273" s="62"/>
      <c r="I273" s="43"/>
      <c r="J273" s="51"/>
      <c r="K273" s="43"/>
      <c r="L273" s="43"/>
      <c r="M273" s="43"/>
      <c r="N273" s="43"/>
      <c r="O273" s="43"/>
      <c r="P273" s="43"/>
      <c r="Q273" s="43"/>
      <c r="R273" s="49"/>
      <c r="V273" s="49"/>
      <c r="X273" s="12"/>
      <c r="Y273" s="12"/>
      <c r="Z273" s="44"/>
      <c r="AA273" s="44"/>
      <c r="AB273" s="39"/>
      <c r="AC273" s="25"/>
    </row>
    <row r="274" spans="1:29" x14ac:dyDescent="0.25">
      <c r="A274" s="25" t="s">
        <v>5</v>
      </c>
      <c r="B274" s="25" t="s">
        <v>94</v>
      </c>
      <c r="C274" s="25"/>
      <c r="D274" s="114"/>
      <c r="E274" s="43"/>
      <c r="F274" s="115"/>
      <c r="G274" s="63"/>
      <c r="H274" s="62"/>
      <c r="I274" s="43"/>
      <c r="J274" s="51"/>
      <c r="K274" s="43"/>
      <c r="L274" s="46"/>
      <c r="M274" s="43"/>
      <c r="N274" s="43"/>
      <c r="O274" s="43"/>
      <c r="P274" s="46"/>
      <c r="Q274" s="76"/>
      <c r="R274" s="49"/>
      <c r="S274" s="76"/>
      <c r="T274" s="46"/>
      <c r="U274" s="46"/>
      <c r="V274" s="49"/>
      <c r="X274" s="12"/>
      <c r="Y274" s="12"/>
      <c r="Z274" s="44"/>
      <c r="AA274" s="44"/>
      <c r="AB274" s="39"/>
      <c r="AC274" s="25"/>
    </row>
    <row r="275" spans="1:29" x14ac:dyDescent="0.25">
      <c r="A275" s="20">
        <v>341</v>
      </c>
      <c r="B275" s="20" t="s">
        <v>38</v>
      </c>
      <c r="C275" s="25"/>
      <c r="D275" s="114">
        <v>48760</v>
      </c>
      <c r="E275" s="43"/>
      <c r="F275" s="115">
        <v>2.3E-3</v>
      </c>
      <c r="G275" s="63"/>
      <c r="H275" s="62"/>
      <c r="I275" s="43"/>
      <c r="J275" s="51">
        <v>-2</v>
      </c>
      <c r="K275" s="43"/>
      <c r="L275" s="46">
        <v>28751597.359999999</v>
      </c>
      <c r="M275" s="43"/>
      <c r="N275" s="46">
        <v>12204746.624056252</v>
      </c>
      <c r="O275" s="43"/>
      <c r="P275" s="46">
        <f t="shared" ref="P275:P278" si="122">+ROUND((100-J275)/100*L275-N275,0)</f>
        <v>17121883</v>
      </c>
      <c r="Q275" s="57"/>
      <c r="R275" s="49">
        <f t="shared" ref="R275:R277" si="123">X275-Z275</f>
        <v>16.186912499999998</v>
      </c>
      <c r="S275" s="57"/>
      <c r="T275" s="46">
        <f t="shared" ref="T275:T281" si="124">+ROUND(P275/R275,0)</f>
        <v>1057761</v>
      </c>
      <c r="U275" s="46"/>
      <c r="V275" s="49">
        <f t="shared" ref="V275:V278" si="125">+ROUND(T275/L275*100,2)</f>
        <v>3.68</v>
      </c>
      <c r="X275" s="12">
        <f t="shared" ref="X275:X281" si="126">+(MONTH(D275)-12)/12+YEAR(D275)-2016</f>
        <v>16.5</v>
      </c>
      <c r="Y275" s="12"/>
      <c r="Z275" s="44">
        <f t="shared" ref="Z275:Z281" si="127">+F275*X275^2/2</f>
        <v>0.31308750000000002</v>
      </c>
      <c r="AA275" s="44"/>
      <c r="AB275" s="39"/>
    </row>
    <row r="276" spans="1:29" x14ac:dyDescent="0.25">
      <c r="A276" s="20">
        <v>342</v>
      </c>
      <c r="B276" s="20" t="s">
        <v>83</v>
      </c>
      <c r="C276" s="25"/>
      <c r="D276" s="114">
        <v>48760</v>
      </c>
      <c r="E276" s="43"/>
      <c r="F276" s="115">
        <v>9.4999999999999998E-3</v>
      </c>
      <c r="G276" s="63"/>
      <c r="H276" s="62"/>
      <c r="I276" s="43"/>
      <c r="J276" s="51">
        <v>0</v>
      </c>
      <c r="K276" s="43"/>
      <c r="L276" s="46">
        <v>6194174.5700000003</v>
      </c>
      <c r="M276" s="43"/>
      <c r="N276" s="46">
        <v>1967815.4101275001</v>
      </c>
      <c r="O276" s="43"/>
      <c r="P276" s="46">
        <f t="shared" si="122"/>
        <v>4226359</v>
      </c>
      <c r="Q276" s="57"/>
      <c r="R276" s="49">
        <f t="shared" si="123"/>
        <v>15.2068125</v>
      </c>
      <c r="S276" s="57"/>
      <c r="T276" s="46">
        <f t="shared" si="124"/>
        <v>277925</v>
      </c>
      <c r="U276" s="46"/>
      <c r="V276" s="49">
        <f t="shared" si="125"/>
        <v>4.49</v>
      </c>
      <c r="X276" s="12">
        <f t="shared" si="126"/>
        <v>16.5</v>
      </c>
      <c r="Y276" s="12"/>
      <c r="Z276" s="44">
        <f t="shared" si="127"/>
        <v>1.2931874999999999</v>
      </c>
      <c r="AA276" s="44"/>
      <c r="AB276" s="39"/>
    </row>
    <row r="277" spans="1:29" s="25" customFormat="1" x14ac:dyDescent="0.25">
      <c r="A277" s="20">
        <v>343</v>
      </c>
      <c r="B277" s="20" t="s">
        <v>84</v>
      </c>
      <c r="D277" s="114">
        <v>48760</v>
      </c>
      <c r="E277" s="43"/>
      <c r="F277" s="62">
        <v>5.7000000000000002E-3</v>
      </c>
      <c r="G277" s="63"/>
      <c r="H277" s="62"/>
      <c r="I277" s="43"/>
      <c r="J277" s="51">
        <v>0</v>
      </c>
      <c r="K277" s="53"/>
      <c r="L277" s="46">
        <v>367522550.75</v>
      </c>
      <c r="M277" s="43"/>
      <c r="N277" s="46">
        <v>63104077.9255585</v>
      </c>
      <c r="O277" s="43"/>
      <c r="P277" s="46">
        <f t="shared" si="122"/>
        <v>304418473</v>
      </c>
      <c r="Q277" s="57"/>
      <c r="R277" s="49">
        <f t="shared" si="123"/>
        <v>15.7240875</v>
      </c>
      <c r="S277" s="57"/>
      <c r="T277" s="46">
        <f t="shared" si="124"/>
        <v>19360009</v>
      </c>
      <c r="U277" s="46"/>
      <c r="V277" s="49">
        <f t="shared" si="125"/>
        <v>5.27</v>
      </c>
      <c r="X277" s="12">
        <f t="shared" si="126"/>
        <v>16.5</v>
      </c>
      <c r="Y277" s="12"/>
      <c r="Z277" s="44">
        <f t="shared" si="127"/>
        <v>0.7759125</v>
      </c>
      <c r="AA277" s="44"/>
      <c r="AB277" s="39"/>
      <c r="AC277" s="20"/>
    </row>
    <row r="278" spans="1:29" x14ac:dyDescent="0.25">
      <c r="A278" s="20">
        <v>343.2</v>
      </c>
      <c r="B278" s="20" t="s">
        <v>252</v>
      </c>
      <c r="C278" s="25"/>
      <c r="D278" s="114">
        <v>48760</v>
      </c>
      <c r="E278" s="43"/>
      <c r="F278" s="62">
        <v>0.1565</v>
      </c>
      <c r="G278" s="63"/>
      <c r="H278" s="62"/>
      <c r="I278" s="43"/>
      <c r="J278" s="51">
        <v>35</v>
      </c>
      <c r="K278" s="43"/>
      <c r="L278" s="46">
        <v>302123630.85000002</v>
      </c>
      <c r="M278" s="43"/>
      <c r="N278" s="46">
        <v>55115208.455628209</v>
      </c>
      <c r="O278" s="43"/>
      <c r="P278" s="46">
        <f t="shared" si="122"/>
        <v>141265152</v>
      </c>
      <c r="Q278" s="57"/>
      <c r="R278" s="49">
        <v>2.0099999999999998</v>
      </c>
      <c r="S278" s="57" t="s">
        <v>275</v>
      </c>
      <c r="T278" s="46">
        <f t="shared" si="124"/>
        <v>70281170</v>
      </c>
      <c r="U278" s="46"/>
      <c r="V278" s="49">
        <f t="shared" si="125"/>
        <v>23.26</v>
      </c>
      <c r="X278" s="12">
        <f t="shared" si="126"/>
        <v>16.5</v>
      </c>
      <c r="Y278" s="12"/>
      <c r="Z278" s="44">
        <f t="shared" si="127"/>
        <v>21.303562500000002</v>
      </c>
      <c r="AA278" s="44"/>
      <c r="AB278" s="39"/>
    </row>
    <row r="279" spans="1:29" s="25" customFormat="1" x14ac:dyDescent="0.25">
      <c r="A279" s="20">
        <v>344</v>
      </c>
      <c r="B279" s="20" t="s">
        <v>86</v>
      </c>
      <c r="D279" s="114">
        <v>48760</v>
      </c>
      <c r="E279" s="43"/>
      <c r="F279" s="115">
        <v>1.6000000000000001E-3</v>
      </c>
      <c r="G279" s="63"/>
      <c r="H279" s="62"/>
      <c r="I279" s="43"/>
      <c r="J279" s="51">
        <v>-1</v>
      </c>
      <c r="K279" s="53"/>
      <c r="L279" s="46">
        <v>57280634.57</v>
      </c>
      <c r="M279" s="43"/>
      <c r="N279" s="46">
        <v>19398986.114035003</v>
      </c>
      <c r="O279" s="43"/>
      <c r="P279" s="46">
        <f t="shared" ref="P279:P281" si="128">+ROUND((100-J279)/100*L279-N279,0)</f>
        <v>38454455</v>
      </c>
      <c r="Q279" s="57"/>
      <c r="R279" s="49">
        <f t="shared" ref="R279:R281" si="129">X279-Z279</f>
        <v>16.2822</v>
      </c>
      <c r="S279" s="57"/>
      <c r="T279" s="46">
        <f t="shared" si="124"/>
        <v>2361748</v>
      </c>
      <c r="U279" s="46"/>
      <c r="V279" s="49">
        <f t="shared" ref="V279:V281" si="130">+ROUND(T279/L279*100,2)</f>
        <v>4.12</v>
      </c>
      <c r="X279" s="12">
        <f t="shared" si="126"/>
        <v>16.5</v>
      </c>
      <c r="Y279" s="12"/>
      <c r="Z279" s="44">
        <f t="shared" si="127"/>
        <v>0.21780000000000002</v>
      </c>
      <c r="AA279" s="44"/>
      <c r="AB279" s="39"/>
      <c r="AC279" s="20"/>
    </row>
    <row r="280" spans="1:29" x14ac:dyDescent="0.25">
      <c r="A280" s="20">
        <v>345</v>
      </c>
      <c r="B280" s="20" t="s">
        <v>41</v>
      </c>
      <c r="C280" s="25"/>
      <c r="D280" s="114">
        <v>48760</v>
      </c>
      <c r="E280" s="43"/>
      <c r="F280" s="115">
        <v>1.2999999999999999E-3</v>
      </c>
      <c r="G280" s="63"/>
      <c r="H280" s="62"/>
      <c r="I280" s="43"/>
      <c r="J280" s="51">
        <v>-1</v>
      </c>
      <c r="K280" s="43"/>
      <c r="L280" s="46">
        <v>55628984.539999999</v>
      </c>
      <c r="M280" s="43"/>
      <c r="N280" s="46">
        <v>25417944.167822499</v>
      </c>
      <c r="O280" s="43"/>
      <c r="P280" s="46">
        <f t="shared" si="128"/>
        <v>30767330</v>
      </c>
      <c r="Q280" s="57"/>
      <c r="R280" s="49">
        <f t="shared" si="129"/>
        <v>16.323037500000002</v>
      </c>
      <c r="S280" s="57"/>
      <c r="T280" s="46">
        <f t="shared" si="124"/>
        <v>1884902</v>
      </c>
      <c r="U280" s="46"/>
      <c r="V280" s="49">
        <f t="shared" si="130"/>
        <v>3.39</v>
      </c>
      <c r="X280" s="12">
        <f t="shared" si="126"/>
        <v>16.5</v>
      </c>
      <c r="Y280" s="12"/>
      <c r="Z280" s="44">
        <f t="shared" si="127"/>
        <v>0.17696249999999999</v>
      </c>
      <c r="AA280" s="44"/>
      <c r="AB280" s="39"/>
    </row>
    <row r="281" spans="1:29" x14ac:dyDescent="0.25">
      <c r="A281" s="20">
        <v>346</v>
      </c>
      <c r="B281" s="20" t="s">
        <v>253</v>
      </c>
      <c r="C281" s="25"/>
      <c r="D281" s="114">
        <v>48760</v>
      </c>
      <c r="E281" s="43"/>
      <c r="F281" s="115">
        <v>2.5999999999999999E-3</v>
      </c>
      <c r="G281" s="63"/>
      <c r="H281" s="62"/>
      <c r="I281" s="43"/>
      <c r="J281" s="51">
        <v>0</v>
      </c>
      <c r="K281" s="43"/>
      <c r="L281" s="47">
        <v>3539475.86</v>
      </c>
      <c r="M281" s="43"/>
      <c r="N281" s="47">
        <v>1628771.173555</v>
      </c>
      <c r="O281" s="43"/>
      <c r="P281" s="47">
        <f t="shared" si="128"/>
        <v>1910705</v>
      </c>
      <c r="Q281" s="74"/>
      <c r="R281" s="49">
        <f t="shared" si="129"/>
        <v>16.146075</v>
      </c>
      <c r="S281" s="74"/>
      <c r="T281" s="47">
        <f t="shared" si="124"/>
        <v>118339</v>
      </c>
      <c r="U281" s="50"/>
      <c r="V281" s="49">
        <f t="shared" si="130"/>
        <v>3.34</v>
      </c>
      <c r="X281" s="90">
        <f t="shared" si="126"/>
        <v>16.5</v>
      </c>
      <c r="Y281" s="95"/>
      <c r="Z281" s="44">
        <f t="shared" si="127"/>
        <v>0.35392499999999999</v>
      </c>
      <c r="AA281" s="44"/>
      <c r="AB281" s="39"/>
      <c r="AC281" s="25"/>
    </row>
    <row r="282" spans="1:29" x14ac:dyDescent="0.25">
      <c r="A282" s="20" t="s">
        <v>5</v>
      </c>
      <c r="B282" s="25" t="s">
        <v>95</v>
      </c>
      <c r="C282" s="25"/>
      <c r="D282" s="114"/>
      <c r="E282" s="43"/>
      <c r="F282" s="115"/>
      <c r="G282" s="63"/>
      <c r="H282" s="62"/>
      <c r="I282" s="43"/>
      <c r="J282" s="51"/>
      <c r="K282" s="43"/>
      <c r="L282" s="48">
        <f>+SUBTOTAL(9,L275:L281)</f>
        <v>821041048.5</v>
      </c>
      <c r="M282" s="53"/>
      <c r="N282" s="48">
        <f>+SUBTOTAL(9,N275:N281)</f>
        <v>178837549.87078297</v>
      </c>
      <c r="O282" s="53"/>
      <c r="P282" s="48">
        <f>+SUBTOTAL(9,P275:P281)</f>
        <v>538164357</v>
      </c>
      <c r="Q282" s="48"/>
      <c r="R282" s="80">
        <f>+P282/T282</f>
        <v>5.6445761690348499</v>
      </c>
      <c r="S282" s="48"/>
      <c r="T282" s="48">
        <f>+SUBTOTAL(9,T275:T281)</f>
        <v>95341854</v>
      </c>
      <c r="U282" s="48"/>
      <c r="V282" s="80">
        <f>+T282/L282*100</f>
        <v>11.612312706433459</v>
      </c>
      <c r="X282" s="89"/>
      <c r="Y282" s="89"/>
      <c r="Z282" s="44"/>
      <c r="AA282" s="44"/>
      <c r="AB282" s="39"/>
      <c r="AC282" s="24"/>
    </row>
    <row r="283" spans="1:29" x14ac:dyDescent="0.25">
      <c r="A283" s="20" t="s">
        <v>5</v>
      </c>
      <c r="B283" s="20" t="s">
        <v>5</v>
      </c>
      <c r="C283" s="25"/>
      <c r="D283" s="114"/>
      <c r="E283" s="43"/>
      <c r="F283" s="115"/>
      <c r="G283" s="63"/>
      <c r="H283" s="62"/>
      <c r="I283" s="43"/>
      <c r="J283" s="51"/>
      <c r="K283" s="43"/>
      <c r="L283" s="43"/>
      <c r="M283" s="43"/>
      <c r="N283" s="43"/>
      <c r="O283" s="43"/>
      <c r="P283" s="43"/>
      <c r="Q283" s="43"/>
      <c r="R283" s="49"/>
      <c r="V283" s="49"/>
      <c r="X283" s="12"/>
      <c r="Y283" s="12"/>
      <c r="Z283" s="44"/>
      <c r="AA283" s="44"/>
      <c r="AB283" s="39"/>
      <c r="AC283" s="25"/>
    </row>
    <row r="284" spans="1:29" x14ac:dyDescent="0.25">
      <c r="A284" s="25" t="s">
        <v>5</v>
      </c>
      <c r="B284" s="25" t="s">
        <v>96</v>
      </c>
      <c r="C284" s="25"/>
      <c r="D284" s="114"/>
      <c r="E284" s="43"/>
      <c r="F284" s="115"/>
      <c r="G284" s="63"/>
      <c r="H284" s="62"/>
      <c r="I284" s="43"/>
      <c r="J284" s="51"/>
      <c r="K284" s="43"/>
      <c r="L284" s="46"/>
      <c r="M284" s="43"/>
      <c r="N284" s="43"/>
      <c r="O284" s="43"/>
      <c r="P284" s="46"/>
      <c r="Q284" s="76"/>
      <c r="R284" s="49"/>
      <c r="S284" s="76"/>
      <c r="T284" s="46"/>
      <c r="U284" s="46"/>
      <c r="V284" s="49"/>
      <c r="X284" s="12"/>
      <c r="Y284" s="12"/>
      <c r="Z284" s="44"/>
      <c r="AA284" s="44"/>
      <c r="AB284" s="39"/>
      <c r="AC284" s="25"/>
    </row>
    <row r="285" spans="1:29" x14ac:dyDescent="0.25">
      <c r="A285" s="20">
        <v>341</v>
      </c>
      <c r="B285" s="20" t="s">
        <v>38</v>
      </c>
      <c r="C285" s="25"/>
      <c r="D285" s="114">
        <v>48760</v>
      </c>
      <c r="E285" s="43"/>
      <c r="F285" s="115">
        <v>2.3E-3</v>
      </c>
      <c r="G285" s="63"/>
      <c r="H285" s="62"/>
      <c r="I285" s="43"/>
      <c r="J285" s="51">
        <v>-2</v>
      </c>
      <c r="K285" s="43"/>
      <c r="L285" s="46">
        <v>10445289.15</v>
      </c>
      <c r="M285" s="43"/>
      <c r="N285" s="46">
        <v>1539033.2831250001</v>
      </c>
      <c r="O285" s="43"/>
      <c r="P285" s="46">
        <f t="shared" ref="P285:P288" si="131">+ROUND((100-J285)/100*L285-N285,0)</f>
        <v>9115162</v>
      </c>
      <c r="Q285" s="57"/>
      <c r="R285" s="49">
        <f t="shared" ref="R285:R287" si="132">X285-Z285</f>
        <v>16.186912499999998</v>
      </c>
      <c r="S285" s="57"/>
      <c r="T285" s="46">
        <f t="shared" ref="T285:T291" si="133">+ROUND(P285/R285,0)</f>
        <v>563119</v>
      </c>
      <c r="U285" s="46"/>
      <c r="V285" s="49">
        <f t="shared" ref="V285:V288" si="134">+ROUND(T285/L285*100,2)</f>
        <v>5.39</v>
      </c>
      <c r="X285" s="12">
        <f t="shared" ref="X285:X291" si="135">+(MONTH(D285)-12)/12+YEAR(D285)-2016</f>
        <v>16.5</v>
      </c>
      <c r="Y285" s="12"/>
      <c r="Z285" s="44">
        <f t="shared" ref="Z285:Z291" si="136">+F285*X285^2/2</f>
        <v>0.31308750000000002</v>
      </c>
      <c r="AA285" s="44"/>
      <c r="AB285" s="39"/>
    </row>
    <row r="286" spans="1:29" s="25" customFormat="1" x14ac:dyDescent="0.25">
      <c r="A286" s="20">
        <v>342</v>
      </c>
      <c r="B286" s="20" t="s">
        <v>83</v>
      </c>
      <c r="D286" s="114">
        <v>48760</v>
      </c>
      <c r="E286" s="43"/>
      <c r="F286" s="115">
        <v>9.4999999999999998E-3</v>
      </c>
      <c r="G286" s="63"/>
      <c r="H286" s="62"/>
      <c r="I286" s="43"/>
      <c r="J286" s="51">
        <v>0</v>
      </c>
      <c r="K286" s="53"/>
      <c r="L286" s="46">
        <v>13425923.449999999</v>
      </c>
      <c r="M286" s="43"/>
      <c r="N286" s="46">
        <v>2081548.9519200001</v>
      </c>
      <c r="O286" s="43"/>
      <c r="P286" s="46">
        <f t="shared" si="131"/>
        <v>11344374</v>
      </c>
      <c r="Q286" s="57"/>
      <c r="R286" s="49">
        <f t="shared" si="132"/>
        <v>15.2068125</v>
      </c>
      <c r="S286" s="57"/>
      <c r="T286" s="46">
        <f t="shared" si="133"/>
        <v>746006</v>
      </c>
      <c r="U286" s="46"/>
      <c r="V286" s="49">
        <f t="shared" si="134"/>
        <v>5.56</v>
      </c>
      <c r="X286" s="12">
        <f t="shared" si="135"/>
        <v>16.5</v>
      </c>
      <c r="Y286" s="12"/>
      <c r="Z286" s="44">
        <f t="shared" si="136"/>
        <v>1.2931874999999999</v>
      </c>
      <c r="AA286" s="44"/>
      <c r="AB286" s="39"/>
      <c r="AC286" s="20"/>
    </row>
    <row r="287" spans="1:29" x14ac:dyDescent="0.25">
      <c r="A287" s="20">
        <v>343</v>
      </c>
      <c r="B287" s="20" t="s">
        <v>84</v>
      </c>
      <c r="C287" s="25"/>
      <c r="D287" s="114">
        <v>48760</v>
      </c>
      <c r="E287" s="43"/>
      <c r="F287" s="62">
        <v>5.7000000000000002E-3</v>
      </c>
      <c r="G287" s="63"/>
      <c r="H287" s="62"/>
      <c r="I287" s="43"/>
      <c r="J287" s="51">
        <v>0</v>
      </c>
      <c r="K287" s="43"/>
      <c r="L287" s="46">
        <v>164165758.75999999</v>
      </c>
      <c r="M287" s="43"/>
      <c r="N287" s="46">
        <v>-8262459.8614404555</v>
      </c>
      <c r="O287" s="43"/>
      <c r="P287" s="46">
        <f t="shared" si="131"/>
        <v>172428219</v>
      </c>
      <c r="Q287" s="57"/>
      <c r="R287" s="49">
        <f t="shared" si="132"/>
        <v>15.7240875</v>
      </c>
      <c r="S287" s="57"/>
      <c r="T287" s="46">
        <f t="shared" si="133"/>
        <v>10965865</v>
      </c>
      <c r="U287" s="46"/>
      <c r="V287" s="49">
        <f t="shared" si="134"/>
        <v>6.68</v>
      </c>
      <c r="X287" s="12">
        <f t="shared" si="135"/>
        <v>16.5</v>
      </c>
      <c r="Y287" s="12"/>
      <c r="Z287" s="44">
        <f t="shared" si="136"/>
        <v>0.7759125</v>
      </c>
      <c r="AA287" s="44"/>
      <c r="AB287" s="39"/>
    </row>
    <row r="288" spans="1:29" s="25" customFormat="1" x14ac:dyDescent="0.25">
      <c r="A288" s="20">
        <v>343.2</v>
      </c>
      <c r="B288" s="20" t="s">
        <v>252</v>
      </c>
      <c r="D288" s="114">
        <v>48760</v>
      </c>
      <c r="E288" s="43"/>
      <c r="F288" s="62">
        <v>0.1565</v>
      </c>
      <c r="G288" s="63"/>
      <c r="H288" s="62"/>
      <c r="I288" s="43"/>
      <c r="J288" s="51">
        <v>35</v>
      </c>
      <c r="K288" s="53"/>
      <c r="L288" s="46">
        <v>20183733.07</v>
      </c>
      <c r="M288" s="43"/>
      <c r="N288" s="46">
        <v>-3673363.2425070503</v>
      </c>
      <c r="O288" s="43"/>
      <c r="P288" s="46">
        <f t="shared" si="131"/>
        <v>16792790</v>
      </c>
      <c r="Q288" s="57"/>
      <c r="R288" s="49">
        <v>1.74</v>
      </c>
      <c r="S288" s="57" t="s">
        <v>275</v>
      </c>
      <c r="T288" s="46">
        <f t="shared" si="133"/>
        <v>9651029</v>
      </c>
      <c r="U288" s="46"/>
      <c r="V288" s="49">
        <f t="shared" si="134"/>
        <v>47.82</v>
      </c>
      <c r="X288" s="12">
        <f t="shared" si="135"/>
        <v>16.5</v>
      </c>
      <c r="Y288" s="12"/>
      <c r="Z288" s="44">
        <f t="shared" si="136"/>
        <v>21.303562500000002</v>
      </c>
      <c r="AA288" s="44"/>
      <c r="AB288" s="39"/>
      <c r="AC288" s="20"/>
    </row>
    <row r="289" spans="1:29" s="25" customFormat="1" x14ac:dyDescent="0.25">
      <c r="A289" s="20">
        <v>344</v>
      </c>
      <c r="B289" s="20" t="s">
        <v>86</v>
      </c>
      <c r="D289" s="114">
        <v>48760</v>
      </c>
      <c r="E289" s="43"/>
      <c r="F289" s="115">
        <v>1.6000000000000001E-3</v>
      </c>
      <c r="G289" s="63"/>
      <c r="H289" s="62"/>
      <c r="I289" s="43"/>
      <c r="J289" s="51">
        <v>-1</v>
      </c>
      <c r="K289" s="53"/>
      <c r="L289" s="46">
        <v>46926129.969999999</v>
      </c>
      <c r="M289" s="43"/>
      <c r="N289" s="46">
        <v>7152353.7714875014</v>
      </c>
      <c r="O289" s="43"/>
      <c r="P289" s="46">
        <f t="shared" ref="P289:P291" si="137">+ROUND((100-J289)/100*L289-N289,0)</f>
        <v>40243037</v>
      </c>
      <c r="Q289" s="57"/>
      <c r="R289" s="49">
        <f t="shared" ref="R289:R291" si="138">X289-Z289</f>
        <v>16.2822</v>
      </c>
      <c r="S289" s="57"/>
      <c r="T289" s="46">
        <f t="shared" si="133"/>
        <v>2471597</v>
      </c>
      <c r="U289" s="46"/>
      <c r="V289" s="49">
        <f t="shared" ref="V289:V291" si="139">+ROUND(T289/L289*100,2)</f>
        <v>5.27</v>
      </c>
      <c r="X289" s="12">
        <f t="shared" si="135"/>
        <v>16.5</v>
      </c>
      <c r="Y289" s="12"/>
      <c r="Z289" s="44">
        <f t="shared" si="136"/>
        <v>0.21780000000000002</v>
      </c>
      <c r="AA289" s="44"/>
      <c r="AB289" s="39"/>
      <c r="AC289" s="20"/>
    </row>
    <row r="290" spans="1:29" s="25" customFormat="1" x14ac:dyDescent="0.25">
      <c r="A290" s="20">
        <v>345</v>
      </c>
      <c r="B290" s="20" t="s">
        <v>41</v>
      </c>
      <c r="D290" s="114">
        <v>48760</v>
      </c>
      <c r="E290" s="43"/>
      <c r="F290" s="115">
        <v>1.2999999999999999E-3</v>
      </c>
      <c r="G290" s="63"/>
      <c r="H290" s="62"/>
      <c r="I290" s="43"/>
      <c r="J290" s="51">
        <v>-1</v>
      </c>
      <c r="K290" s="53"/>
      <c r="L290" s="46">
        <v>32964436.82</v>
      </c>
      <c r="M290" s="43"/>
      <c r="N290" s="46">
        <v>5278646.2265499998</v>
      </c>
      <c r="O290" s="43"/>
      <c r="P290" s="46">
        <f t="shared" si="137"/>
        <v>28015435</v>
      </c>
      <c r="Q290" s="57"/>
      <c r="R290" s="49">
        <f t="shared" si="138"/>
        <v>16.323037500000002</v>
      </c>
      <c r="S290" s="57"/>
      <c r="T290" s="46">
        <f t="shared" si="133"/>
        <v>1716313</v>
      </c>
      <c r="U290" s="46"/>
      <c r="V290" s="49">
        <f t="shared" si="139"/>
        <v>5.21</v>
      </c>
      <c r="X290" s="12">
        <f t="shared" si="135"/>
        <v>16.5</v>
      </c>
      <c r="Y290" s="12"/>
      <c r="Z290" s="44">
        <f t="shared" si="136"/>
        <v>0.17696249999999999</v>
      </c>
      <c r="AA290" s="44"/>
      <c r="AB290" s="39"/>
      <c r="AC290" s="20"/>
    </row>
    <row r="291" spans="1:29" s="25" customFormat="1" x14ac:dyDescent="0.25">
      <c r="A291" s="20">
        <v>346</v>
      </c>
      <c r="B291" s="20" t="s">
        <v>253</v>
      </c>
      <c r="D291" s="114">
        <v>48760</v>
      </c>
      <c r="E291" s="43"/>
      <c r="F291" s="115">
        <v>2.5999999999999999E-3</v>
      </c>
      <c r="G291" s="63"/>
      <c r="H291" s="62"/>
      <c r="I291" s="43"/>
      <c r="J291" s="51">
        <v>0</v>
      </c>
      <c r="K291" s="53"/>
      <c r="L291" s="47">
        <v>1734913.3</v>
      </c>
      <c r="M291" s="43"/>
      <c r="N291" s="47">
        <v>212247.19695000001</v>
      </c>
      <c r="O291" s="43"/>
      <c r="P291" s="47">
        <f t="shared" si="137"/>
        <v>1522666</v>
      </c>
      <c r="Q291" s="74"/>
      <c r="R291" s="49">
        <f t="shared" si="138"/>
        <v>16.146075</v>
      </c>
      <c r="S291" s="74"/>
      <c r="T291" s="47">
        <f t="shared" si="133"/>
        <v>94306</v>
      </c>
      <c r="U291" s="50"/>
      <c r="V291" s="49">
        <f t="shared" si="139"/>
        <v>5.44</v>
      </c>
      <c r="X291" s="90">
        <f t="shared" si="135"/>
        <v>16.5</v>
      </c>
      <c r="Y291" s="95"/>
      <c r="Z291" s="44">
        <f t="shared" si="136"/>
        <v>0.35392499999999999</v>
      </c>
      <c r="AA291" s="44"/>
      <c r="AB291" s="39"/>
    </row>
    <row r="292" spans="1:29" s="25" customFormat="1" x14ac:dyDescent="0.25">
      <c r="A292" s="20" t="s">
        <v>5</v>
      </c>
      <c r="B292" s="25" t="s">
        <v>97</v>
      </c>
      <c r="D292" s="114"/>
      <c r="E292" s="43"/>
      <c r="F292" s="115"/>
      <c r="G292" s="63"/>
      <c r="H292" s="62"/>
      <c r="I292" s="43"/>
      <c r="J292" s="51"/>
      <c r="K292" s="53"/>
      <c r="L292" s="55">
        <f>+SUBTOTAL(9,L285:L291)</f>
        <v>289846184.51999998</v>
      </c>
      <c r="M292" s="53"/>
      <c r="N292" s="55">
        <f>+SUBTOTAL(9,N285:N291)</f>
        <v>4328006.3260849947</v>
      </c>
      <c r="O292" s="53"/>
      <c r="P292" s="55">
        <f>+SUBTOTAL(9,P285:P291)</f>
        <v>279461683</v>
      </c>
      <c r="Q292" s="59"/>
      <c r="R292" s="80">
        <f>+P292/T292</f>
        <v>10.663124891851741</v>
      </c>
      <c r="S292" s="59"/>
      <c r="T292" s="55">
        <f>+SUBTOTAL(9,T285:T291)</f>
        <v>26208235</v>
      </c>
      <c r="U292" s="59"/>
      <c r="V292" s="80">
        <f>+T292/L292*100</f>
        <v>9.0421183371456735</v>
      </c>
      <c r="X292" s="89"/>
      <c r="Y292" s="89"/>
      <c r="Z292" s="44"/>
      <c r="AA292" s="44"/>
      <c r="AB292" s="39"/>
      <c r="AC292" s="24"/>
    </row>
    <row r="293" spans="1:29" s="25" customFormat="1" x14ac:dyDescent="0.25">
      <c r="A293" s="20"/>
      <c r="B293" s="25" t="s">
        <v>5</v>
      </c>
      <c r="D293" s="114"/>
      <c r="E293" s="43"/>
      <c r="F293" s="115"/>
      <c r="G293" s="63"/>
      <c r="H293" s="62"/>
      <c r="I293" s="43"/>
      <c r="J293" s="51"/>
      <c r="K293" s="53"/>
      <c r="L293" s="48"/>
      <c r="M293" s="53"/>
      <c r="N293" s="48"/>
      <c r="O293" s="53"/>
      <c r="P293" s="48"/>
      <c r="Q293" s="48"/>
      <c r="R293" s="49"/>
      <c r="S293" s="48"/>
      <c r="T293" s="48"/>
      <c r="U293" s="48"/>
      <c r="V293" s="49"/>
      <c r="X293" s="89"/>
      <c r="Y293" s="89"/>
      <c r="Z293" s="44"/>
      <c r="AA293" s="44"/>
      <c r="AB293" s="39"/>
      <c r="AC293" s="20"/>
    </row>
    <row r="294" spans="1:29" s="25" customFormat="1" x14ac:dyDescent="0.25">
      <c r="A294" s="28" t="s">
        <v>188</v>
      </c>
      <c r="D294" s="114"/>
      <c r="E294" s="43"/>
      <c r="F294" s="115"/>
      <c r="G294" s="63"/>
      <c r="H294" s="62"/>
      <c r="I294" s="43"/>
      <c r="J294" s="51"/>
      <c r="K294" s="53"/>
      <c r="L294" s="77">
        <f>+SUBTOTAL(9,L263:L293)</f>
        <v>1126819633.52</v>
      </c>
      <c r="M294" s="53"/>
      <c r="N294" s="77">
        <f>+SUBTOTAL(9,N263:N293)</f>
        <v>187212661.33509549</v>
      </c>
      <c r="O294" s="53"/>
      <c r="P294" s="77">
        <f>+SUBTOTAL(9,P263:P293)</f>
        <v>829547209</v>
      </c>
      <c r="Q294" s="77"/>
      <c r="R294" s="75">
        <f>+P294/T294</f>
        <v>6.7828898841812446</v>
      </c>
      <c r="S294" s="77"/>
      <c r="T294" s="77">
        <f>+SUBTOTAL(9,T263:T293)</f>
        <v>122299967</v>
      </c>
      <c r="U294" s="77"/>
      <c r="V294" s="75">
        <f>+T294/L294*100</f>
        <v>10.853553076454208</v>
      </c>
      <c r="X294" s="91"/>
      <c r="Y294" s="91"/>
      <c r="Z294" s="44"/>
      <c r="AA294" s="44"/>
      <c r="AB294" s="39"/>
      <c r="AC294" s="20"/>
    </row>
    <row r="295" spans="1:29" s="25" customFormat="1" x14ac:dyDescent="0.25">
      <c r="A295" s="28"/>
      <c r="B295" s="25" t="s">
        <v>5</v>
      </c>
      <c r="D295" s="114"/>
      <c r="E295" s="43"/>
      <c r="F295" s="115"/>
      <c r="G295" s="63"/>
      <c r="H295" s="62"/>
      <c r="I295" s="43"/>
      <c r="J295" s="51"/>
      <c r="K295" s="53"/>
      <c r="L295" s="77"/>
      <c r="M295" s="53"/>
      <c r="N295" s="77"/>
      <c r="O295" s="53"/>
      <c r="P295" s="77"/>
      <c r="Q295" s="77"/>
      <c r="R295" s="75"/>
      <c r="S295" s="77"/>
      <c r="T295" s="77"/>
      <c r="U295" s="77"/>
      <c r="V295" s="75"/>
      <c r="X295" s="91"/>
      <c r="Y295" s="91"/>
      <c r="Z295" s="44"/>
      <c r="AA295" s="44"/>
      <c r="AB295" s="39"/>
      <c r="AC295" s="20"/>
    </row>
    <row r="296" spans="1:29" s="25" customFormat="1" x14ac:dyDescent="0.25">
      <c r="A296" s="28" t="s">
        <v>189</v>
      </c>
      <c r="D296" s="114"/>
      <c r="E296" s="43"/>
      <c r="F296" s="115"/>
      <c r="G296" s="63"/>
      <c r="H296" s="62"/>
      <c r="I296" s="43"/>
      <c r="J296" s="51"/>
      <c r="K296" s="53"/>
      <c r="L296" s="43"/>
      <c r="M296" s="43"/>
      <c r="N296" s="43"/>
      <c r="O296" s="43"/>
      <c r="P296" s="43"/>
      <c r="Q296" s="43"/>
      <c r="R296" s="49"/>
      <c r="S296" s="43"/>
      <c r="T296" s="43"/>
      <c r="U296" s="43"/>
      <c r="V296" s="49"/>
      <c r="X296" s="12"/>
      <c r="Y296" s="12"/>
      <c r="Z296" s="44"/>
      <c r="AA296" s="44"/>
      <c r="AB296" s="39"/>
    </row>
    <row r="297" spans="1:29" s="25" customFormat="1" x14ac:dyDescent="0.25">
      <c r="A297" s="28"/>
      <c r="D297" s="114"/>
      <c r="E297" s="43"/>
      <c r="F297" s="115"/>
      <c r="G297" s="63"/>
      <c r="H297" s="62"/>
      <c r="I297" s="43"/>
      <c r="J297" s="51"/>
      <c r="K297" s="53"/>
      <c r="L297" s="43"/>
      <c r="M297" s="43"/>
      <c r="N297" s="43"/>
      <c r="O297" s="43"/>
      <c r="P297" s="43"/>
      <c r="Q297" s="43"/>
      <c r="R297" s="49"/>
      <c r="S297" s="43"/>
      <c r="T297" s="43"/>
      <c r="U297" s="43"/>
      <c r="V297" s="49"/>
      <c r="X297" s="12"/>
      <c r="Y297" s="12"/>
      <c r="Z297" s="44"/>
      <c r="AA297" s="44"/>
      <c r="AB297" s="39"/>
    </row>
    <row r="298" spans="1:29" s="25" customFormat="1" x14ac:dyDescent="0.25">
      <c r="A298" s="25" t="s">
        <v>5</v>
      </c>
      <c r="B298" s="25" t="s">
        <v>98</v>
      </c>
      <c r="D298" s="114"/>
      <c r="E298" s="43"/>
      <c r="F298" s="115"/>
      <c r="G298" s="63"/>
      <c r="H298" s="62"/>
      <c r="I298" s="43"/>
      <c r="J298" s="51"/>
      <c r="K298" s="53"/>
      <c r="L298" s="46"/>
      <c r="M298" s="43"/>
      <c r="N298" s="43"/>
      <c r="O298" s="43"/>
      <c r="P298" s="46"/>
      <c r="Q298" s="76"/>
      <c r="R298" s="49"/>
      <c r="S298" s="76"/>
      <c r="T298" s="46"/>
      <c r="U298" s="46"/>
      <c r="V298" s="49"/>
      <c r="X298" s="12"/>
      <c r="Y298" s="12"/>
      <c r="Z298" s="44"/>
      <c r="AA298" s="44"/>
      <c r="AB298" s="39"/>
    </row>
    <row r="299" spans="1:29" x14ac:dyDescent="0.25">
      <c r="A299" s="20">
        <v>341</v>
      </c>
      <c r="B299" s="20" t="s">
        <v>38</v>
      </c>
      <c r="C299" s="25"/>
      <c r="D299" s="114">
        <v>49490</v>
      </c>
      <c r="E299" s="43"/>
      <c r="F299" s="115">
        <v>2.3E-3</v>
      </c>
      <c r="G299" s="63"/>
      <c r="H299" s="62"/>
      <c r="I299" s="43"/>
      <c r="J299" s="51">
        <v>-2</v>
      </c>
      <c r="K299" s="43"/>
      <c r="L299" s="46">
        <v>28927928.829999998</v>
      </c>
      <c r="M299" s="43"/>
      <c r="N299" s="46">
        <v>10726313.22046875</v>
      </c>
      <c r="O299" s="78"/>
      <c r="P299" s="46">
        <f t="shared" ref="P299:P302" si="140">+ROUND((100-J299)/100*L299-N299,0)</f>
        <v>18780174</v>
      </c>
      <c r="Q299" s="57"/>
      <c r="R299" s="49">
        <f t="shared" ref="R299:R301" si="141">X299-Z299</f>
        <v>18.106412500000001</v>
      </c>
      <c r="S299" s="57"/>
      <c r="T299" s="46">
        <f t="shared" ref="T299:T305" si="142">+ROUND(P299/R299,0)</f>
        <v>1037211</v>
      </c>
      <c r="U299" s="46"/>
      <c r="V299" s="49">
        <f t="shared" ref="V299:V302" si="143">+ROUND(T299/L299*100,2)</f>
        <v>3.59</v>
      </c>
      <c r="X299" s="12">
        <f t="shared" ref="X299:X305" si="144">+(MONTH(D299)-12)/12+YEAR(D299)-2016</f>
        <v>18.5</v>
      </c>
      <c r="Y299" s="12"/>
      <c r="Z299" s="44">
        <f t="shared" ref="Z299:Z305" si="145">+F299*X299^2/2</f>
        <v>0.39358749999999998</v>
      </c>
      <c r="AA299" s="44"/>
      <c r="AB299" s="39"/>
    </row>
    <row r="300" spans="1:29" s="25" customFormat="1" x14ac:dyDescent="0.25">
      <c r="A300" s="20">
        <v>342</v>
      </c>
      <c r="B300" s="20" t="s">
        <v>83</v>
      </c>
      <c r="D300" s="114">
        <v>49490</v>
      </c>
      <c r="E300" s="43"/>
      <c r="F300" s="115">
        <v>9.4999999999999998E-3</v>
      </c>
      <c r="G300" s="63"/>
      <c r="H300" s="62"/>
      <c r="I300" s="43"/>
      <c r="J300" s="51">
        <v>0</v>
      </c>
      <c r="K300" s="53"/>
      <c r="L300" s="46">
        <v>4008361.1</v>
      </c>
      <c r="M300" s="43"/>
      <c r="N300" s="46">
        <v>1497583.7612925</v>
      </c>
      <c r="O300" s="78"/>
      <c r="P300" s="46">
        <f t="shared" si="140"/>
        <v>2510777</v>
      </c>
      <c r="Q300" s="57"/>
      <c r="R300" s="49">
        <f t="shared" si="141"/>
        <v>16.874312499999998</v>
      </c>
      <c r="S300" s="57"/>
      <c r="T300" s="46">
        <f t="shared" si="142"/>
        <v>148793</v>
      </c>
      <c r="U300" s="46"/>
      <c r="V300" s="49">
        <f t="shared" si="143"/>
        <v>3.71</v>
      </c>
      <c r="X300" s="12">
        <f t="shared" si="144"/>
        <v>18.5</v>
      </c>
      <c r="Y300" s="12"/>
      <c r="Z300" s="44">
        <f t="shared" si="145"/>
        <v>1.6256875</v>
      </c>
      <c r="AA300" s="44"/>
      <c r="AB300" s="39"/>
      <c r="AC300" s="20"/>
    </row>
    <row r="301" spans="1:29" x14ac:dyDescent="0.25">
      <c r="A301" s="20">
        <v>343</v>
      </c>
      <c r="B301" s="20" t="s">
        <v>84</v>
      </c>
      <c r="C301" s="25"/>
      <c r="D301" s="114">
        <v>49490</v>
      </c>
      <c r="E301" s="43"/>
      <c r="F301" s="62">
        <v>5.7000000000000002E-3</v>
      </c>
      <c r="G301" s="63"/>
      <c r="H301" s="62"/>
      <c r="I301" s="43"/>
      <c r="J301" s="51">
        <v>0</v>
      </c>
      <c r="K301" s="43"/>
      <c r="L301" s="46">
        <v>236795037.63999999</v>
      </c>
      <c r="M301" s="43"/>
      <c r="N301" s="46">
        <v>37723724.676189482</v>
      </c>
      <c r="O301" s="78"/>
      <c r="P301" s="46">
        <f t="shared" si="140"/>
        <v>199071313</v>
      </c>
      <c r="Q301" s="57"/>
      <c r="R301" s="49">
        <f t="shared" si="141"/>
        <v>17.524587499999999</v>
      </c>
      <c r="S301" s="57"/>
      <c r="T301" s="46">
        <f t="shared" si="142"/>
        <v>11359543</v>
      </c>
      <c r="U301" s="46"/>
      <c r="V301" s="49">
        <f t="shared" si="143"/>
        <v>4.8</v>
      </c>
      <c r="X301" s="12">
        <f t="shared" si="144"/>
        <v>18.5</v>
      </c>
      <c r="Y301" s="12"/>
      <c r="Z301" s="44">
        <f t="shared" si="145"/>
        <v>0.97541250000000002</v>
      </c>
      <c r="AA301" s="44"/>
      <c r="AB301" s="39"/>
    </row>
    <row r="302" spans="1:29" x14ac:dyDescent="0.25">
      <c r="A302" s="20">
        <v>343.2</v>
      </c>
      <c r="B302" s="20" t="s">
        <v>252</v>
      </c>
      <c r="C302" s="25"/>
      <c r="D302" s="114">
        <v>49490</v>
      </c>
      <c r="E302" s="43"/>
      <c r="F302" s="62">
        <v>0.1565</v>
      </c>
      <c r="G302" s="63"/>
      <c r="H302" s="62"/>
      <c r="I302" s="43"/>
      <c r="J302" s="51">
        <v>35</v>
      </c>
      <c r="K302" s="43"/>
      <c r="L302" s="46">
        <v>146248667.56</v>
      </c>
      <c r="M302" s="43"/>
      <c r="N302" s="46">
        <v>27457287.060851771</v>
      </c>
      <c r="O302" s="78"/>
      <c r="P302" s="46">
        <f t="shared" si="140"/>
        <v>67604347</v>
      </c>
      <c r="Q302" s="57"/>
      <c r="R302" s="49">
        <v>1.71</v>
      </c>
      <c r="S302" s="57" t="s">
        <v>275</v>
      </c>
      <c r="T302" s="46">
        <f t="shared" si="142"/>
        <v>39534706</v>
      </c>
      <c r="U302" s="46"/>
      <c r="V302" s="49">
        <f t="shared" si="143"/>
        <v>27.03</v>
      </c>
      <c r="X302" s="12">
        <f t="shared" si="144"/>
        <v>18.5</v>
      </c>
      <c r="Y302" s="12"/>
      <c r="Z302" s="44">
        <f t="shared" si="145"/>
        <v>26.781062500000001</v>
      </c>
      <c r="AA302" s="44"/>
      <c r="AB302" s="39"/>
    </row>
    <row r="303" spans="1:29" x14ac:dyDescent="0.25">
      <c r="A303" s="20">
        <v>344</v>
      </c>
      <c r="B303" s="20" t="s">
        <v>86</v>
      </c>
      <c r="C303" s="25"/>
      <c r="D303" s="114">
        <v>49490</v>
      </c>
      <c r="E303" s="43"/>
      <c r="F303" s="115">
        <v>1.6000000000000001E-3</v>
      </c>
      <c r="G303" s="63"/>
      <c r="H303" s="62"/>
      <c r="I303" s="43"/>
      <c r="J303" s="51">
        <v>-1</v>
      </c>
      <c r="K303" s="43"/>
      <c r="L303" s="46">
        <v>41417901.789999999</v>
      </c>
      <c r="M303" s="43"/>
      <c r="N303" s="46">
        <v>16420596.423272502</v>
      </c>
      <c r="O303" s="78"/>
      <c r="P303" s="46">
        <f t="shared" ref="P303:P305" si="146">+ROUND((100-J303)/100*L303-N303,0)</f>
        <v>25411484</v>
      </c>
      <c r="Q303" s="57"/>
      <c r="R303" s="49">
        <f t="shared" ref="R303:R305" si="147">X303-Z303</f>
        <v>18.226199999999999</v>
      </c>
      <c r="S303" s="57"/>
      <c r="T303" s="46">
        <f t="shared" si="142"/>
        <v>1394228</v>
      </c>
      <c r="U303" s="46"/>
      <c r="V303" s="49">
        <f t="shared" ref="V303:V305" si="148">+ROUND(T303/L303*100,2)</f>
        <v>3.37</v>
      </c>
      <c r="X303" s="12">
        <f t="shared" si="144"/>
        <v>18.5</v>
      </c>
      <c r="Y303" s="12"/>
      <c r="Z303" s="44">
        <f t="shared" si="145"/>
        <v>0.27379999999999999</v>
      </c>
      <c r="AA303" s="44"/>
      <c r="AB303" s="39"/>
    </row>
    <row r="304" spans="1:29" x14ac:dyDescent="0.25">
      <c r="A304" s="20">
        <v>345</v>
      </c>
      <c r="B304" s="20" t="s">
        <v>41</v>
      </c>
      <c r="C304" s="25"/>
      <c r="D304" s="114">
        <v>49490</v>
      </c>
      <c r="E304" s="43"/>
      <c r="F304" s="115">
        <v>1.2999999999999999E-3</v>
      </c>
      <c r="G304" s="63"/>
      <c r="H304" s="62"/>
      <c r="I304" s="43"/>
      <c r="J304" s="51">
        <v>-1</v>
      </c>
      <c r="K304" s="43"/>
      <c r="L304" s="46">
        <v>45110148.490000002</v>
      </c>
      <c r="M304" s="43"/>
      <c r="N304" s="46">
        <v>16629259.061324999</v>
      </c>
      <c r="O304" s="78"/>
      <c r="P304" s="46">
        <f t="shared" si="146"/>
        <v>28931991</v>
      </c>
      <c r="Q304" s="57"/>
      <c r="R304" s="49">
        <f t="shared" si="147"/>
        <v>18.277537500000001</v>
      </c>
      <c r="S304" s="57"/>
      <c r="T304" s="46">
        <f t="shared" si="142"/>
        <v>1582926</v>
      </c>
      <c r="U304" s="46"/>
      <c r="V304" s="49">
        <f t="shared" si="148"/>
        <v>3.51</v>
      </c>
      <c r="X304" s="12">
        <f t="shared" si="144"/>
        <v>18.5</v>
      </c>
      <c r="Y304" s="12"/>
      <c r="Z304" s="44">
        <f t="shared" si="145"/>
        <v>0.22246249999999998</v>
      </c>
      <c r="AA304" s="44"/>
      <c r="AB304" s="39"/>
    </row>
    <row r="305" spans="1:29" x14ac:dyDescent="0.25">
      <c r="A305" s="20">
        <v>346</v>
      </c>
      <c r="B305" s="20" t="s">
        <v>253</v>
      </c>
      <c r="C305" s="25"/>
      <c r="D305" s="114">
        <v>49490</v>
      </c>
      <c r="E305" s="43"/>
      <c r="F305" s="115">
        <v>2.5999999999999999E-3</v>
      </c>
      <c r="G305" s="63"/>
      <c r="H305" s="62"/>
      <c r="I305" s="43"/>
      <c r="J305" s="51">
        <v>0</v>
      </c>
      <c r="K305" s="43"/>
      <c r="L305" s="47">
        <v>10976397.029999999</v>
      </c>
      <c r="M305" s="43"/>
      <c r="N305" s="47">
        <v>3676138.0378625002</v>
      </c>
      <c r="O305" s="78"/>
      <c r="P305" s="47">
        <f t="shared" si="146"/>
        <v>7300259</v>
      </c>
      <c r="Q305" s="74"/>
      <c r="R305" s="49">
        <f t="shared" si="147"/>
        <v>18.055074999999999</v>
      </c>
      <c r="S305" s="74"/>
      <c r="T305" s="47">
        <f t="shared" si="142"/>
        <v>404333</v>
      </c>
      <c r="U305" s="50"/>
      <c r="V305" s="49">
        <f t="shared" si="148"/>
        <v>3.68</v>
      </c>
      <c r="X305" s="90">
        <f t="shared" si="144"/>
        <v>18.5</v>
      </c>
      <c r="Y305" s="95"/>
      <c r="Z305" s="44">
        <f t="shared" si="145"/>
        <v>0.44492499999999996</v>
      </c>
      <c r="AA305" s="44"/>
      <c r="AB305" s="39"/>
      <c r="AC305" s="25"/>
    </row>
    <row r="306" spans="1:29" x14ac:dyDescent="0.25">
      <c r="A306" s="20" t="s">
        <v>5</v>
      </c>
      <c r="B306" s="25" t="s">
        <v>99</v>
      </c>
      <c r="C306" s="25"/>
      <c r="D306" s="114"/>
      <c r="E306" s="43"/>
      <c r="F306" s="115"/>
      <c r="G306" s="63"/>
      <c r="H306" s="62"/>
      <c r="I306" s="43"/>
      <c r="J306" s="51"/>
      <c r="K306" s="43"/>
      <c r="L306" s="55">
        <f>+SUBTOTAL(9,L299:L305)</f>
        <v>513484442.44</v>
      </c>
      <c r="M306" s="53"/>
      <c r="N306" s="55">
        <f>+SUBTOTAL(9,N299:N305)</f>
        <v>114130902.2412625</v>
      </c>
      <c r="O306" s="53"/>
      <c r="P306" s="55">
        <f>+SUBTOTAL(9,P299:P305)</f>
        <v>349610345</v>
      </c>
      <c r="Q306" s="59"/>
      <c r="R306" s="80">
        <f>+P306/T306</f>
        <v>6.303631025640378</v>
      </c>
      <c r="S306" s="59"/>
      <c r="T306" s="55">
        <f>+SUBTOTAL(9,T299:T305)</f>
        <v>55461740</v>
      </c>
      <c r="U306" s="59"/>
      <c r="V306" s="80">
        <f>+T306/L306*100</f>
        <v>10.801055575599182</v>
      </c>
      <c r="X306" s="89"/>
      <c r="Y306" s="89"/>
      <c r="Z306" s="44"/>
      <c r="AA306" s="44"/>
      <c r="AB306" s="39"/>
      <c r="AC306" s="24"/>
    </row>
    <row r="307" spans="1:29" x14ac:dyDescent="0.25">
      <c r="B307" s="25" t="s">
        <v>5</v>
      </c>
      <c r="C307" s="25"/>
      <c r="D307" s="114"/>
      <c r="E307" s="43"/>
      <c r="F307" s="115"/>
      <c r="G307" s="63"/>
      <c r="H307" s="62"/>
      <c r="I307" s="43"/>
      <c r="J307" s="51"/>
      <c r="K307" s="43"/>
      <c r="L307" s="48"/>
      <c r="M307" s="53"/>
      <c r="N307" s="48"/>
      <c r="O307" s="53"/>
      <c r="P307" s="48"/>
      <c r="Q307" s="48"/>
      <c r="R307" s="49"/>
      <c r="S307" s="48"/>
      <c r="T307" s="48"/>
      <c r="U307" s="48"/>
      <c r="V307" s="49"/>
      <c r="X307" s="89"/>
      <c r="Y307" s="89"/>
      <c r="Z307" s="44"/>
      <c r="AA307" s="44"/>
      <c r="AB307" s="39"/>
    </row>
    <row r="308" spans="1:29" x14ac:dyDescent="0.25">
      <c r="A308" s="28" t="s">
        <v>190</v>
      </c>
      <c r="B308" s="25"/>
      <c r="C308" s="25"/>
      <c r="D308" s="114"/>
      <c r="E308" s="43"/>
      <c r="F308" s="115"/>
      <c r="G308" s="63"/>
      <c r="H308" s="62"/>
      <c r="I308" s="43"/>
      <c r="J308" s="51"/>
      <c r="K308" s="43"/>
      <c r="L308" s="77">
        <f>+SUBTOTAL(9,L298:L307)</f>
        <v>513484442.44</v>
      </c>
      <c r="M308" s="53"/>
      <c r="N308" s="77">
        <f>+SUBTOTAL(9,N298:N307)</f>
        <v>114130902.2412625</v>
      </c>
      <c r="O308" s="53"/>
      <c r="P308" s="77">
        <f>+SUBTOTAL(9,P298:P307)</f>
        <v>349610345</v>
      </c>
      <c r="Q308" s="77"/>
      <c r="R308" s="75">
        <f>+P308/T308</f>
        <v>6.303631025640378</v>
      </c>
      <c r="S308" s="77"/>
      <c r="T308" s="77">
        <f>+SUBTOTAL(9,T298:T307)</f>
        <v>55461740</v>
      </c>
      <c r="U308" s="77"/>
      <c r="V308" s="75">
        <f>+T308/L308*100</f>
        <v>10.801055575599182</v>
      </c>
      <c r="X308" s="91"/>
      <c r="Y308" s="91"/>
      <c r="Z308" s="44"/>
      <c r="AA308" s="44"/>
      <c r="AB308" s="39"/>
    </row>
    <row r="309" spans="1:29" x14ac:dyDescent="0.25">
      <c r="A309" s="28"/>
      <c r="B309" s="25" t="s">
        <v>5</v>
      </c>
      <c r="C309" s="25"/>
      <c r="D309" s="114"/>
      <c r="E309" s="43"/>
      <c r="F309" s="115"/>
      <c r="G309" s="63"/>
      <c r="H309" s="62"/>
      <c r="I309" s="43"/>
      <c r="J309" s="51"/>
      <c r="K309" s="43"/>
      <c r="L309" s="48"/>
      <c r="M309" s="53"/>
      <c r="N309" s="48"/>
      <c r="O309" s="53"/>
      <c r="P309" s="48"/>
      <c r="Q309" s="48"/>
      <c r="R309" s="49"/>
      <c r="S309" s="48"/>
      <c r="T309" s="48"/>
      <c r="U309" s="48"/>
      <c r="V309" s="49"/>
      <c r="X309" s="89"/>
      <c r="Y309" s="89"/>
      <c r="Z309" s="44"/>
      <c r="AA309" s="44"/>
      <c r="AB309" s="39"/>
    </row>
    <row r="310" spans="1:29" x14ac:dyDescent="0.25">
      <c r="A310" s="28"/>
      <c r="B310" s="25" t="s">
        <v>5</v>
      </c>
      <c r="C310" s="25"/>
      <c r="D310" s="114"/>
      <c r="E310" s="43"/>
      <c r="F310" s="115"/>
      <c r="G310" s="63"/>
      <c r="H310" s="62"/>
      <c r="I310" s="43"/>
      <c r="J310" s="51"/>
      <c r="K310" s="43"/>
      <c r="L310" s="48"/>
      <c r="M310" s="53"/>
      <c r="N310" s="48"/>
      <c r="O310" s="53"/>
      <c r="P310" s="48"/>
      <c r="Q310" s="48"/>
      <c r="R310" s="49"/>
      <c r="S310" s="48"/>
      <c r="T310" s="48"/>
      <c r="U310" s="48"/>
      <c r="V310" s="49"/>
      <c r="X310" s="89"/>
      <c r="Y310" s="89"/>
      <c r="Z310" s="44"/>
      <c r="AA310" s="44"/>
      <c r="AB310" s="39"/>
    </row>
    <row r="311" spans="1:29" x14ac:dyDescent="0.25">
      <c r="A311" s="28" t="s">
        <v>191</v>
      </c>
      <c r="B311" s="25"/>
      <c r="C311" s="25"/>
      <c r="D311" s="114"/>
      <c r="E311" s="43"/>
      <c r="F311" s="115"/>
      <c r="G311" s="63"/>
      <c r="H311" s="62"/>
      <c r="I311" s="43"/>
      <c r="J311" s="51"/>
      <c r="K311" s="43"/>
      <c r="L311" s="48"/>
      <c r="M311" s="53"/>
      <c r="N311" s="48"/>
      <c r="O311" s="53"/>
      <c r="P311" s="48"/>
      <c r="Q311" s="48"/>
      <c r="R311" s="49"/>
      <c r="S311" s="48"/>
      <c r="T311" s="48"/>
      <c r="U311" s="48"/>
      <c r="V311" s="49"/>
      <c r="X311" s="89"/>
      <c r="Y311" s="89"/>
      <c r="Z311" s="44"/>
      <c r="AA311" s="44"/>
      <c r="AB311" s="39"/>
    </row>
    <row r="312" spans="1:29" s="25" customFormat="1" x14ac:dyDescent="0.25">
      <c r="A312" s="25" t="s">
        <v>5</v>
      </c>
      <c r="B312" s="25" t="s">
        <v>5</v>
      </c>
      <c r="D312" s="114"/>
      <c r="E312" s="43"/>
      <c r="F312" s="115"/>
      <c r="G312" s="63"/>
      <c r="H312" s="62"/>
      <c r="I312" s="43"/>
      <c r="J312" s="51"/>
      <c r="K312" s="53"/>
      <c r="L312" s="43"/>
      <c r="M312" s="43"/>
      <c r="N312" s="43"/>
      <c r="O312" s="43"/>
      <c r="P312" s="43"/>
      <c r="Q312" s="43"/>
      <c r="R312" s="49"/>
      <c r="S312" s="43"/>
      <c r="T312" s="43"/>
      <c r="U312" s="43"/>
      <c r="V312" s="49"/>
      <c r="X312" s="12"/>
      <c r="Y312" s="12"/>
      <c r="Z312" s="44"/>
      <c r="AA312" s="44"/>
      <c r="AB312" s="39"/>
    </row>
    <row r="313" spans="1:29" x14ac:dyDescent="0.25">
      <c r="A313" s="25" t="s">
        <v>5</v>
      </c>
      <c r="B313" s="25" t="s">
        <v>47</v>
      </c>
      <c r="C313" s="25"/>
      <c r="D313" s="114"/>
      <c r="E313" s="43"/>
      <c r="F313" s="115"/>
      <c r="G313" s="63"/>
      <c r="H313" s="62"/>
      <c r="I313" s="43"/>
      <c r="J313" s="51"/>
      <c r="K313" s="43"/>
      <c r="L313" s="46"/>
      <c r="M313" s="43"/>
      <c r="N313" s="43"/>
      <c r="O313" s="43"/>
      <c r="P313" s="46"/>
      <c r="Q313" s="76"/>
      <c r="R313" s="49"/>
      <c r="S313" s="76"/>
      <c r="T313" s="46"/>
      <c r="U313" s="46"/>
      <c r="V313" s="49"/>
      <c r="X313" s="12"/>
      <c r="Y313" s="12"/>
      <c r="Z313" s="44"/>
      <c r="AA313" s="44"/>
      <c r="AB313" s="39"/>
      <c r="AC313" s="25"/>
    </row>
    <row r="314" spans="1:29" s="25" customFormat="1" x14ac:dyDescent="0.25">
      <c r="A314" s="20">
        <v>341</v>
      </c>
      <c r="B314" s="20" t="s">
        <v>38</v>
      </c>
      <c r="D314" s="114">
        <v>45473</v>
      </c>
      <c r="E314" s="43"/>
      <c r="F314" s="115">
        <v>2.3E-3</v>
      </c>
      <c r="G314" s="63"/>
      <c r="H314" s="62"/>
      <c r="I314" s="43"/>
      <c r="J314" s="51">
        <v>-2</v>
      </c>
      <c r="K314" s="53"/>
      <c r="L314" s="46">
        <v>49379840.009999998</v>
      </c>
      <c r="M314" s="43"/>
      <c r="N314" s="46">
        <v>31469364.546612501</v>
      </c>
      <c r="O314" s="43"/>
      <c r="P314" s="46">
        <f t="shared" ref="P314:P317" si="149">+ROUND((100-J314)/100*L314-N314,0)</f>
        <v>18898072</v>
      </c>
      <c r="Q314" s="57"/>
      <c r="R314" s="49">
        <f t="shared" ref="R314:R316" si="150">X314-Z314</f>
        <v>7.4353125000000002</v>
      </c>
      <c r="S314" s="57"/>
      <c r="T314" s="46">
        <f t="shared" ref="T314:T319" si="151">+ROUND(P314/R314,0)</f>
        <v>2541665</v>
      </c>
      <c r="U314" s="46"/>
      <c r="V314" s="49">
        <f t="shared" ref="V314:V317" si="152">+ROUND(T314/L314*100,2)</f>
        <v>5.15</v>
      </c>
      <c r="X314" s="12">
        <f t="shared" ref="X314:X319" si="153">+(MONTH(D314)-12)/12+YEAR(D314)-2016</f>
        <v>7.5</v>
      </c>
      <c r="Y314" s="12"/>
      <c r="Z314" s="44">
        <f t="shared" ref="Z314:Z319" si="154">+F314*X314^2/2</f>
        <v>6.4687499999999995E-2</v>
      </c>
      <c r="AA314" s="44"/>
      <c r="AB314" s="39"/>
      <c r="AC314" s="20"/>
    </row>
    <row r="315" spans="1:29" x14ac:dyDescent="0.25">
      <c r="A315" s="20">
        <v>342</v>
      </c>
      <c r="B315" s="20" t="s">
        <v>83</v>
      </c>
      <c r="C315" s="25"/>
      <c r="D315" s="114">
        <v>45473</v>
      </c>
      <c r="E315" s="43"/>
      <c r="F315" s="115">
        <v>9.4999999999999998E-3</v>
      </c>
      <c r="G315" s="63"/>
      <c r="H315" s="62"/>
      <c r="I315" s="43"/>
      <c r="J315" s="51">
        <v>0</v>
      </c>
      <c r="K315" s="43"/>
      <c r="L315" s="46">
        <v>4766330.58</v>
      </c>
      <c r="M315" s="43"/>
      <c r="N315" s="46">
        <v>3048070.2899525007</v>
      </c>
      <c r="O315" s="43"/>
      <c r="P315" s="46">
        <f t="shared" si="149"/>
        <v>1718260</v>
      </c>
      <c r="Q315" s="57"/>
      <c r="R315" s="49">
        <f t="shared" si="150"/>
        <v>7.2328124999999996</v>
      </c>
      <c r="S315" s="57"/>
      <c r="T315" s="46">
        <f t="shared" si="151"/>
        <v>237565</v>
      </c>
      <c r="U315" s="46"/>
      <c r="V315" s="49">
        <f t="shared" si="152"/>
        <v>4.9800000000000004</v>
      </c>
      <c r="X315" s="12">
        <f t="shared" si="153"/>
        <v>7.5</v>
      </c>
      <c r="Y315" s="12"/>
      <c r="Z315" s="44">
        <f t="shared" si="154"/>
        <v>0.26718749999999997</v>
      </c>
      <c r="AA315" s="44"/>
      <c r="AB315" s="39"/>
    </row>
    <row r="316" spans="1:29" x14ac:dyDescent="0.25">
      <c r="A316" s="20">
        <v>343</v>
      </c>
      <c r="B316" s="20" t="s">
        <v>84</v>
      </c>
      <c r="C316" s="25"/>
      <c r="D316" s="114">
        <v>45473</v>
      </c>
      <c r="E316" s="43"/>
      <c r="F316" s="62">
        <v>5.7000000000000002E-3</v>
      </c>
      <c r="G316" s="63"/>
      <c r="H316" s="62"/>
      <c r="I316" s="43"/>
      <c r="J316" s="51">
        <v>0</v>
      </c>
      <c r="K316" s="43"/>
      <c r="L316" s="46">
        <v>22788939.550000001</v>
      </c>
      <c r="M316" s="43"/>
      <c r="N316" s="46">
        <v>13285309.527662162</v>
      </c>
      <c r="O316" s="43"/>
      <c r="P316" s="46">
        <f t="shared" si="149"/>
        <v>9503630</v>
      </c>
      <c r="Q316" s="57"/>
      <c r="R316" s="49">
        <f t="shared" si="150"/>
        <v>7.3396875000000001</v>
      </c>
      <c r="S316" s="57"/>
      <c r="T316" s="46">
        <f t="shared" si="151"/>
        <v>1294828</v>
      </c>
      <c r="U316" s="46"/>
      <c r="V316" s="49">
        <f t="shared" si="152"/>
        <v>5.68</v>
      </c>
      <c r="X316" s="12">
        <f t="shared" si="153"/>
        <v>7.5</v>
      </c>
      <c r="Y316" s="12"/>
      <c r="Z316" s="44">
        <f t="shared" si="154"/>
        <v>0.1603125</v>
      </c>
      <c r="AA316" s="44"/>
      <c r="AB316" s="39"/>
    </row>
    <row r="317" spans="1:29" x14ac:dyDescent="0.25">
      <c r="A317" s="20">
        <v>343.2</v>
      </c>
      <c r="B317" s="20" t="s">
        <v>252</v>
      </c>
      <c r="C317" s="25"/>
      <c r="D317" s="114">
        <v>45473</v>
      </c>
      <c r="E317" s="43"/>
      <c r="F317" s="62">
        <v>0.1565</v>
      </c>
      <c r="G317" s="63"/>
      <c r="H317" s="62"/>
      <c r="I317" s="43"/>
      <c r="J317" s="51">
        <v>35</v>
      </c>
      <c r="K317" s="43"/>
      <c r="L317" s="46">
        <v>2230421.5499999998</v>
      </c>
      <c r="M317" s="43"/>
      <c r="N317" s="46">
        <v>1523217.8057228359</v>
      </c>
      <c r="O317" s="43"/>
      <c r="P317" s="46">
        <f t="shared" si="149"/>
        <v>-73444</v>
      </c>
      <c r="Q317" s="57"/>
      <c r="R317" s="49">
        <v>0.52</v>
      </c>
      <c r="S317" s="57" t="s">
        <v>275</v>
      </c>
      <c r="T317" s="46">
        <f t="shared" si="151"/>
        <v>-141238</v>
      </c>
      <c r="U317" s="46"/>
      <c r="V317" s="49">
        <f t="shared" si="152"/>
        <v>-6.33</v>
      </c>
      <c r="X317" s="12">
        <f t="shared" si="153"/>
        <v>7.5</v>
      </c>
      <c r="Y317" s="12"/>
      <c r="Z317" s="44">
        <f t="shared" si="154"/>
        <v>4.4015624999999998</v>
      </c>
      <c r="AA317" s="44"/>
      <c r="AB317" s="39"/>
    </row>
    <row r="318" spans="1:29" x14ac:dyDescent="0.25">
      <c r="A318" s="20">
        <v>345</v>
      </c>
      <c r="B318" s="20" t="s">
        <v>41</v>
      </c>
      <c r="C318" s="25"/>
      <c r="D318" s="114">
        <v>45473</v>
      </c>
      <c r="E318" s="43"/>
      <c r="F318" s="115">
        <v>1.2999999999999999E-3</v>
      </c>
      <c r="G318" s="63"/>
      <c r="H318" s="62"/>
      <c r="I318" s="43"/>
      <c r="J318" s="51">
        <v>-1</v>
      </c>
      <c r="K318" s="43"/>
      <c r="L318" s="46">
        <v>5321992.45</v>
      </c>
      <c r="M318" s="43"/>
      <c r="N318" s="46">
        <v>3662479.8617849997</v>
      </c>
      <c r="O318" s="43"/>
      <c r="P318" s="46">
        <f t="shared" ref="P318:P319" si="155">+ROUND((100-J318)/100*L318-N318,0)</f>
        <v>1712733</v>
      </c>
      <c r="Q318" s="57"/>
      <c r="R318" s="49">
        <f t="shared" ref="R318:R319" si="156">X318-Z318</f>
        <v>7.4634375000000004</v>
      </c>
      <c r="S318" s="57"/>
      <c r="T318" s="46">
        <f t="shared" si="151"/>
        <v>229483</v>
      </c>
      <c r="U318" s="46"/>
      <c r="V318" s="49">
        <f t="shared" ref="V318:V319" si="157">+ROUND(T318/L318*100,2)</f>
        <v>4.3099999999999996</v>
      </c>
      <c r="X318" s="12">
        <f t="shared" si="153"/>
        <v>7.5</v>
      </c>
      <c r="Y318" s="12"/>
      <c r="Z318" s="44">
        <f t="shared" si="154"/>
        <v>3.6562499999999998E-2</v>
      </c>
      <c r="AA318" s="44"/>
      <c r="AB318" s="39"/>
    </row>
    <row r="319" spans="1:29" x14ac:dyDescent="0.25">
      <c r="A319" s="20">
        <v>346</v>
      </c>
      <c r="B319" s="20" t="s">
        <v>253</v>
      </c>
      <c r="C319" s="25"/>
      <c r="D319" s="114">
        <v>45473</v>
      </c>
      <c r="E319" s="43"/>
      <c r="F319" s="115">
        <v>2.5999999999999999E-3</v>
      </c>
      <c r="G319" s="63"/>
      <c r="H319" s="62"/>
      <c r="I319" s="43"/>
      <c r="J319" s="51">
        <v>0</v>
      </c>
      <c r="K319" s="43"/>
      <c r="L319" s="47">
        <v>4194043.23</v>
      </c>
      <c r="M319" s="43"/>
      <c r="N319" s="47">
        <v>2750672.6897574998</v>
      </c>
      <c r="O319" s="43"/>
      <c r="P319" s="47">
        <f t="shared" si="155"/>
        <v>1443371</v>
      </c>
      <c r="Q319" s="74"/>
      <c r="R319" s="49">
        <f t="shared" si="156"/>
        <v>7.4268749999999999</v>
      </c>
      <c r="S319" s="74"/>
      <c r="T319" s="47">
        <f t="shared" si="151"/>
        <v>194344</v>
      </c>
      <c r="U319" s="50"/>
      <c r="V319" s="49">
        <f t="shared" si="157"/>
        <v>4.63</v>
      </c>
      <c r="X319" s="12">
        <f t="shared" si="153"/>
        <v>7.5</v>
      </c>
      <c r="Y319" s="12"/>
      <c r="Z319" s="44">
        <f t="shared" si="154"/>
        <v>7.3124999999999996E-2</v>
      </c>
      <c r="AA319" s="44"/>
      <c r="AB319" s="39"/>
      <c r="AC319" s="25"/>
    </row>
    <row r="320" spans="1:29" s="25" customFormat="1" x14ac:dyDescent="0.25">
      <c r="A320" s="20" t="s">
        <v>5</v>
      </c>
      <c r="B320" s="25" t="s">
        <v>48</v>
      </c>
      <c r="D320" s="114"/>
      <c r="E320" s="43"/>
      <c r="F320" s="115"/>
      <c r="G320" s="63"/>
      <c r="H320" s="62"/>
      <c r="I320" s="43"/>
      <c r="J320" s="51"/>
      <c r="K320" s="53"/>
      <c r="L320" s="48">
        <f>+SUBTOTAL(9,L314:L319)</f>
        <v>88681567.370000005</v>
      </c>
      <c r="M320" s="53"/>
      <c r="N320" s="48">
        <f>+SUBTOTAL(9,N314:N319)</f>
        <v>55739114.721492499</v>
      </c>
      <c r="O320" s="53"/>
      <c r="P320" s="48">
        <f>+SUBTOTAL(9,P314:P319)</f>
        <v>33202622</v>
      </c>
      <c r="Q320" s="48"/>
      <c r="R320" s="80">
        <f>+P320/T320</f>
        <v>7.6211412124966742</v>
      </c>
      <c r="S320" s="48"/>
      <c r="T320" s="48">
        <f>+SUBTOTAL(9,T314:T319)</f>
        <v>4356647</v>
      </c>
      <c r="U320" s="48"/>
      <c r="V320" s="80">
        <f>+T320/L320*100</f>
        <v>4.9126860622828881</v>
      </c>
      <c r="X320" s="89"/>
      <c r="Y320" s="89"/>
      <c r="Z320" s="44"/>
      <c r="AA320" s="44"/>
      <c r="AB320" s="39"/>
      <c r="AC320" s="24"/>
    </row>
    <row r="321" spans="1:29" x14ac:dyDescent="0.25">
      <c r="A321" s="20" t="s">
        <v>5</v>
      </c>
      <c r="B321" s="20" t="s">
        <v>5</v>
      </c>
      <c r="C321" s="25"/>
      <c r="D321" s="114"/>
      <c r="E321" s="43"/>
      <c r="F321" s="115"/>
      <c r="G321" s="63"/>
      <c r="H321" s="62"/>
      <c r="I321" s="43"/>
      <c r="J321" s="51"/>
      <c r="K321" s="43"/>
      <c r="L321" s="43"/>
      <c r="M321" s="43"/>
      <c r="N321" s="43"/>
      <c r="O321" s="43"/>
      <c r="P321" s="43"/>
      <c r="Q321" s="43"/>
      <c r="R321" s="49"/>
      <c r="V321" s="49"/>
      <c r="X321" s="12"/>
      <c r="Y321" s="12"/>
      <c r="Z321" s="44"/>
      <c r="AA321" s="44"/>
      <c r="AB321" s="39"/>
      <c r="AC321" s="25"/>
    </row>
    <row r="322" spans="1:29" x14ac:dyDescent="0.25">
      <c r="A322" s="25" t="s">
        <v>5</v>
      </c>
      <c r="B322" s="25" t="s">
        <v>100</v>
      </c>
      <c r="C322" s="25"/>
      <c r="D322" s="114"/>
      <c r="E322" s="43"/>
      <c r="F322" s="115"/>
      <c r="G322" s="63"/>
      <c r="H322" s="62"/>
      <c r="I322" s="43"/>
      <c r="J322" s="51"/>
      <c r="K322" s="43"/>
      <c r="L322" s="46"/>
      <c r="M322" s="43"/>
      <c r="N322" s="43"/>
      <c r="O322" s="43"/>
      <c r="P322" s="46"/>
      <c r="Q322" s="76"/>
      <c r="R322" s="49"/>
      <c r="S322" s="76"/>
      <c r="T322" s="46"/>
      <c r="U322" s="46"/>
      <c r="V322" s="49"/>
      <c r="X322" s="12"/>
      <c r="Y322" s="12"/>
      <c r="Z322" s="44"/>
      <c r="AA322" s="44"/>
      <c r="AB322" s="39"/>
      <c r="AC322" s="25"/>
    </row>
    <row r="323" spans="1:29" x14ac:dyDescent="0.25">
      <c r="A323" s="20">
        <v>341</v>
      </c>
      <c r="B323" s="20" t="s">
        <v>38</v>
      </c>
      <c r="C323" s="25"/>
      <c r="D323" s="114">
        <v>45473</v>
      </c>
      <c r="E323" s="43"/>
      <c r="F323" s="115">
        <v>2.3E-3</v>
      </c>
      <c r="G323" s="63"/>
      <c r="H323" s="62"/>
      <c r="I323" s="43"/>
      <c r="J323" s="51">
        <v>-2</v>
      </c>
      <c r="K323" s="43"/>
      <c r="L323" s="46">
        <v>1660027.77</v>
      </c>
      <c r="M323" s="43"/>
      <c r="N323" s="46">
        <v>1129405.7805937501</v>
      </c>
      <c r="O323" s="43"/>
      <c r="P323" s="46">
        <f t="shared" ref="P323:P326" si="158">+ROUND((100-J323)/100*L323-N323,0)</f>
        <v>563823</v>
      </c>
      <c r="Q323" s="57"/>
      <c r="R323" s="49">
        <f t="shared" ref="R323:R325" si="159">X323-Z323</f>
        <v>7.4353125000000002</v>
      </c>
      <c r="S323" s="57"/>
      <c r="T323" s="46">
        <f t="shared" ref="T323:T329" si="160">+ROUND(P323/R323,0)</f>
        <v>75830</v>
      </c>
      <c r="U323" s="46"/>
      <c r="V323" s="49">
        <f t="shared" ref="V323:V326" si="161">+ROUND(T323/L323*100,2)</f>
        <v>4.57</v>
      </c>
      <c r="X323" s="12">
        <f t="shared" ref="X323:X329" si="162">+(MONTH(D323)-12)/12+YEAR(D323)-2016</f>
        <v>7.5</v>
      </c>
      <c r="Y323" s="12"/>
      <c r="Z323" s="44">
        <f t="shared" ref="Z323:Z329" si="163">+F323*X323^2/2</f>
        <v>6.4687499999999995E-2</v>
      </c>
      <c r="AA323" s="44"/>
      <c r="AB323" s="39"/>
    </row>
    <row r="324" spans="1:29" x14ac:dyDescent="0.25">
      <c r="A324" s="20">
        <v>342</v>
      </c>
      <c r="B324" s="20" t="s">
        <v>83</v>
      </c>
      <c r="C324" s="25"/>
      <c r="D324" s="114">
        <v>45473</v>
      </c>
      <c r="E324" s="43"/>
      <c r="F324" s="115">
        <v>9.4999999999999998E-3</v>
      </c>
      <c r="G324" s="63"/>
      <c r="H324" s="62"/>
      <c r="I324" s="43"/>
      <c r="J324" s="51">
        <v>0</v>
      </c>
      <c r="K324" s="43"/>
      <c r="L324" s="46">
        <v>178721.42</v>
      </c>
      <c r="M324" s="43"/>
      <c r="N324" s="46">
        <v>126139.88409000001</v>
      </c>
      <c r="O324" s="43"/>
      <c r="P324" s="46">
        <f t="shared" si="158"/>
        <v>52582</v>
      </c>
      <c r="Q324" s="57"/>
      <c r="R324" s="49">
        <f t="shared" si="159"/>
        <v>7.2328124999999996</v>
      </c>
      <c r="S324" s="57"/>
      <c r="T324" s="46">
        <f t="shared" si="160"/>
        <v>7270</v>
      </c>
      <c r="U324" s="46"/>
      <c r="V324" s="49">
        <f t="shared" si="161"/>
        <v>4.07</v>
      </c>
      <c r="X324" s="12">
        <f t="shared" si="162"/>
        <v>7.5</v>
      </c>
      <c r="Y324" s="12"/>
      <c r="Z324" s="44">
        <f t="shared" si="163"/>
        <v>0.26718749999999997</v>
      </c>
      <c r="AA324" s="44"/>
      <c r="AB324" s="39"/>
    </row>
    <row r="325" spans="1:29" x14ac:dyDescent="0.25">
      <c r="A325" s="20">
        <v>343</v>
      </c>
      <c r="B325" s="20" t="s">
        <v>84</v>
      </c>
      <c r="C325" s="25"/>
      <c r="D325" s="114">
        <v>45473</v>
      </c>
      <c r="E325" s="43"/>
      <c r="F325" s="62">
        <v>5.7000000000000002E-3</v>
      </c>
      <c r="G325" s="63"/>
      <c r="H325" s="62"/>
      <c r="I325" s="43"/>
      <c r="J325" s="51">
        <v>0</v>
      </c>
      <c r="K325" s="43"/>
      <c r="L325" s="46">
        <v>152279614.02000001</v>
      </c>
      <c r="M325" s="43"/>
      <c r="N325" s="46">
        <v>43345934.326869123</v>
      </c>
      <c r="O325" s="43"/>
      <c r="P325" s="46">
        <f t="shared" si="158"/>
        <v>108933680</v>
      </c>
      <c r="Q325" s="57"/>
      <c r="R325" s="49">
        <f t="shared" si="159"/>
        <v>7.3396875000000001</v>
      </c>
      <c r="S325" s="57"/>
      <c r="T325" s="46">
        <f t="shared" si="160"/>
        <v>14841733</v>
      </c>
      <c r="U325" s="46"/>
      <c r="V325" s="49">
        <f t="shared" si="161"/>
        <v>9.75</v>
      </c>
      <c r="X325" s="12">
        <f t="shared" si="162"/>
        <v>7.5</v>
      </c>
      <c r="Y325" s="12"/>
      <c r="Z325" s="44">
        <f t="shared" si="163"/>
        <v>0.1603125</v>
      </c>
      <c r="AA325" s="44"/>
      <c r="AB325" s="39"/>
    </row>
    <row r="326" spans="1:29" x14ac:dyDescent="0.25">
      <c r="A326" s="20">
        <v>343.2</v>
      </c>
      <c r="B326" s="20" t="s">
        <v>252</v>
      </c>
      <c r="C326" s="25"/>
      <c r="D326" s="114">
        <v>45473</v>
      </c>
      <c r="E326" s="43"/>
      <c r="F326" s="62">
        <v>0.1565</v>
      </c>
      <c r="G326" s="63"/>
      <c r="H326" s="62"/>
      <c r="I326" s="43"/>
      <c r="J326" s="51">
        <v>35</v>
      </c>
      <c r="K326" s="43"/>
      <c r="L326" s="46">
        <v>67628798.829999998</v>
      </c>
      <c r="M326" s="43"/>
      <c r="N326" s="46">
        <v>8441980.9336610995</v>
      </c>
      <c r="O326" s="43"/>
      <c r="P326" s="46">
        <f t="shared" si="158"/>
        <v>35516738</v>
      </c>
      <c r="Q326" s="57"/>
      <c r="R326" s="49">
        <v>2.04</v>
      </c>
      <c r="S326" s="57" t="s">
        <v>275</v>
      </c>
      <c r="T326" s="46">
        <f t="shared" si="160"/>
        <v>17410166</v>
      </c>
      <c r="U326" s="46"/>
      <c r="V326" s="49">
        <f t="shared" si="161"/>
        <v>25.74</v>
      </c>
      <c r="X326" s="12">
        <f t="shared" si="162"/>
        <v>7.5</v>
      </c>
      <c r="Y326" s="12"/>
      <c r="Z326" s="44">
        <f t="shared" si="163"/>
        <v>4.4015624999999998</v>
      </c>
      <c r="AA326" s="44"/>
      <c r="AB326" s="39"/>
    </row>
    <row r="327" spans="1:29" x14ac:dyDescent="0.25">
      <c r="A327" s="20">
        <v>344</v>
      </c>
      <c r="B327" s="20" t="s">
        <v>86</v>
      </c>
      <c r="C327" s="25"/>
      <c r="D327" s="114">
        <v>45473</v>
      </c>
      <c r="E327" s="43"/>
      <c r="F327" s="115">
        <v>1.6000000000000001E-3</v>
      </c>
      <c r="G327" s="63"/>
      <c r="H327" s="62"/>
      <c r="I327" s="43"/>
      <c r="J327" s="51">
        <v>-1</v>
      </c>
      <c r="K327" s="43"/>
      <c r="L327" s="46">
        <v>26577658.120000001</v>
      </c>
      <c r="M327" s="43"/>
      <c r="N327" s="46">
        <v>12491844.188529998</v>
      </c>
      <c r="O327" s="43"/>
      <c r="P327" s="46">
        <f t="shared" ref="P327:P329" si="164">+ROUND((100-J327)/100*L327-N327,0)</f>
        <v>14351591</v>
      </c>
      <c r="Q327" s="57"/>
      <c r="R327" s="49">
        <f t="shared" ref="R327:R329" si="165">X327-Z327</f>
        <v>7.4550000000000001</v>
      </c>
      <c r="S327" s="57"/>
      <c r="T327" s="46">
        <f t="shared" si="160"/>
        <v>1925096</v>
      </c>
      <c r="U327" s="46"/>
      <c r="V327" s="49">
        <f t="shared" ref="V327:V329" si="166">+ROUND(T327/L327*100,2)</f>
        <v>7.24</v>
      </c>
      <c r="X327" s="12">
        <f t="shared" si="162"/>
        <v>7.5</v>
      </c>
      <c r="Y327" s="12"/>
      <c r="Z327" s="44">
        <f t="shared" si="163"/>
        <v>4.5000000000000005E-2</v>
      </c>
      <c r="AA327" s="44"/>
      <c r="AB327" s="39"/>
    </row>
    <row r="328" spans="1:29" s="25" customFormat="1" x14ac:dyDescent="0.25">
      <c r="A328" s="20">
        <v>345</v>
      </c>
      <c r="B328" s="20" t="s">
        <v>41</v>
      </c>
      <c r="D328" s="114">
        <v>45473</v>
      </c>
      <c r="E328" s="43"/>
      <c r="F328" s="115">
        <v>1.2999999999999999E-3</v>
      </c>
      <c r="G328" s="63"/>
      <c r="H328" s="62"/>
      <c r="I328" s="43"/>
      <c r="J328" s="51">
        <v>-1</v>
      </c>
      <c r="K328" s="53"/>
      <c r="L328" s="46">
        <v>28440137.609999999</v>
      </c>
      <c r="M328" s="43"/>
      <c r="N328" s="46">
        <v>16413360.784037499</v>
      </c>
      <c r="O328" s="43"/>
      <c r="P328" s="46">
        <f t="shared" si="164"/>
        <v>12311178</v>
      </c>
      <c r="Q328" s="57"/>
      <c r="R328" s="49">
        <f t="shared" si="165"/>
        <v>7.4634375000000004</v>
      </c>
      <c r="S328" s="57"/>
      <c r="T328" s="46">
        <f t="shared" si="160"/>
        <v>1649532</v>
      </c>
      <c r="U328" s="46"/>
      <c r="V328" s="49">
        <f t="shared" si="166"/>
        <v>5.8</v>
      </c>
      <c r="X328" s="12">
        <f t="shared" si="162"/>
        <v>7.5</v>
      </c>
      <c r="Y328" s="12"/>
      <c r="Z328" s="44">
        <f t="shared" si="163"/>
        <v>3.6562499999999998E-2</v>
      </c>
      <c r="AA328" s="44"/>
      <c r="AB328" s="39"/>
      <c r="AC328" s="20"/>
    </row>
    <row r="329" spans="1:29" x14ac:dyDescent="0.25">
      <c r="A329" s="20">
        <v>346</v>
      </c>
      <c r="B329" s="20" t="s">
        <v>253</v>
      </c>
      <c r="C329" s="25"/>
      <c r="D329" s="114">
        <v>45473</v>
      </c>
      <c r="E329" s="43"/>
      <c r="F329" s="115">
        <v>2.5999999999999999E-3</v>
      </c>
      <c r="G329" s="63"/>
      <c r="H329" s="62"/>
      <c r="I329" s="43"/>
      <c r="J329" s="51">
        <v>0</v>
      </c>
      <c r="K329" s="43"/>
      <c r="L329" s="47">
        <v>569569.49</v>
      </c>
      <c r="M329" s="43"/>
      <c r="N329" s="47">
        <v>403368.06485999998</v>
      </c>
      <c r="O329" s="43"/>
      <c r="P329" s="47">
        <f t="shared" si="164"/>
        <v>166201</v>
      </c>
      <c r="Q329" s="74"/>
      <c r="R329" s="49">
        <f t="shared" si="165"/>
        <v>7.4268749999999999</v>
      </c>
      <c r="S329" s="74"/>
      <c r="T329" s="47">
        <f t="shared" si="160"/>
        <v>22378</v>
      </c>
      <c r="U329" s="50"/>
      <c r="V329" s="49">
        <f t="shared" si="166"/>
        <v>3.93</v>
      </c>
      <c r="X329" s="90">
        <f t="shared" si="162"/>
        <v>7.5</v>
      </c>
      <c r="Y329" s="95"/>
      <c r="Z329" s="44">
        <f t="shared" si="163"/>
        <v>7.3124999999999996E-2</v>
      </c>
      <c r="AA329" s="44"/>
      <c r="AB329" s="39"/>
      <c r="AC329" s="25"/>
    </row>
    <row r="330" spans="1:29" s="25" customFormat="1" x14ac:dyDescent="0.25">
      <c r="A330" s="20" t="s">
        <v>5</v>
      </c>
      <c r="B330" s="25" t="s">
        <v>101</v>
      </c>
      <c r="D330" s="114"/>
      <c r="E330" s="43"/>
      <c r="F330" s="115"/>
      <c r="G330" s="63"/>
      <c r="H330" s="62"/>
      <c r="I330" s="43"/>
      <c r="J330" s="51"/>
      <c r="K330" s="53"/>
      <c r="L330" s="48">
        <f>+SUBTOTAL(9,L323:L329)</f>
        <v>277334527.26000005</v>
      </c>
      <c r="M330" s="53"/>
      <c r="N330" s="48">
        <f>+SUBTOTAL(9,N323:N329)</f>
        <v>82352033.962641478</v>
      </c>
      <c r="O330" s="53"/>
      <c r="P330" s="48">
        <f>+SUBTOTAL(9,P323:P329)</f>
        <v>171895793</v>
      </c>
      <c r="Q330" s="48"/>
      <c r="R330" s="80">
        <f>+P330/T330</f>
        <v>4.7839187654571464</v>
      </c>
      <c r="S330" s="48"/>
      <c r="T330" s="48">
        <f>+SUBTOTAL(9,T323:T329)</f>
        <v>35932005</v>
      </c>
      <c r="U330" s="48"/>
      <c r="V330" s="80">
        <f>+T330/L330*100</f>
        <v>12.956196026149275</v>
      </c>
      <c r="X330" s="89"/>
      <c r="Y330" s="89"/>
      <c r="Z330" s="44"/>
      <c r="AA330" s="44"/>
      <c r="AB330" s="39"/>
      <c r="AC330" s="24"/>
    </row>
    <row r="331" spans="1:29" x14ac:dyDescent="0.25">
      <c r="A331" s="20" t="s">
        <v>5</v>
      </c>
      <c r="B331" s="20" t="s">
        <v>5</v>
      </c>
      <c r="C331" s="25"/>
      <c r="D331" s="114"/>
      <c r="E331" s="43"/>
      <c r="F331" s="115"/>
      <c r="G331" s="63"/>
      <c r="H331" s="62"/>
      <c r="I331" s="43"/>
      <c r="J331" s="51"/>
      <c r="K331" s="43"/>
      <c r="L331" s="43"/>
      <c r="M331" s="43"/>
      <c r="N331" s="43"/>
      <c r="O331" s="43"/>
      <c r="P331" s="43"/>
      <c r="Q331" s="43"/>
      <c r="R331" s="49"/>
      <c r="V331" s="49"/>
      <c r="X331" s="12"/>
      <c r="Y331" s="12"/>
      <c r="Z331" s="44"/>
      <c r="AA331" s="44"/>
      <c r="AB331" s="39"/>
      <c r="AC331" s="25"/>
    </row>
    <row r="332" spans="1:29" x14ac:dyDescent="0.25">
      <c r="A332" s="25" t="s">
        <v>5</v>
      </c>
      <c r="B332" s="25" t="s">
        <v>102</v>
      </c>
      <c r="C332" s="25"/>
      <c r="D332" s="114"/>
      <c r="E332" s="43"/>
      <c r="F332" s="115"/>
      <c r="G332" s="63"/>
      <c r="H332" s="62"/>
      <c r="I332" s="43"/>
      <c r="J332" s="51"/>
      <c r="K332" s="43"/>
      <c r="L332" s="46"/>
      <c r="M332" s="43"/>
      <c r="N332" s="43"/>
      <c r="O332" s="43"/>
      <c r="P332" s="46"/>
      <c r="Q332" s="76"/>
      <c r="R332" s="49"/>
      <c r="S332" s="76"/>
      <c r="T332" s="46"/>
      <c r="U332" s="46"/>
      <c r="V332" s="49"/>
      <c r="X332" s="12"/>
      <c r="Y332" s="12"/>
      <c r="Z332" s="44"/>
      <c r="AA332" s="44"/>
      <c r="AB332" s="39"/>
      <c r="AC332" s="25"/>
    </row>
    <row r="333" spans="1:29" x14ac:dyDescent="0.25">
      <c r="A333" s="20">
        <v>341</v>
      </c>
      <c r="B333" s="20" t="s">
        <v>38</v>
      </c>
      <c r="C333" s="25"/>
      <c r="D333" s="114">
        <v>45473</v>
      </c>
      <c r="E333" s="43"/>
      <c r="F333" s="115">
        <v>2.3E-3</v>
      </c>
      <c r="G333" s="63"/>
      <c r="H333" s="62"/>
      <c r="I333" s="43"/>
      <c r="J333" s="51">
        <v>-2</v>
      </c>
      <c r="K333" s="43"/>
      <c r="L333" s="46">
        <v>1498689.69</v>
      </c>
      <c r="M333" s="43"/>
      <c r="N333" s="46">
        <v>779399.37722500006</v>
      </c>
      <c r="O333" s="43"/>
      <c r="P333" s="46">
        <f t="shared" ref="P333:P336" si="167">+ROUND((100-J333)/100*L333-N333,0)</f>
        <v>749264</v>
      </c>
      <c r="Q333" s="57"/>
      <c r="R333" s="49">
        <f t="shared" ref="R333:R335" si="168">X333-Z333</f>
        <v>7.4353125000000002</v>
      </c>
      <c r="S333" s="57"/>
      <c r="T333" s="46">
        <f t="shared" ref="T333:T339" si="169">+ROUND(P333/R333,0)</f>
        <v>100771</v>
      </c>
      <c r="U333" s="46"/>
      <c r="V333" s="49">
        <f t="shared" ref="V333:V336" si="170">+ROUND(T333/L333*100,2)</f>
        <v>6.72</v>
      </c>
      <c r="X333" s="12">
        <f t="shared" ref="X333:X339" si="171">+(MONTH(D333)-12)/12+YEAR(D333)-2016</f>
        <v>7.5</v>
      </c>
      <c r="Y333" s="12"/>
      <c r="Z333" s="44">
        <f t="shared" ref="Z333:Z339" si="172">+F333*X333^2/2</f>
        <v>6.4687499999999995E-2</v>
      </c>
      <c r="AA333" s="44"/>
      <c r="AB333" s="39"/>
    </row>
    <row r="334" spans="1:29" x14ac:dyDescent="0.25">
      <c r="A334" s="20">
        <v>342</v>
      </c>
      <c r="B334" s="20" t="s">
        <v>83</v>
      </c>
      <c r="C334" s="25"/>
      <c r="D334" s="114">
        <v>45473</v>
      </c>
      <c r="E334" s="43"/>
      <c r="F334" s="115">
        <v>9.4999999999999998E-3</v>
      </c>
      <c r="G334" s="63"/>
      <c r="H334" s="62"/>
      <c r="I334" s="43"/>
      <c r="J334" s="51">
        <v>0</v>
      </c>
      <c r="K334" s="43"/>
      <c r="L334" s="46">
        <v>178314.5</v>
      </c>
      <c r="M334" s="43"/>
      <c r="N334" s="46">
        <v>125767.1296975</v>
      </c>
      <c r="O334" s="43"/>
      <c r="P334" s="46">
        <f t="shared" si="167"/>
        <v>52547</v>
      </c>
      <c r="Q334" s="57"/>
      <c r="R334" s="49">
        <f t="shared" si="168"/>
        <v>7.2328124999999996</v>
      </c>
      <c r="S334" s="57"/>
      <c r="T334" s="46">
        <f t="shared" si="169"/>
        <v>7265</v>
      </c>
      <c r="U334" s="46"/>
      <c r="V334" s="49">
        <f t="shared" si="170"/>
        <v>4.07</v>
      </c>
      <c r="X334" s="12">
        <f t="shared" si="171"/>
        <v>7.5</v>
      </c>
      <c r="Y334" s="12"/>
      <c r="Z334" s="44">
        <f t="shared" si="172"/>
        <v>0.26718749999999997</v>
      </c>
      <c r="AA334" s="44"/>
      <c r="AB334" s="39"/>
    </row>
    <row r="335" spans="1:29" x14ac:dyDescent="0.25">
      <c r="A335" s="20">
        <v>343</v>
      </c>
      <c r="B335" s="20" t="s">
        <v>84</v>
      </c>
      <c r="C335" s="25"/>
      <c r="D335" s="114">
        <v>45473</v>
      </c>
      <c r="E335" s="43"/>
      <c r="F335" s="62">
        <v>5.7000000000000002E-3</v>
      </c>
      <c r="G335" s="63"/>
      <c r="H335" s="62"/>
      <c r="I335" s="43"/>
      <c r="J335" s="51">
        <v>0</v>
      </c>
      <c r="K335" s="43"/>
      <c r="L335" s="46">
        <v>157866532.25</v>
      </c>
      <c r="M335" s="43"/>
      <c r="N335" s="46">
        <v>56396013.394975238</v>
      </c>
      <c r="O335" s="43"/>
      <c r="P335" s="46">
        <f t="shared" si="167"/>
        <v>101470519</v>
      </c>
      <c r="Q335" s="57"/>
      <c r="R335" s="49">
        <f t="shared" si="168"/>
        <v>7.3396875000000001</v>
      </c>
      <c r="S335" s="57"/>
      <c r="T335" s="46">
        <f t="shared" si="169"/>
        <v>13824910</v>
      </c>
      <c r="U335" s="46"/>
      <c r="V335" s="49">
        <f t="shared" si="170"/>
        <v>8.76</v>
      </c>
      <c r="X335" s="12">
        <f t="shared" si="171"/>
        <v>7.5</v>
      </c>
      <c r="Y335" s="12"/>
      <c r="Z335" s="44">
        <f t="shared" si="172"/>
        <v>0.1603125</v>
      </c>
      <c r="AA335" s="44"/>
      <c r="AB335" s="39"/>
    </row>
    <row r="336" spans="1:29" x14ac:dyDescent="0.25">
      <c r="A336" s="20">
        <v>343.2</v>
      </c>
      <c r="B336" s="20" t="s">
        <v>252</v>
      </c>
      <c r="C336" s="25"/>
      <c r="D336" s="114">
        <v>45473</v>
      </c>
      <c r="E336" s="43"/>
      <c r="F336" s="62">
        <v>0.1565</v>
      </c>
      <c r="G336" s="63"/>
      <c r="H336" s="62"/>
      <c r="I336" s="43"/>
      <c r="J336" s="51">
        <v>35</v>
      </c>
      <c r="K336" s="43"/>
      <c r="L336" s="46">
        <v>100540569.59999999</v>
      </c>
      <c r="M336" s="43"/>
      <c r="N336" s="46">
        <v>20863168.85175867</v>
      </c>
      <c r="O336" s="43"/>
      <c r="P336" s="46">
        <f t="shared" si="167"/>
        <v>44488201</v>
      </c>
      <c r="Q336" s="57"/>
      <c r="R336" s="49">
        <v>2.0699999999999998</v>
      </c>
      <c r="S336" s="57" t="s">
        <v>275</v>
      </c>
      <c r="T336" s="46">
        <f t="shared" si="169"/>
        <v>21491885</v>
      </c>
      <c r="U336" s="46"/>
      <c r="V336" s="49">
        <f t="shared" si="170"/>
        <v>21.38</v>
      </c>
      <c r="X336" s="12">
        <f t="shared" si="171"/>
        <v>7.5</v>
      </c>
      <c r="Y336" s="12"/>
      <c r="Z336" s="44">
        <f t="shared" si="172"/>
        <v>4.4015624999999998</v>
      </c>
      <c r="AA336" s="44"/>
      <c r="AB336" s="39"/>
    </row>
    <row r="337" spans="1:29" s="25" customFormat="1" x14ac:dyDescent="0.25">
      <c r="A337" s="20">
        <v>344</v>
      </c>
      <c r="B337" s="20" t="s">
        <v>86</v>
      </c>
      <c r="D337" s="114">
        <v>45473</v>
      </c>
      <c r="E337" s="43"/>
      <c r="F337" s="115">
        <v>1.6000000000000001E-3</v>
      </c>
      <c r="G337" s="63"/>
      <c r="H337" s="62"/>
      <c r="I337" s="43"/>
      <c r="J337" s="51">
        <v>-1</v>
      </c>
      <c r="K337" s="53"/>
      <c r="L337" s="46">
        <v>32812956.829999998</v>
      </c>
      <c r="M337" s="43"/>
      <c r="N337" s="46">
        <v>17243431.162684999</v>
      </c>
      <c r="O337" s="43"/>
      <c r="P337" s="46">
        <f t="shared" ref="P337:P339" si="173">+ROUND((100-J337)/100*L337-N337,0)</f>
        <v>15897655</v>
      </c>
      <c r="Q337" s="57"/>
      <c r="R337" s="49">
        <f t="shared" ref="R337:R339" si="174">X337-Z337</f>
        <v>7.4550000000000001</v>
      </c>
      <c r="S337" s="57"/>
      <c r="T337" s="46">
        <f t="shared" si="169"/>
        <v>2132482</v>
      </c>
      <c r="U337" s="46"/>
      <c r="V337" s="49">
        <f t="shared" ref="V337:V339" si="175">+ROUND(T337/L337*100,2)</f>
        <v>6.5</v>
      </c>
      <c r="X337" s="12">
        <f t="shared" si="171"/>
        <v>7.5</v>
      </c>
      <c r="Y337" s="12"/>
      <c r="Z337" s="44">
        <f t="shared" si="172"/>
        <v>4.5000000000000005E-2</v>
      </c>
      <c r="AA337" s="44"/>
      <c r="AB337" s="39"/>
      <c r="AC337" s="20"/>
    </row>
    <row r="338" spans="1:29" x14ac:dyDescent="0.25">
      <c r="A338" s="20">
        <v>345</v>
      </c>
      <c r="B338" s="20" t="s">
        <v>41</v>
      </c>
      <c r="C338" s="25"/>
      <c r="D338" s="114">
        <v>45473</v>
      </c>
      <c r="E338" s="43"/>
      <c r="F338" s="115">
        <v>1.2999999999999999E-3</v>
      </c>
      <c r="G338" s="63"/>
      <c r="H338" s="62"/>
      <c r="I338" s="43"/>
      <c r="J338" s="51">
        <v>-1</v>
      </c>
      <c r="K338" s="43"/>
      <c r="L338" s="46">
        <v>25564310.940000001</v>
      </c>
      <c r="M338" s="43"/>
      <c r="N338" s="46">
        <v>14499925.763430001</v>
      </c>
      <c r="O338" s="43"/>
      <c r="P338" s="46">
        <f t="shared" si="173"/>
        <v>11320028</v>
      </c>
      <c r="Q338" s="57"/>
      <c r="R338" s="49">
        <f t="shared" si="174"/>
        <v>7.4634375000000004</v>
      </c>
      <c r="S338" s="57"/>
      <c r="T338" s="46">
        <f t="shared" si="169"/>
        <v>1516731</v>
      </c>
      <c r="U338" s="46"/>
      <c r="V338" s="49">
        <f t="shared" si="175"/>
        <v>5.93</v>
      </c>
      <c r="X338" s="12">
        <f t="shared" si="171"/>
        <v>7.5</v>
      </c>
      <c r="Y338" s="12"/>
      <c r="Z338" s="44">
        <f t="shared" si="172"/>
        <v>3.6562499999999998E-2</v>
      </c>
      <c r="AA338" s="44"/>
      <c r="AB338" s="39"/>
    </row>
    <row r="339" spans="1:29" s="25" customFormat="1" x14ac:dyDescent="0.25">
      <c r="A339" s="20">
        <v>346</v>
      </c>
      <c r="B339" s="20" t="s">
        <v>253</v>
      </c>
      <c r="D339" s="114">
        <v>45473</v>
      </c>
      <c r="E339" s="43"/>
      <c r="F339" s="115">
        <v>2.5999999999999999E-3</v>
      </c>
      <c r="G339" s="63"/>
      <c r="H339" s="62"/>
      <c r="I339" s="43"/>
      <c r="J339" s="51">
        <v>0</v>
      </c>
      <c r="K339" s="53"/>
      <c r="L339" s="47">
        <v>826193.83</v>
      </c>
      <c r="M339" s="43"/>
      <c r="N339" s="47">
        <v>416189.65436749993</v>
      </c>
      <c r="O339" s="43"/>
      <c r="P339" s="47">
        <f t="shared" si="173"/>
        <v>410004</v>
      </c>
      <c r="Q339" s="74"/>
      <c r="R339" s="49">
        <f t="shared" si="174"/>
        <v>7.4268749999999999</v>
      </c>
      <c r="S339" s="74"/>
      <c r="T339" s="47">
        <f t="shared" si="169"/>
        <v>55205</v>
      </c>
      <c r="U339" s="50"/>
      <c r="V339" s="49">
        <f t="shared" si="175"/>
        <v>6.68</v>
      </c>
      <c r="X339" s="90">
        <f t="shared" si="171"/>
        <v>7.5</v>
      </c>
      <c r="Y339" s="95"/>
      <c r="Z339" s="44">
        <f t="shared" si="172"/>
        <v>7.3124999999999996E-2</v>
      </c>
      <c r="AA339" s="44"/>
      <c r="AB339" s="39"/>
    </row>
    <row r="340" spans="1:29" x14ac:dyDescent="0.25">
      <c r="A340" s="20" t="s">
        <v>5</v>
      </c>
      <c r="B340" s="25" t="s">
        <v>103</v>
      </c>
      <c r="C340" s="25"/>
      <c r="D340" s="114"/>
      <c r="E340" s="43"/>
      <c r="F340" s="115"/>
      <c r="G340" s="63"/>
      <c r="H340" s="62"/>
      <c r="I340" s="43"/>
      <c r="J340" s="51"/>
      <c r="K340" s="43"/>
      <c r="L340" s="48">
        <f>+SUBTOTAL(9,L333:L339)</f>
        <v>319287567.63999999</v>
      </c>
      <c r="M340" s="53"/>
      <c r="N340" s="48">
        <f>+SUBTOTAL(9,N333:N339)</f>
        <v>110323895.3341389</v>
      </c>
      <c r="O340" s="53"/>
      <c r="P340" s="48">
        <f>+SUBTOTAL(9,P333:P339)</f>
        <v>174388218</v>
      </c>
      <c r="Q340" s="48"/>
      <c r="R340" s="80">
        <f>+P340/T340</f>
        <v>4.4567228468913367</v>
      </c>
      <c r="S340" s="48"/>
      <c r="T340" s="48">
        <f>+SUBTOTAL(9,T333:T339)</f>
        <v>39129249</v>
      </c>
      <c r="U340" s="48"/>
      <c r="V340" s="80">
        <f>+T340/L340*100</f>
        <v>12.255174634334223</v>
      </c>
      <c r="X340" s="89"/>
      <c r="Y340" s="89"/>
      <c r="Z340" s="44"/>
      <c r="AA340" s="44"/>
      <c r="AB340" s="39"/>
      <c r="AC340" s="24"/>
    </row>
    <row r="341" spans="1:29" x14ac:dyDescent="0.25">
      <c r="A341" s="20" t="s">
        <v>5</v>
      </c>
      <c r="B341" s="20" t="s">
        <v>5</v>
      </c>
      <c r="C341" s="25"/>
      <c r="D341" s="114"/>
      <c r="E341" s="43"/>
      <c r="F341" s="115"/>
      <c r="G341" s="63"/>
      <c r="H341" s="62"/>
      <c r="I341" s="43"/>
      <c r="J341" s="51"/>
      <c r="K341" s="43"/>
      <c r="L341" s="43"/>
      <c r="M341" s="43"/>
      <c r="N341" s="43"/>
      <c r="O341" s="43"/>
      <c r="P341" s="43"/>
      <c r="Q341" s="43"/>
      <c r="R341" s="49"/>
      <c r="V341" s="49"/>
      <c r="X341" s="12"/>
      <c r="Y341" s="12"/>
      <c r="Z341" s="44"/>
      <c r="AA341" s="44"/>
      <c r="AB341" s="39"/>
      <c r="AC341" s="25"/>
    </row>
    <row r="342" spans="1:29" x14ac:dyDescent="0.25">
      <c r="A342" s="25" t="s">
        <v>5</v>
      </c>
      <c r="B342" s="25" t="s">
        <v>104</v>
      </c>
      <c r="C342" s="25"/>
      <c r="D342" s="114"/>
      <c r="E342" s="43"/>
      <c r="F342" s="115"/>
      <c r="G342" s="63"/>
      <c r="H342" s="62"/>
      <c r="I342" s="43"/>
      <c r="J342" s="51"/>
      <c r="K342" s="43"/>
      <c r="L342" s="46"/>
      <c r="M342" s="43"/>
      <c r="N342" s="43"/>
      <c r="O342" s="43"/>
      <c r="P342" s="46"/>
      <c r="Q342" s="76"/>
      <c r="R342" s="49"/>
      <c r="S342" s="76"/>
      <c r="T342" s="46"/>
      <c r="U342" s="46"/>
      <c r="V342" s="49"/>
      <c r="X342" s="12"/>
      <c r="Y342" s="12"/>
      <c r="Z342" s="44"/>
      <c r="AA342" s="44"/>
      <c r="AB342" s="39"/>
      <c r="AC342" s="25"/>
    </row>
    <row r="343" spans="1:29" x14ac:dyDescent="0.25">
      <c r="A343" s="20">
        <v>341</v>
      </c>
      <c r="B343" s="20" t="s">
        <v>38</v>
      </c>
      <c r="C343" s="25"/>
      <c r="D343" s="114">
        <v>49490</v>
      </c>
      <c r="E343" s="43"/>
      <c r="F343" s="115">
        <v>2.3E-3</v>
      </c>
      <c r="G343" s="63"/>
      <c r="H343" s="62"/>
      <c r="I343" s="43"/>
      <c r="J343" s="51">
        <v>-2</v>
      </c>
      <c r="K343" s="43"/>
      <c r="L343" s="46">
        <v>23755210.07</v>
      </c>
      <c r="M343" s="43"/>
      <c r="N343" s="46">
        <v>8515386.2435562499</v>
      </c>
      <c r="O343" s="43"/>
      <c r="P343" s="46">
        <f t="shared" ref="P343:P346" si="176">+ROUND((100-J343)/100*L343-N343,0)</f>
        <v>15714928</v>
      </c>
      <c r="Q343" s="57"/>
      <c r="R343" s="49">
        <f t="shared" ref="R343:R345" si="177">X343-Z343</f>
        <v>18.106412500000001</v>
      </c>
      <c r="S343" s="57"/>
      <c r="T343" s="46">
        <f t="shared" ref="T343:T349" si="178">+ROUND(P343/R343,0)</f>
        <v>867921</v>
      </c>
      <c r="U343" s="46"/>
      <c r="V343" s="49">
        <f t="shared" ref="V343:V346" si="179">+ROUND(T343/L343*100,2)</f>
        <v>3.65</v>
      </c>
      <c r="X343" s="12">
        <f t="shared" ref="X343:X349" si="180">+(MONTH(D343)-12)/12+YEAR(D343)-2016</f>
        <v>18.5</v>
      </c>
      <c r="Y343" s="12"/>
      <c r="Z343" s="44">
        <f t="shared" ref="Z343:Z349" si="181">+F343*X343^2/2</f>
        <v>0.39358749999999998</v>
      </c>
      <c r="AA343" s="44"/>
      <c r="AB343" s="39"/>
    </row>
    <row r="344" spans="1:29" x14ac:dyDescent="0.25">
      <c r="A344" s="20">
        <v>342</v>
      </c>
      <c r="B344" s="20" t="s">
        <v>83</v>
      </c>
      <c r="C344" s="25"/>
      <c r="D344" s="114">
        <v>49490</v>
      </c>
      <c r="E344" s="43"/>
      <c r="F344" s="115">
        <v>9.4999999999999998E-3</v>
      </c>
      <c r="G344" s="63"/>
      <c r="H344" s="62"/>
      <c r="I344" s="43"/>
      <c r="J344" s="51">
        <v>0</v>
      </c>
      <c r="K344" s="43"/>
      <c r="L344" s="46">
        <v>11392824.300000001</v>
      </c>
      <c r="M344" s="43"/>
      <c r="N344" s="46">
        <v>3970615.2358324998</v>
      </c>
      <c r="O344" s="43"/>
      <c r="P344" s="46">
        <f t="shared" si="176"/>
        <v>7422209</v>
      </c>
      <c r="Q344" s="57"/>
      <c r="R344" s="49">
        <f t="shared" si="177"/>
        <v>16.874312499999998</v>
      </c>
      <c r="S344" s="57"/>
      <c r="T344" s="46">
        <f t="shared" si="178"/>
        <v>439853</v>
      </c>
      <c r="U344" s="46"/>
      <c r="V344" s="49">
        <f t="shared" si="179"/>
        <v>3.86</v>
      </c>
      <c r="X344" s="12">
        <f t="shared" si="180"/>
        <v>18.5</v>
      </c>
      <c r="Y344" s="12"/>
      <c r="Z344" s="44">
        <f t="shared" si="181"/>
        <v>1.6256875</v>
      </c>
      <c r="AA344" s="44"/>
      <c r="AB344" s="39"/>
    </row>
    <row r="345" spans="1:29" x14ac:dyDescent="0.25">
      <c r="A345" s="20">
        <v>343</v>
      </c>
      <c r="B345" s="20" t="s">
        <v>84</v>
      </c>
      <c r="C345" s="25"/>
      <c r="D345" s="114">
        <v>49490</v>
      </c>
      <c r="E345" s="43"/>
      <c r="F345" s="62">
        <v>5.7000000000000002E-3</v>
      </c>
      <c r="G345" s="63"/>
      <c r="H345" s="62"/>
      <c r="I345" s="43"/>
      <c r="J345" s="51">
        <v>0</v>
      </c>
      <c r="K345" s="43"/>
      <c r="L345" s="46">
        <v>256002412.31999999</v>
      </c>
      <c r="M345" s="43"/>
      <c r="N345" s="46">
        <v>35223525.494257838</v>
      </c>
      <c r="O345" s="43"/>
      <c r="P345" s="46">
        <f t="shared" si="176"/>
        <v>220778887</v>
      </c>
      <c r="Q345" s="57"/>
      <c r="R345" s="49">
        <f t="shared" si="177"/>
        <v>17.524587499999999</v>
      </c>
      <c r="S345" s="57"/>
      <c r="T345" s="46">
        <f t="shared" si="178"/>
        <v>12598236</v>
      </c>
      <c r="U345" s="46"/>
      <c r="V345" s="49">
        <f t="shared" si="179"/>
        <v>4.92</v>
      </c>
      <c r="X345" s="12">
        <f t="shared" si="180"/>
        <v>18.5</v>
      </c>
      <c r="Y345" s="12"/>
      <c r="Z345" s="44">
        <f t="shared" si="181"/>
        <v>0.97541250000000002</v>
      </c>
      <c r="AA345" s="44"/>
      <c r="AB345" s="39"/>
    </row>
    <row r="346" spans="1:29" s="25" customFormat="1" x14ac:dyDescent="0.25">
      <c r="A346" s="20">
        <v>343.2</v>
      </c>
      <c r="B346" s="20" t="s">
        <v>252</v>
      </c>
      <c r="D346" s="114">
        <v>49490</v>
      </c>
      <c r="E346" s="43"/>
      <c r="F346" s="62">
        <v>0.1565</v>
      </c>
      <c r="G346" s="63"/>
      <c r="H346" s="62"/>
      <c r="I346" s="43"/>
      <c r="J346" s="51">
        <v>35</v>
      </c>
      <c r="K346" s="53"/>
      <c r="L346" s="46">
        <v>213276993.65000001</v>
      </c>
      <c r="M346" s="43"/>
      <c r="N346" s="46">
        <v>37114297.112256773</v>
      </c>
      <c r="O346" s="43"/>
      <c r="P346" s="46">
        <f t="shared" si="176"/>
        <v>101515749</v>
      </c>
      <c r="Q346" s="57"/>
      <c r="R346" s="49">
        <v>1.41</v>
      </c>
      <c r="S346" s="57" t="s">
        <v>275</v>
      </c>
      <c r="T346" s="46">
        <f t="shared" si="178"/>
        <v>71996985</v>
      </c>
      <c r="U346" s="46"/>
      <c r="V346" s="49">
        <f t="shared" si="179"/>
        <v>33.76</v>
      </c>
      <c r="X346" s="12">
        <f t="shared" si="180"/>
        <v>18.5</v>
      </c>
      <c r="Y346" s="12"/>
      <c r="Z346" s="44">
        <f t="shared" si="181"/>
        <v>26.781062500000001</v>
      </c>
      <c r="AA346" s="44"/>
      <c r="AB346" s="39"/>
      <c r="AC346" s="20"/>
    </row>
    <row r="347" spans="1:29" x14ac:dyDescent="0.25">
      <c r="A347" s="20">
        <v>344</v>
      </c>
      <c r="B347" s="20" t="s">
        <v>86</v>
      </c>
      <c r="C347" s="25"/>
      <c r="D347" s="114">
        <v>49490</v>
      </c>
      <c r="E347" s="43"/>
      <c r="F347" s="115">
        <v>1.6000000000000001E-3</v>
      </c>
      <c r="G347" s="63"/>
      <c r="H347" s="62"/>
      <c r="I347" s="43"/>
      <c r="J347" s="51">
        <v>-1</v>
      </c>
      <c r="K347" s="43"/>
      <c r="L347" s="46">
        <v>41069899.539999999</v>
      </c>
      <c r="M347" s="43"/>
      <c r="N347" s="46">
        <v>13445958.3374725</v>
      </c>
      <c r="O347" s="43"/>
      <c r="P347" s="46">
        <f t="shared" ref="P347:P349" si="182">+ROUND((100-J347)/100*L347-N347,0)</f>
        <v>28034640</v>
      </c>
      <c r="Q347" s="57"/>
      <c r="R347" s="49">
        <f t="shared" ref="R347:R349" si="183">X347-Z347</f>
        <v>18.226199999999999</v>
      </c>
      <c r="S347" s="57"/>
      <c r="T347" s="46">
        <f t="shared" si="178"/>
        <v>1538151</v>
      </c>
      <c r="U347" s="46"/>
      <c r="V347" s="49">
        <f t="shared" ref="V347:V349" si="184">+ROUND(T347/L347*100,2)</f>
        <v>3.75</v>
      </c>
      <c r="X347" s="12">
        <f t="shared" si="180"/>
        <v>18.5</v>
      </c>
      <c r="Y347" s="12"/>
      <c r="Z347" s="44">
        <f t="shared" si="181"/>
        <v>0.27379999999999999</v>
      </c>
      <c r="AA347" s="44"/>
      <c r="AB347" s="39"/>
    </row>
    <row r="348" spans="1:29" s="25" customFormat="1" x14ac:dyDescent="0.25">
      <c r="A348" s="20">
        <v>345</v>
      </c>
      <c r="B348" s="20" t="s">
        <v>41</v>
      </c>
      <c r="D348" s="114">
        <v>49490</v>
      </c>
      <c r="E348" s="43"/>
      <c r="F348" s="115">
        <v>1.2999999999999999E-3</v>
      </c>
      <c r="G348" s="63"/>
      <c r="H348" s="62"/>
      <c r="I348" s="43"/>
      <c r="J348" s="51">
        <v>-1</v>
      </c>
      <c r="K348" s="53"/>
      <c r="L348" s="46">
        <v>51655997.960000001</v>
      </c>
      <c r="M348" s="43"/>
      <c r="N348" s="46">
        <v>17489445.472504996</v>
      </c>
      <c r="O348" s="43"/>
      <c r="P348" s="46">
        <f t="shared" si="182"/>
        <v>34683112</v>
      </c>
      <c r="Q348" s="57"/>
      <c r="R348" s="49">
        <f t="shared" si="183"/>
        <v>18.277537500000001</v>
      </c>
      <c r="S348" s="57"/>
      <c r="T348" s="46">
        <f t="shared" si="178"/>
        <v>1897581</v>
      </c>
      <c r="U348" s="46"/>
      <c r="V348" s="49">
        <f t="shared" si="184"/>
        <v>3.67</v>
      </c>
      <c r="X348" s="12">
        <f t="shared" si="180"/>
        <v>18.5</v>
      </c>
      <c r="Y348" s="12"/>
      <c r="Z348" s="44">
        <f t="shared" si="181"/>
        <v>0.22246249999999998</v>
      </c>
      <c r="AA348" s="44"/>
      <c r="AB348" s="39"/>
      <c r="AC348" s="20"/>
    </row>
    <row r="349" spans="1:29" x14ac:dyDescent="0.25">
      <c r="A349" s="20">
        <v>346</v>
      </c>
      <c r="B349" s="20" t="s">
        <v>253</v>
      </c>
      <c r="C349" s="25"/>
      <c r="D349" s="114">
        <v>49490</v>
      </c>
      <c r="E349" s="43"/>
      <c r="F349" s="115">
        <v>2.5999999999999999E-3</v>
      </c>
      <c r="G349" s="63"/>
      <c r="H349" s="62"/>
      <c r="I349" s="43"/>
      <c r="J349" s="51">
        <v>0</v>
      </c>
      <c r="K349" s="43"/>
      <c r="L349" s="47">
        <v>4899016.78</v>
      </c>
      <c r="M349" s="43"/>
      <c r="N349" s="47">
        <v>1751981.4699350002</v>
      </c>
      <c r="O349" s="43"/>
      <c r="P349" s="47">
        <f t="shared" si="182"/>
        <v>3147035</v>
      </c>
      <c r="Q349" s="74"/>
      <c r="R349" s="49">
        <f t="shared" si="183"/>
        <v>18.055074999999999</v>
      </c>
      <c r="S349" s="74"/>
      <c r="T349" s="47">
        <f t="shared" si="178"/>
        <v>174302</v>
      </c>
      <c r="U349" s="50"/>
      <c r="V349" s="49">
        <f t="shared" si="184"/>
        <v>3.56</v>
      </c>
      <c r="X349" s="90">
        <f t="shared" si="180"/>
        <v>18.5</v>
      </c>
      <c r="Y349" s="95"/>
      <c r="Z349" s="44">
        <f t="shared" si="181"/>
        <v>0.44492499999999996</v>
      </c>
      <c r="AA349" s="44"/>
      <c r="AB349" s="39"/>
      <c r="AC349" s="25"/>
    </row>
    <row r="350" spans="1:29" x14ac:dyDescent="0.25">
      <c r="A350" s="20" t="s">
        <v>5</v>
      </c>
      <c r="B350" s="25" t="s">
        <v>105</v>
      </c>
      <c r="C350" s="25"/>
      <c r="D350" s="114"/>
      <c r="E350" s="43"/>
      <c r="F350" s="115"/>
      <c r="G350" s="63"/>
      <c r="H350" s="62"/>
      <c r="I350" s="43"/>
      <c r="J350" s="51"/>
      <c r="K350" s="43"/>
      <c r="L350" s="55">
        <f>+SUBTOTAL(9,L343:L349)</f>
        <v>602052354.62</v>
      </c>
      <c r="M350" s="53"/>
      <c r="N350" s="55">
        <f>+SUBTOTAL(9,N343:N349)</f>
        <v>117511209.36581585</v>
      </c>
      <c r="O350" s="53"/>
      <c r="P350" s="55">
        <f>+SUBTOTAL(9,P343:P349)</f>
        <v>411296560</v>
      </c>
      <c r="Q350" s="59"/>
      <c r="R350" s="80">
        <f>+P350/T350</f>
        <v>4.5948233971615462</v>
      </c>
      <c r="S350" s="59"/>
      <c r="T350" s="55">
        <f>+SUBTOTAL(9,T343:T349)</f>
        <v>89513029</v>
      </c>
      <c r="U350" s="59"/>
      <c r="V350" s="80">
        <f>+T350/L350*100</f>
        <v>14.867980884569137</v>
      </c>
      <c r="X350" s="89"/>
      <c r="Y350" s="89"/>
      <c r="Z350" s="44"/>
      <c r="AA350" s="44"/>
      <c r="AB350" s="39"/>
      <c r="AC350" s="24"/>
    </row>
    <row r="351" spans="1:29" x14ac:dyDescent="0.25">
      <c r="B351" s="25" t="s">
        <v>5</v>
      </c>
      <c r="C351" s="25"/>
      <c r="D351" s="114"/>
      <c r="E351" s="43"/>
      <c r="F351" s="115"/>
      <c r="G351" s="63"/>
      <c r="H351" s="62"/>
      <c r="I351" s="43"/>
      <c r="J351" s="51"/>
      <c r="K351" s="43"/>
      <c r="L351" s="59"/>
      <c r="M351" s="53"/>
      <c r="N351" s="59"/>
      <c r="O351" s="53"/>
      <c r="P351" s="59"/>
      <c r="Q351" s="59"/>
      <c r="R351" s="80"/>
      <c r="S351" s="59"/>
      <c r="T351" s="59"/>
      <c r="U351" s="59"/>
      <c r="V351" s="80"/>
      <c r="X351" s="92"/>
      <c r="Y351" s="92"/>
      <c r="Z351" s="44"/>
      <c r="AA351" s="44"/>
      <c r="AB351" s="39"/>
      <c r="AC351" s="24"/>
    </row>
    <row r="352" spans="1:29" ht="12.75" customHeight="1" x14ac:dyDescent="0.25">
      <c r="A352" s="28" t="s">
        <v>192</v>
      </c>
      <c r="B352" s="25"/>
      <c r="C352" s="25"/>
      <c r="D352" s="114"/>
      <c r="E352" s="43"/>
      <c r="F352" s="115"/>
      <c r="G352" s="63"/>
      <c r="H352" s="62"/>
      <c r="I352" s="43"/>
      <c r="J352" s="51"/>
      <c r="K352" s="43"/>
      <c r="L352" s="77">
        <f>+SUBTOTAL(9,L313:L350)</f>
        <v>1287356016.8900003</v>
      </c>
      <c r="M352" s="53"/>
      <c r="N352" s="77">
        <f>+SUBTOTAL(9,N313:N350)</f>
        <v>365926253.38408875</v>
      </c>
      <c r="O352" s="53"/>
      <c r="P352" s="77">
        <f>+SUBTOTAL(9,P313:P350)</f>
        <v>790783193</v>
      </c>
      <c r="Q352" s="77"/>
      <c r="R352" s="75">
        <f>+P352/T352</f>
        <v>4.681103649876313</v>
      </c>
      <c r="S352" s="77"/>
      <c r="T352" s="77">
        <f>+SUBTOTAL(9,T313:T350)</f>
        <v>168930930</v>
      </c>
      <c r="U352" s="77"/>
      <c r="V352" s="75">
        <f>+T352/L352*100</f>
        <v>13.122316420915482</v>
      </c>
      <c r="X352" s="91"/>
      <c r="Y352" s="91"/>
      <c r="Z352" s="44"/>
      <c r="AA352" s="44"/>
      <c r="AB352" s="39"/>
    </row>
    <row r="353" spans="1:29" x14ac:dyDescent="0.25">
      <c r="A353" s="28"/>
      <c r="B353" s="25" t="s">
        <v>5</v>
      </c>
      <c r="C353" s="25"/>
      <c r="D353" s="114"/>
      <c r="E353" s="43"/>
      <c r="F353" s="115"/>
      <c r="G353" s="63"/>
      <c r="H353" s="62"/>
      <c r="I353" s="43"/>
      <c r="J353" s="51"/>
      <c r="K353" s="43"/>
      <c r="L353" s="48"/>
      <c r="M353" s="53"/>
      <c r="N353" s="48"/>
      <c r="O353" s="53"/>
      <c r="P353" s="48"/>
      <c r="Q353" s="48"/>
      <c r="R353" s="49"/>
      <c r="S353" s="48"/>
      <c r="T353" s="48"/>
      <c r="U353" s="48"/>
      <c r="V353" s="49"/>
      <c r="X353" s="89"/>
      <c r="Y353" s="89"/>
      <c r="Z353" s="44"/>
      <c r="AA353" s="44"/>
      <c r="AB353" s="39"/>
    </row>
    <row r="354" spans="1:29" x14ac:dyDescent="0.25">
      <c r="A354" s="28"/>
      <c r="B354" s="25" t="s">
        <v>5</v>
      </c>
      <c r="C354" s="25"/>
      <c r="D354" s="114"/>
      <c r="E354" s="43"/>
      <c r="F354" s="115"/>
      <c r="G354" s="63"/>
      <c r="H354" s="62"/>
      <c r="I354" s="43"/>
      <c r="J354" s="51"/>
      <c r="K354" s="43"/>
      <c r="L354" s="48"/>
      <c r="M354" s="53"/>
      <c r="N354" s="48"/>
      <c r="O354" s="53"/>
      <c r="P354" s="48"/>
      <c r="Q354" s="48"/>
      <c r="R354" s="49"/>
      <c r="S354" s="48"/>
      <c r="T354" s="48"/>
      <c r="U354" s="48"/>
      <c r="V354" s="49"/>
      <c r="X354" s="89"/>
      <c r="Y354" s="89"/>
      <c r="Z354" s="44"/>
      <c r="AA354" s="44"/>
      <c r="AB354" s="39"/>
    </row>
    <row r="355" spans="1:29" x14ac:dyDescent="0.25">
      <c r="A355" s="28" t="s">
        <v>193</v>
      </c>
      <c r="B355" s="25"/>
      <c r="C355" s="25"/>
      <c r="D355" s="114"/>
      <c r="E355" s="43"/>
      <c r="F355" s="115"/>
      <c r="G355" s="63"/>
      <c r="H355" s="62"/>
      <c r="I355" s="43"/>
      <c r="J355" s="51"/>
      <c r="K355" s="43"/>
      <c r="L355" s="48"/>
      <c r="M355" s="53"/>
      <c r="N355" s="48"/>
      <c r="O355" s="53"/>
      <c r="P355" s="48"/>
      <c r="Q355" s="48"/>
      <c r="R355" s="49"/>
      <c r="S355" s="48"/>
      <c r="T355" s="48"/>
      <c r="U355" s="48"/>
      <c r="V355" s="49"/>
      <c r="X355" s="89"/>
      <c r="Y355" s="89"/>
      <c r="Z355" s="44"/>
      <c r="AA355" s="44"/>
      <c r="AB355" s="39"/>
    </row>
    <row r="356" spans="1:29" x14ac:dyDescent="0.25">
      <c r="A356" s="20" t="s">
        <v>5</v>
      </c>
      <c r="B356" s="20" t="s">
        <v>5</v>
      </c>
      <c r="C356" s="25"/>
      <c r="D356" s="114"/>
      <c r="E356" s="43"/>
      <c r="F356" s="115"/>
      <c r="G356" s="63"/>
      <c r="H356" s="62"/>
      <c r="I356" s="43"/>
      <c r="J356" s="51"/>
      <c r="K356" s="43"/>
      <c r="L356" s="43"/>
      <c r="M356" s="43"/>
      <c r="N356" s="43"/>
      <c r="O356" s="43"/>
      <c r="P356" s="43"/>
      <c r="Q356" s="43"/>
      <c r="R356" s="49"/>
      <c r="V356" s="49"/>
      <c r="X356" s="12"/>
      <c r="Y356" s="12"/>
      <c r="Z356" s="44"/>
      <c r="AA356" s="44"/>
      <c r="AB356" s="39"/>
      <c r="AC356" s="25"/>
    </row>
    <row r="357" spans="1:29" s="25" customFormat="1" x14ac:dyDescent="0.25">
      <c r="A357" s="25" t="s">
        <v>5</v>
      </c>
      <c r="B357" s="25" t="s">
        <v>106</v>
      </c>
      <c r="D357" s="114"/>
      <c r="E357" s="43"/>
      <c r="F357" s="115"/>
      <c r="G357" s="63"/>
      <c r="H357" s="62"/>
      <c r="I357" s="43"/>
      <c r="J357" s="51"/>
      <c r="K357" s="53"/>
      <c r="L357" s="46"/>
      <c r="M357" s="43"/>
      <c r="N357" s="43"/>
      <c r="O357" s="43"/>
      <c r="P357" s="46"/>
      <c r="Q357" s="76"/>
      <c r="R357" s="49"/>
      <c r="S357" s="76"/>
      <c r="T357" s="46"/>
      <c r="U357" s="46"/>
      <c r="V357" s="49"/>
      <c r="X357" s="12"/>
      <c r="Y357" s="12"/>
      <c r="Z357" s="44"/>
      <c r="AA357" s="44"/>
      <c r="AB357" s="39"/>
    </row>
    <row r="358" spans="1:29" x14ac:dyDescent="0.25">
      <c r="A358" s="20">
        <v>341</v>
      </c>
      <c r="B358" s="20" t="s">
        <v>38</v>
      </c>
      <c r="C358" s="25"/>
      <c r="D358" s="114">
        <v>48760</v>
      </c>
      <c r="E358" s="43"/>
      <c r="F358" s="115">
        <v>2.3E-3</v>
      </c>
      <c r="G358" s="63"/>
      <c r="H358" s="62"/>
      <c r="I358" s="43"/>
      <c r="J358" s="51">
        <v>-2</v>
      </c>
      <c r="K358" s="43"/>
      <c r="L358" s="46">
        <v>71585766.140000001</v>
      </c>
      <c r="M358" s="43"/>
      <c r="N358" s="46">
        <v>29616249.110081255</v>
      </c>
      <c r="O358" s="43"/>
      <c r="P358" s="46">
        <f t="shared" ref="P358:P360" si="185">+ROUND((100-J358)/100*L358-N358,0)</f>
        <v>43401232</v>
      </c>
      <c r="Q358" s="57"/>
      <c r="R358" s="49">
        <f t="shared" ref="R358:R360" si="186">X358-Z358</f>
        <v>16.186912499999998</v>
      </c>
      <c r="S358" s="57"/>
      <c r="T358" s="46">
        <f t="shared" ref="T358:T364" si="187">+ROUND(P358/R358,0)</f>
        <v>2681255</v>
      </c>
      <c r="U358" s="46"/>
      <c r="V358" s="49">
        <f t="shared" ref="V358:V360" si="188">+ROUND(T358/L358*100,2)</f>
        <v>3.75</v>
      </c>
      <c r="X358" s="12">
        <f t="shared" ref="X358:X364" si="189">+(MONTH(D358)-12)/12+YEAR(D358)-2016</f>
        <v>16.5</v>
      </c>
      <c r="Y358" s="12"/>
      <c r="Z358" s="44">
        <f t="shared" ref="Z358:Z364" si="190">+F358*X358^2/2</f>
        <v>0.31308750000000002</v>
      </c>
      <c r="AA358" s="44"/>
      <c r="AB358" s="39"/>
    </row>
    <row r="359" spans="1:29" s="25" customFormat="1" x14ac:dyDescent="0.25">
      <c r="A359" s="20">
        <v>342</v>
      </c>
      <c r="B359" s="20" t="s">
        <v>83</v>
      </c>
      <c r="D359" s="114">
        <v>48760</v>
      </c>
      <c r="E359" s="43"/>
      <c r="F359" s="115">
        <v>9.4999999999999998E-3</v>
      </c>
      <c r="G359" s="63"/>
      <c r="H359" s="62"/>
      <c r="I359" s="43"/>
      <c r="J359" s="51">
        <v>0</v>
      </c>
      <c r="K359" s="53"/>
      <c r="L359" s="46">
        <v>88874.62</v>
      </c>
      <c r="M359" s="43"/>
      <c r="N359" s="46">
        <v>42745.144930000002</v>
      </c>
      <c r="O359" s="43"/>
      <c r="P359" s="46">
        <f t="shared" si="185"/>
        <v>46129</v>
      </c>
      <c r="Q359" s="57"/>
      <c r="R359" s="49">
        <f t="shared" si="186"/>
        <v>15.2068125</v>
      </c>
      <c r="S359" s="57"/>
      <c r="T359" s="46">
        <f t="shared" si="187"/>
        <v>3033</v>
      </c>
      <c r="U359" s="46"/>
      <c r="V359" s="49">
        <f t="shared" si="188"/>
        <v>3.41</v>
      </c>
      <c r="X359" s="12">
        <f t="shared" si="189"/>
        <v>16.5</v>
      </c>
      <c r="Y359" s="12"/>
      <c r="Z359" s="44">
        <f t="shared" si="190"/>
        <v>1.2931874999999999</v>
      </c>
      <c r="AA359" s="44"/>
      <c r="AB359" s="39"/>
      <c r="AC359" s="20"/>
    </row>
    <row r="360" spans="1:29" x14ac:dyDescent="0.25">
      <c r="A360" s="20">
        <v>343</v>
      </c>
      <c r="B360" s="20" t="s">
        <v>84</v>
      </c>
      <c r="C360" s="25"/>
      <c r="D360" s="114">
        <v>48760</v>
      </c>
      <c r="E360" s="43"/>
      <c r="F360" s="62">
        <v>5.7000000000000002E-3</v>
      </c>
      <c r="G360" s="63"/>
      <c r="H360" s="62"/>
      <c r="I360" s="43"/>
      <c r="J360" s="51">
        <v>0</v>
      </c>
      <c r="K360" s="43"/>
      <c r="L360" s="46">
        <v>5932377.7999999998</v>
      </c>
      <c r="M360" s="43"/>
      <c r="N360" s="46">
        <v>-4737255.7860187497</v>
      </c>
      <c r="O360" s="43"/>
      <c r="P360" s="46">
        <f t="shared" si="185"/>
        <v>10669634</v>
      </c>
      <c r="Q360" s="57"/>
      <c r="R360" s="49">
        <f t="shared" si="186"/>
        <v>15.7240875</v>
      </c>
      <c r="S360" s="57"/>
      <c r="T360" s="46">
        <f t="shared" si="187"/>
        <v>678553</v>
      </c>
      <c r="U360" s="46"/>
      <c r="V360" s="49">
        <f t="shared" si="188"/>
        <v>11.44</v>
      </c>
      <c r="X360" s="12">
        <f t="shared" si="189"/>
        <v>16.5</v>
      </c>
      <c r="Y360" s="12"/>
      <c r="Z360" s="44">
        <f t="shared" si="190"/>
        <v>0.7759125</v>
      </c>
      <c r="AA360" s="44"/>
      <c r="AB360" s="39"/>
    </row>
    <row r="361" spans="1:29" x14ac:dyDescent="0.25">
      <c r="A361" s="20">
        <v>343.2</v>
      </c>
      <c r="B361" s="20" t="s">
        <v>252</v>
      </c>
      <c r="C361" s="25"/>
      <c r="D361" s="114"/>
      <c r="E361" s="43"/>
      <c r="F361" s="62">
        <v>0.1565</v>
      </c>
      <c r="G361" s="63"/>
      <c r="H361" s="62"/>
      <c r="I361" s="43"/>
      <c r="J361" s="51"/>
      <c r="K361" s="43"/>
      <c r="L361" s="46"/>
      <c r="M361" s="43"/>
      <c r="N361" s="46">
        <v>0</v>
      </c>
      <c r="O361" s="43"/>
      <c r="P361" s="46"/>
      <c r="Q361" s="57"/>
      <c r="R361" s="49">
        <v>0</v>
      </c>
      <c r="S361" s="57" t="s">
        <v>275</v>
      </c>
      <c r="T361" s="46">
        <v>0</v>
      </c>
      <c r="U361" s="46"/>
      <c r="V361" s="49"/>
      <c r="X361" s="12">
        <f t="shared" si="189"/>
        <v>-116.91666666666674</v>
      </c>
      <c r="Y361" s="12"/>
      <c r="Z361" s="44">
        <f t="shared" si="190"/>
        <v>1069.6389184027792</v>
      </c>
      <c r="AA361" s="44"/>
      <c r="AB361" s="39"/>
    </row>
    <row r="362" spans="1:29" x14ac:dyDescent="0.25">
      <c r="A362" s="20">
        <v>344</v>
      </c>
      <c r="B362" s="20" t="s">
        <v>86</v>
      </c>
      <c r="C362" s="25"/>
      <c r="D362" s="114">
        <v>48760</v>
      </c>
      <c r="E362" s="43"/>
      <c r="F362" s="115">
        <v>1.6000000000000001E-3</v>
      </c>
      <c r="G362" s="63"/>
      <c r="H362" s="62"/>
      <c r="I362" s="43"/>
      <c r="J362" s="51">
        <v>-1</v>
      </c>
      <c r="K362" s="43"/>
      <c r="L362" s="46">
        <v>200500.19</v>
      </c>
      <c r="M362" s="43"/>
      <c r="N362" s="46">
        <v>36233.052962500005</v>
      </c>
      <c r="O362" s="43"/>
      <c r="P362" s="46">
        <f t="shared" ref="P362:P364" si="191">+ROUND((100-J362)/100*L362-N362,0)</f>
        <v>166272</v>
      </c>
      <c r="Q362" s="57"/>
      <c r="R362" s="49">
        <f t="shared" ref="R362:R364" si="192">X362-Z362</f>
        <v>16.2822</v>
      </c>
      <c r="S362" s="57"/>
      <c r="T362" s="46">
        <f t="shared" si="187"/>
        <v>10212</v>
      </c>
      <c r="U362" s="46"/>
      <c r="V362" s="49">
        <f t="shared" ref="V362:V364" si="193">+ROUND(T362/L362*100,2)</f>
        <v>5.09</v>
      </c>
      <c r="X362" s="12">
        <f t="shared" si="189"/>
        <v>16.5</v>
      </c>
      <c r="Y362" s="12"/>
      <c r="Z362" s="44">
        <f t="shared" si="190"/>
        <v>0.21780000000000002</v>
      </c>
      <c r="AA362" s="44"/>
      <c r="AB362" s="39"/>
    </row>
    <row r="363" spans="1:29" x14ac:dyDescent="0.25">
      <c r="A363" s="20">
        <v>345</v>
      </c>
      <c r="B363" s="20" t="s">
        <v>41</v>
      </c>
      <c r="C363" s="25"/>
      <c r="D363" s="114">
        <v>48760</v>
      </c>
      <c r="E363" s="43"/>
      <c r="F363" s="115">
        <v>1.2999999999999999E-3</v>
      </c>
      <c r="G363" s="63"/>
      <c r="H363" s="62"/>
      <c r="I363" s="43"/>
      <c r="J363" s="51">
        <v>-1</v>
      </c>
      <c r="K363" s="43"/>
      <c r="L363" s="46">
        <v>2142788.61</v>
      </c>
      <c r="M363" s="43"/>
      <c r="N363" s="46">
        <v>643154.84325999999</v>
      </c>
      <c r="O363" s="43"/>
      <c r="P363" s="46">
        <f t="shared" si="191"/>
        <v>1521062</v>
      </c>
      <c r="Q363" s="57"/>
      <c r="R363" s="49">
        <f t="shared" si="192"/>
        <v>16.323037500000002</v>
      </c>
      <c r="S363" s="57"/>
      <c r="T363" s="46">
        <f t="shared" si="187"/>
        <v>93185</v>
      </c>
      <c r="U363" s="46"/>
      <c r="V363" s="49">
        <f t="shared" si="193"/>
        <v>4.3499999999999996</v>
      </c>
      <c r="X363" s="12">
        <f t="shared" si="189"/>
        <v>16.5</v>
      </c>
      <c r="Y363" s="12"/>
      <c r="Z363" s="44">
        <f t="shared" si="190"/>
        <v>0.17696249999999999</v>
      </c>
      <c r="AA363" s="44"/>
      <c r="AB363" s="39"/>
    </row>
    <row r="364" spans="1:29" x14ac:dyDescent="0.25">
      <c r="A364" s="20">
        <v>346</v>
      </c>
      <c r="B364" s="20" t="s">
        <v>253</v>
      </c>
      <c r="C364" s="25"/>
      <c r="D364" s="114">
        <v>48760</v>
      </c>
      <c r="E364" s="43"/>
      <c r="F364" s="115">
        <v>2.5999999999999999E-3</v>
      </c>
      <c r="G364" s="63"/>
      <c r="H364" s="62"/>
      <c r="I364" s="43"/>
      <c r="J364" s="51">
        <v>0</v>
      </c>
      <c r="K364" s="43"/>
      <c r="L364" s="47">
        <v>2233761.73</v>
      </c>
      <c r="M364" s="43"/>
      <c r="N364" s="47">
        <v>820160.62927249982</v>
      </c>
      <c r="O364" s="43"/>
      <c r="P364" s="47">
        <f t="shared" si="191"/>
        <v>1413601</v>
      </c>
      <c r="Q364" s="74"/>
      <c r="R364" s="49">
        <f t="shared" si="192"/>
        <v>16.146075</v>
      </c>
      <c r="S364" s="74"/>
      <c r="T364" s="47">
        <f t="shared" si="187"/>
        <v>87551</v>
      </c>
      <c r="U364" s="50"/>
      <c r="V364" s="49">
        <f t="shared" si="193"/>
        <v>3.92</v>
      </c>
      <c r="X364" s="90">
        <f t="shared" si="189"/>
        <v>16.5</v>
      </c>
      <c r="Y364" s="95"/>
      <c r="Z364" s="44">
        <f t="shared" si="190"/>
        <v>0.35392499999999999</v>
      </c>
      <c r="AA364" s="44"/>
      <c r="AB364" s="39"/>
      <c r="AC364" s="25"/>
    </row>
    <row r="365" spans="1:29" x14ac:dyDescent="0.25">
      <c r="A365" s="20" t="s">
        <v>5</v>
      </c>
      <c r="B365" s="25" t="s">
        <v>107</v>
      </c>
      <c r="C365" s="25"/>
      <c r="D365" s="114"/>
      <c r="E365" s="43"/>
      <c r="F365" s="115"/>
      <c r="G365" s="63"/>
      <c r="H365" s="62"/>
      <c r="I365" s="43"/>
      <c r="J365" s="51"/>
      <c r="K365" s="43"/>
      <c r="L365" s="48">
        <f>+SUBTOTAL(9,L358:L364)</f>
        <v>82184069.090000004</v>
      </c>
      <c r="M365" s="53"/>
      <c r="N365" s="48">
        <f>+SUBTOTAL(9,N358:N364)</f>
        <v>26421286.994487509</v>
      </c>
      <c r="O365" s="53"/>
      <c r="P365" s="48">
        <f>+SUBTOTAL(9,P358:P364)</f>
        <v>57217930</v>
      </c>
      <c r="Q365" s="48"/>
      <c r="R365" s="80">
        <f>+P365/T365</f>
        <v>16.100542266296621</v>
      </c>
      <c r="S365" s="48"/>
      <c r="T365" s="48">
        <f>+SUBTOTAL(9,T358:T364)</f>
        <v>3553789</v>
      </c>
      <c r="U365" s="48"/>
      <c r="V365" s="80">
        <f>+T365/L365*100</f>
        <v>4.3241823377085842</v>
      </c>
      <c r="X365" s="89"/>
      <c r="Y365" s="89"/>
      <c r="Z365" s="44"/>
      <c r="AA365" s="44"/>
      <c r="AB365" s="39"/>
      <c r="AC365" s="24"/>
    </row>
    <row r="366" spans="1:29" x14ac:dyDescent="0.25">
      <c r="A366" s="20" t="s">
        <v>5</v>
      </c>
      <c r="B366" s="20" t="s">
        <v>5</v>
      </c>
      <c r="C366" s="25"/>
      <c r="D366" s="114"/>
      <c r="E366" s="43"/>
      <c r="F366" s="115"/>
      <c r="G366" s="63"/>
      <c r="H366" s="62"/>
      <c r="I366" s="43"/>
      <c r="J366" s="51"/>
      <c r="K366" s="43"/>
      <c r="L366" s="43"/>
      <c r="M366" s="43"/>
      <c r="N366" s="43"/>
      <c r="O366" s="43"/>
      <c r="P366" s="43"/>
      <c r="Q366" s="43"/>
      <c r="R366" s="49"/>
      <c r="V366" s="49"/>
      <c r="X366" s="12"/>
      <c r="Y366" s="12"/>
      <c r="Z366" s="44"/>
      <c r="AA366" s="44"/>
      <c r="AB366" s="39"/>
      <c r="AC366" s="25"/>
    </row>
    <row r="367" spans="1:29" x14ac:dyDescent="0.25">
      <c r="A367" s="25" t="s">
        <v>5</v>
      </c>
      <c r="B367" s="25" t="s">
        <v>108</v>
      </c>
      <c r="C367" s="25"/>
      <c r="D367" s="114"/>
      <c r="E367" s="43"/>
      <c r="F367" s="115"/>
      <c r="G367" s="63"/>
      <c r="H367" s="62"/>
      <c r="I367" s="43"/>
      <c r="J367" s="51"/>
      <c r="K367" s="43"/>
      <c r="L367" s="46"/>
      <c r="M367" s="43"/>
      <c r="N367" s="43"/>
      <c r="O367" s="43"/>
      <c r="P367" s="46"/>
      <c r="Q367" s="76"/>
      <c r="R367" s="49"/>
      <c r="S367" s="76"/>
      <c r="T367" s="46"/>
      <c r="U367" s="46"/>
      <c r="V367" s="49"/>
      <c r="X367" s="12"/>
      <c r="Y367" s="12"/>
      <c r="Z367" s="44"/>
      <c r="AA367" s="44"/>
      <c r="AB367" s="39"/>
      <c r="AC367" s="25"/>
    </row>
    <row r="368" spans="1:29" x14ac:dyDescent="0.25">
      <c r="A368" s="20">
        <v>341</v>
      </c>
      <c r="B368" s="20" t="s">
        <v>38</v>
      </c>
      <c r="C368" s="25"/>
      <c r="D368" s="114">
        <v>48760</v>
      </c>
      <c r="E368" s="43"/>
      <c r="F368" s="115">
        <v>2.3E-3</v>
      </c>
      <c r="G368" s="63"/>
      <c r="H368" s="62"/>
      <c r="I368" s="43"/>
      <c r="J368" s="51">
        <v>-2</v>
      </c>
      <c r="K368" s="53"/>
      <c r="L368" s="46">
        <v>7424610.4400000004</v>
      </c>
      <c r="M368" s="43"/>
      <c r="N368" s="46">
        <v>3124500.9158124998</v>
      </c>
      <c r="O368" s="43"/>
      <c r="P368" s="46">
        <f t="shared" ref="P368:P371" si="194">+ROUND((100-J368)/100*L368-N368,0)</f>
        <v>4448602</v>
      </c>
      <c r="Q368" s="57"/>
      <c r="R368" s="49">
        <f t="shared" ref="R368:R370" si="195">X368-Z368</f>
        <v>16.186912499999998</v>
      </c>
      <c r="S368" s="57"/>
      <c r="T368" s="46">
        <f t="shared" ref="T368:T374" si="196">+ROUND(P368/R368,0)</f>
        <v>274827</v>
      </c>
      <c r="U368" s="46"/>
      <c r="V368" s="49">
        <f t="shared" ref="V368:V371" si="197">+ROUND(T368/L368*100,2)</f>
        <v>3.7</v>
      </c>
      <c r="X368" s="12">
        <f t="shared" ref="X368:X374" si="198">+(MONTH(D368)-12)/12+YEAR(D368)-2016</f>
        <v>16.5</v>
      </c>
      <c r="Y368" s="12"/>
      <c r="Z368" s="44">
        <f t="shared" ref="Z368:Z374" si="199">+F368*X368^2/2</f>
        <v>0.31308750000000002</v>
      </c>
      <c r="AA368" s="44"/>
      <c r="AB368" s="39"/>
    </row>
    <row r="369" spans="1:29" x14ac:dyDescent="0.25">
      <c r="A369" s="20">
        <v>342</v>
      </c>
      <c r="B369" s="20" t="s">
        <v>83</v>
      </c>
      <c r="C369" s="25"/>
      <c r="D369" s="114">
        <v>48760</v>
      </c>
      <c r="E369" s="43"/>
      <c r="F369" s="115">
        <v>9.4999999999999998E-3</v>
      </c>
      <c r="G369" s="63"/>
      <c r="H369" s="62"/>
      <c r="I369" s="43"/>
      <c r="J369" s="51">
        <v>0</v>
      </c>
      <c r="K369" s="43"/>
      <c r="L369" s="46">
        <v>1803716.55</v>
      </c>
      <c r="M369" s="43"/>
      <c r="N369" s="46">
        <v>789469.32281249994</v>
      </c>
      <c r="O369" s="43"/>
      <c r="P369" s="46">
        <f t="shared" si="194"/>
        <v>1014247</v>
      </c>
      <c r="Q369" s="57"/>
      <c r="R369" s="49">
        <f t="shared" si="195"/>
        <v>15.2068125</v>
      </c>
      <c r="S369" s="57"/>
      <c r="T369" s="46">
        <f t="shared" si="196"/>
        <v>66697</v>
      </c>
      <c r="U369" s="46"/>
      <c r="V369" s="49">
        <f t="shared" si="197"/>
        <v>3.7</v>
      </c>
      <c r="X369" s="12">
        <f t="shared" si="198"/>
        <v>16.5</v>
      </c>
      <c r="Y369" s="12"/>
      <c r="Z369" s="44">
        <f t="shared" si="199"/>
        <v>1.2931874999999999</v>
      </c>
      <c r="AA369" s="44"/>
      <c r="AB369" s="39"/>
    </row>
    <row r="370" spans="1:29" x14ac:dyDescent="0.25">
      <c r="A370" s="20">
        <v>343</v>
      </c>
      <c r="B370" s="20" t="s">
        <v>84</v>
      </c>
      <c r="C370" s="25"/>
      <c r="D370" s="114">
        <v>48760</v>
      </c>
      <c r="E370" s="43"/>
      <c r="F370" s="62">
        <v>5.7000000000000002E-3</v>
      </c>
      <c r="G370" s="63"/>
      <c r="H370" s="62"/>
      <c r="I370" s="43"/>
      <c r="J370" s="51">
        <v>0</v>
      </c>
      <c r="K370" s="53"/>
      <c r="L370" s="46">
        <v>196875732.49000001</v>
      </c>
      <c r="M370" s="43"/>
      <c r="N370" s="46">
        <v>14615295.144428235</v>
      </c>
      <c r="O370" s="43"/>
      <c r="P370" s="46">
        <f t="shared" si="194"/>
        <v>182260437</v>
      </c>
      <c r="Q370" s="57"/>
      <c r="R370" s="49">
        <f t="shared" si="195"/>
        <v>15.7240875</v>
      </c>
      <c r="S370" s="57"/>
      <c r="T370" s="46">
        <f t="shared" si="196"/>
        <v>11591161</v>
      </c>
      <c r="U370" s="46"/>
      <c r="V370" s="49">
        <f t="shared" si="197"/>
        <v>5.89</v>
      </c>
      <c r="X370" s="12">
        <f t="shared" si="198"/>
        <v>16.5</v>
      </c>
      <c r="Y370" s="12"/>
      <c r="Z370" s="44">
        <f t="shared" si="199"/>
        <v>0.7759125</v>
      </c>
      <c r="AA370" s="44"/>
      <c r="AB370" s="39"/>
    </row>
    <row r="371" spans="1:29" x14ac:dyDescent="0.25">
      <c r="A371" s="20">
        <v>343.2</v>
      </c>
      <c r="B371" s="20" t="s">
        <v>252</v>
      </c>
      <c r="C371" s="25"/>
      <c r="D371" s="114">
        <v>48760</v>
      </c>
      <c r="E371" s="43"/>
      <c r="F371" s="62">
        <v>0.1565</v>
      </c>
      <c r="G371" s="63"/>
      <c r="H371" s="62"/>
      <c r="I371" s="43"/>
      <c r="J371" s="51">
        <v>35</v>
      </c>
      <c r="K371" s="43"/>
      <c r="L371" s="46">
        <v>140077308</v>
      </c>
      <c r="M371" s="43"/>
      <c r="N371" s="46">
        <v>11128781.713055961</v>
      </c>
      <c r="O371" s="43"/>
      <c r="P371" s="46">
        <f t="shared" si="194"/>
        <v>79921468</v>
      </c>
      <c r="Q371" s="57"/>
      <c r="R371" s="49">
        <v>1.56</v>
      </c>
      <c r="S371" s="57" t="s">
        <v>275</v>
      </c>
      <c r="T371" s="46">
        <f t="shared" si="196"/>
        <v>51231710</v>
      </c>
      <c r="U371" s="46"/>
      <c r="V371" s="49">
        <f t="shared" si="197"/>
        <v>36.57</v>
      </c>
      <c r="X371" s="12">
        <f t="shared" si="198"/>
        <v>16.5</v>
      </c>
      <c r="Y371" s="12"/>
      <c r="Z371" s="44">
        <f t="shared" si="199"/>
        <v>21.303562500000002</v>
      </c>
      <c r="AA371" s="44"/>
      <c r="AB371" s="39"/>
    </row>
    <row r="372" spans="1:29" x14ac:dyDescent="0.25">
      <c r="A372" s="20">
        <v>344</v>
      </c>
      <c r="B372" s="20" t="s">
        <v>86</v>
      </c>
      <c r="C372" s="25"/>
      <c r="D372" s="114">
        <v>48760</v>
      </c>
      <c r="E372" s="43"/>
      <c r="F372" s="115">
        <v>1.6000000000000001E-3</v>
      </c>
      <c r="G372" s="63"/>
      <c r="H372" s="62"/>
      <c r="I372" s="43"/>
      <c r="J372" s="51">
        <v>-1</v>
      </c>
      <c r="K372" s="43"/>
      <c r="L372" s="46">
        <v>32820452.030000001</v>
      </c>
      <c r="M372" s="43"/>
      <c r="N372" s="46">
        <v>10272329.082809998</v>
      </c>
      <c r="O372" s="43"/>
      <c r="P372" s="46">
        <f t="shared" ref="P372:P374" si="200">+ROUND((100-J372)/100*L372-N372,0)</f>
        <v>22876327</v>
      </c>
      <c r="Q372" s="57"/>
      <c r="R372" s="49">
        <f t="shared" ref="R372:R374" si="201">X372-Z372</f>
        <v>16.2822</v>
      </c>
      <c r="S372" s="57"/>
      <c r="T372" s="46">
        <f t="shared" si="196"/>
        <v>1404990</v>
      </c>
      <c r="U372" s="46"/>
      <c r="V372" s="49">
        <f t="shared" ref="V372:V374" si="202">+ROUND(T372/L372*100,2)</f>
        <v>4.28</v>
      </c>
      <c r="X372" s="12">
        <f t="shared" si="198"/>
        <v>16.5</v>
      </c>
      <c r="Y372" s="12"/>
      <c r="Z372" s="44">
        <f t="shared" si="199"/>
        <v>0.21780000000000002</v>
      </c>
      <c r="AA372" s="44"/>
      <c r="AB372" s="39"/>
    </row>
    <row r="373" spans="1:29" x14ac:dyDescent="0.25">
      <c r="A373" s="20">
        <v>345</v>
      </c>
      <c r="B373" s="20" t="s">
        <v>41</v>
      </c>
      <c r="C373" s="25"/>
      <c r="D373" s="114">
        <v>48760</v>
      </c>
      <c r="E373" s="43"/>
      <c r="F373" s="115">
        <v>1.2999999999999999E-3</v>
      </c>
      <c r="G373" s="63"/>
      <c r="H373" s="62"/>
      <c r="I373" s="43"/>
      <c r="J373" s="51">
        <v>-1</v>
      </c>
      <c r="K373" s="43"/>
      <c r="L373" s="46">
        <v>35200492.32</v>
      </c>
      <c r="M373" s="43"/>
      <c r="N373" s="46">
        <v>14915271.714362498</v>
      </c>
      <c r="O373" s="43"/>
      <c r="P373" s="46">
        <f t="shared" si="200"/>
        <v>20637226</v>
      </c>
      <c r="Q373" s="57"/>
      <c r="R373" s="49">
        <f t="shared" si="201"/>
        <v>16.323037500000002</v>
      </c>
      <c r="S373" s="57"/>
      <c r="T373" s="46">
        <f t="shared" si="196"/>
        <v>1264301</v>
      </c>
      <c r="U373" s="46"/>
      <c r="V373" s="49">
        <f t="shared" si="202"/>
        <v>3.59</v>
      </c>
      <c r="X373" s="12">
        <f t="shared" si="198"/>
        <v>16.5</v>
      </c>
      <c r="Y373" s="12"/>
      <c r="Z373" s="44">
        <f t="shared" si="199"/>
        <v>0.17696249999999999</v>
      </c>
      <c r="AA373" s="44"/>
      <c r="AB373" s="39"/>
    </row>
    <row r="374" spans="1:29" x14ac:dyDescent="0.25">
      <c r="A374" s="20">
        <v>346</v>
      </c>
      <c r="B374" s="20" t="s">
        <v>253</v>
      </c>
      <c r="C374" s="25"/>
      <c r="D374" s="114">
        <v>48760</v>
      </c>
      <c r="E374" s="43"/>
      <c r="F374" s="115">
        <v>2.5999999999999999E-3</v>
      </c>
      <c r="G374" s="63"/>
      <c r="H374" s="62"/>
      <c r="I374" s="43"/>
      <c r="J374" s="51">
        <v>0</v>
      </c>
      <c r="K374" s="43"/>
      <c r="L374" s="47">
        <v>3326652.74</v>
      </c>
      <c r="M374" s="43"/>
      <c r="N374" s="47">
        <v>1415406.7567100001</v>
      </c>
      <c r="O374" s="43"/>
      <c r="P374" s="47">
        <f t="shared" si="200"/>
        <v>1911246</v>
      </c>
      <c r="Q374" s="74"/>
      <c r="R374" s="49">
        <f t="shared" si="201"/>
        <v>16.146075</v>
      </c>
      <c r="S374" s="74"/>
      <c r="T374" s="47">
        <f t="shared" si="196"/>
        <v>118372</v>
      </c>
      <c r="U374" s="50"/>
      <c r="V374" s="49">
        <f t="shared" si="202"/>
        <v>3.56</v>
      </c>
      <c r="X374" s="90">
        <f t="shared" si="198"/>
        <v>16.5</v>
      </c>
      <c r="Y374" s="95"/>
      <c r="Z374" s="44">
        <f t="shared" si="199"/>
        <v>0.35392499999999999</v>
      </c>
      <c r="AA374" s="44"/>
      <c r="AB374" s="39"/>
      <c r="AC374" s="25"/>
    </row>
    <row r="375" spans="1:29" x14ac:dyDescent="0.25">
      <c r="A375" s="20" t="s">
        <v>5</v>
      </c>
      <c r="B375" s="25" t="s">
        <v>109</v>
      </c>
      <c r="C375" s="25"/>
      <c r="D375" s="114"/>
      <c r="E375" s="43"/>
      <c r="F375" s="115"/>
      <c r="G375" s="63"/>
      <c r="H375" s="62"/>
      <c r="I375" s="43"/>
      <c r="J375" s="51"/>
      <c r="K375" s="43"/>
      <c r="L375" s="48">
        <f>+SUBTOTAL(9,L368:L374)</f>
        <v>417528964.56999999</v>
      </c>
      <c r="M375" s="53"/>
      <c r="N375" s="48">
        <f>+SUBTOTAL(9,N368:N374)</f>
        <v>56261054.649991699</v>
      </c>
      <c r="O375" s="53"/>
      <c r="P375" s="48">
        <f>+SUBTOTAL(9,P368:P374)</f>
        <v>313069553</v>
      </c>
      <c r="Q375" s="48"/>
      <c r="R375" s="80">
        <f>+P375/T375</f>
        <v>4.7469262141903137</v>
      </c>
      <c r="S375" s="48"/>
      <c r="T375" s="48">
        <f>+SUBTOTAL(9,T368:T374)</f>
        <v>65952058</v>
      </c>
      <c r="U375" s="48"/>
      <c r="V375" s="80">
        <f>+T375/L375*100</f>
        <v>15.795804266638594</v>
      </c>
      <c r="X375" s="89"/>
      <c r="Y375" s="89"/>
      <c r="Z375" s="44"/>
      <c r="AA375" s="44"/>
      <c r="AB375" s="39"/>
      <c r="AC375" s="24"/>
    </row>
    <row r="376" spans="1:29" x14ac:dyDescent="0.25">
      <c r="A376" s="20" t="s">
        <v>5</v>
      </c>
      <c r="B376" s="20" t="s">
        <v>5</v>
      </c>
      <c r="C376" s="25"/>
      <c r="D376" s="114"/>
      <c r="E376" s="43"/>
      <c r="F376" s="115"/>
      <c r="G376" s="63"/>
      <c r="H376" s="62"/>
      <c r="I376" s="43"/>
      <c r="J376" s="51"/>
      <c r="K376" s="43"/>
      <c r="L376" s="43"/>
      <c r="M376" s="43"/>
      <c r="N376" s="43"/>
      <c r="O376" s="43"/>
      <c r="P376" s="43"/>
      <c r="Q376" s="43"/>
      <c r="R376" s="49"/>
      <c r="V376" s="49"/>
      <c r="X376" s="12"/>
      <c r="Y376" s="12"/>
      <c r="Z376" s="44"/>
      <c r="AA376" s="44"/>
      <c r="AB376" s="39"/>
      <c r="AC376" s="25"/>
    </row>
    <row r="377" spans="1:29" x14ac:dyDescent="0.25">
      <c r="A377" s="25" t="s">
        <v>5</v>
      </c>
      <c r="B377" s="25" t="s">
        <v>110</v>
      </c>
      <c r="C377" s="25"/>
      <c r="D377" s="114"/>
      <c r="E377" s="43"/>
      <c r="F377" s="115"/>
      <c r="G377" s="63"/>
      <c r="H377" s="62"/>
      <c r="I377" s="43"/>
      <c r="J377" s="51"/>
      <c r="K377" s="43"/>
      <c r="L377" s="46"/>
      <c r="M377" s="43"/>
      <c r="N377" s="43"/>
      <c r="O377" s="43"/>
      <c r="P377" s="46"/>
      <c r="Q377" s="76"/>
      <c r="R377" s="49"/>
      <c r="S377" s="76"/>
      <c r="T377" s="46"/>
      <c r="U377" s="46"/>
      <c r="V377" s="49"/>
      <c r="X377" s="12"/>
      <c r="Y377" s="12"/>
      <c r="Z377" s="44"/>
      <c r="AA377" s="44"/>
      <c r="AB377" s="39"/>
      <c r="AC377" s="25"/>
    </row>
    <row r="378" spans="1:29" x14ac:dyDescent="0.25">
      <c r="A378" s="20">
        <v>341</v>
      </c>
      <c r="B378" s="20" t="s">
        <v>38</v>
      </c>
      <c r="C378" s="25"/>
      <c r="D378" s="114">
        <v>48395</v>
      </c>
      <c r="E378" s="43"/>
      <c r="F378" s="115">
        <v>2.3E-3</v>
      </c>
      <c r="G378" s="63"/>
      <c r="H378" s="62"/>
      <c r="I378" s="43"/>
      <c r="J378" s="51">
        <v>-2</v>
      </c>
      <c r="K378" s="53"/>
      <c r="L378" s="46">
        <v>7275952.9800000004</v>
      </c>
      <c r="M378" s="43"/>
      <c r="N378" s="46">
        <v>3148967.1621375</v>
      </c>
      <c r="O378" s="43"/>
      <c r="P378" s="46">
        <f t="shared" ref="P378:P381" si="203">+ROUND((100-J378)/100*L378-N378,0)</f>
        <v>4272505</v>
      </c>
      <c r="Q378" s="57"/>
      <c r="R378" s="49">
        <f t="shared" ref="R378:R380" si="204">X378-Z378</f>
        <v>15.2237125</v>
      </c>
      <c r="S378" s="57"/>
      <c r="T378" s="46">
        <f t="shared" ref="T378:T384" si="205">+ROUND(P378/R378,0)</f>
        <v>280648</v>
      </c>
      <c r="U378" s="46"/>
      <c r="V378" s="49">
        <f t="shared" ref="V378:V381" si="206">+ROUND(T378/L378*100,2)</f>
        <v>3.86</v>
      </c>
      <c r="X378" s="12">
        <f t="shared" ref="X378:X384" si="207">+(MONTH(D378)-12)/12+YEAR(D378)-2016</f>
        <v>15.5</v>
      </c>
      <c r="Y378" s="12"/>
      <c r="Z378" s="44">
        <f t="shared" ref="Z378:Z384" si="208">+F378*X378^2/2</f>
        <v>0.27628750000000002</v>
      </c>
      <c r="AA378" s="44"/>
      <c r="AB378" s="39"/>
    </row>
    <row r="379" spans="1:29" x14ac:dyDescent="0.25">
      <c r="A379" s="20">
        <v>342</v>
      </c>
      <c r="B379" s="20" t="s">
        <v>83</v>
      </c>
      <c r="C379" s="25"/>
      <c r="D379" s="114">
        <v>48395</v>
      </c>
      <c r="E379" s="43"/>
      <c r="F379" s="115">
        <v>9.4999999999999998E-3</v>
      </c>
      <c r="G379" s="63"/>
      <c r="H379" s="62"/>
      <c r="I379" s="43"/>
      <c r="J379" s="51">
        <v>0</v>
      </c>
      <c r="K379" s="43"/>
      <c r="L379" s="46">
        <v>1814775.85</v>
      </c>
      <c r="M379" s="43"/>
      <c r="N379" s="46">
        <v>859918.14655250008</v>
      </c>
      <c r="O379" s="43"/>
      <c r="P379" s="46">
        <f t="shared" si="203"/>
        <v>954858</v>
      </c>
      <c r="Q379" s="57"/>
      <c r="R379" s="49">
        <f t="shared" si="204"/>
        <v>14.358812499999999</v>
      </c>
      <c r="S379" s="57"/>
      <c r="T379" s="46">
        <f t="shared" si="205"/>
        <v>66500</v>
      </c>
      <c r="U379" s="46"/>
      <c r="V379" s="49">
        <f t="shared" si="206"/>
        <v>3.66</v>
      </c>
      <c r="X379" s="12">
        <f t="shared" si="207"/>
        <v>15.5</v>
      </c>
      <c r="Y379" s="12"/>
      <c r="Z379" s="44">
        <f t="shared" si="208"/>
        <v>1.1411875</v>
      </c>
      <c r="AA379" s="44"/>
      <c r="AB379" s="39"/>
    </row>
    <row r="380" spans="1:29" x14ac:dyDescent="0.25">
      <c r="A380" s="20">
        <v>343</v>
      </c>
      <c r="B380" s="20" t="s">
        <v>84</v>
      </c>
      <c r="C380" s="25"/>
      <c r="D380" s="114">
        <v>48395</v>
      </c>
      <c r="E380" s="43"/>
      <c r="F380" s="62">
        <v>5.7000000000000002E-3</v>
      </c>
      <c r="G380" s="63"/>
      <c r="H380" s="62"/>
      <c r="I380" s="43"/>
      <c r="J380" s="51">
        <v>0</v>
      </c>
      <c r="K380" s="53"/>
      <c r="L380" s="46">
        <v>214894007.50999999</v>
      </c>
      <c r="M380" s="43"/>
      <c r="N380" s="46">
        <v>16904031.728602245</v>
      </c>
      <c r="O380" s="43"/>
      <c r="P380" s="46">
        <f t="shared" si="203"/>
        <v>197989976</v>
      </c>
      <c r="Q380" s="57"/>
      <c r="R380" s="49">
        <f t="shared" si="204"/>
        <v>14.8152875</v>
      </c>
      <c r="S380" s="57"/>
      <c r="T380" s="46">
        <f t="shared" si="205"/>
        <v>13363897</v>
      </c>
      <c r="U380" s="46"/>
      <c r="V380" s="49">
        <f t="shared" si="206"/>
        <v>6.22</v>
      </c>
      <c r="X380" s="12">
        <f t="shared" si="207"/>
        <v>15.5</v>
      </c>
      <c r="Y380" s="12"/>
      <c r="Z380" s="44">
        <f t="shared" si="208"/>
        <v>0.68471250000000006</v>
      </c>
      <c r="AA380" s="44"/>
      <c r="AB380" s="39"/>
    </row>
    <row r="381" spans="1:29" x14ac:dyDescent="0.25">
      <c r="A381" s="20">
        <v>343.2</v>
      </c>
      <c r="B381" s="20" t="s">
        <v>252</v>
      </c>
      <c r="C381" s="25"/>
      <c r="D381" s="114">
        <v>48395</v>
      </c>
      <c r="E381" s="43"/>
      <c r="F381" s="62">
        <v>0.1565</v>
      </c>
      <c r="G381" s="63"/>
      <c r="H381" s="62"/>
      <c r="I381" s="43"/>
      <c r="J381" s="51">
        <v>35</v>
      </c>
      <c r="K381" s="43"/>
      <c r="L381" s="46">
        <v>126367537.97</v>
      </c>
      <c r="M381" s="43"/>
      <c r="N381" s="46">
        <v>10341296.440059461</v>
      </c>
      <c r="O381" s="43"/>
      <c r="P381" s="46">
        <f t="shared" si="203"/>
        <v>71797603</v>
      </c>
      <c r="Q381" s="57"/>
      <c r="R381" s="49">
        <v>1.44</v>
      </c>
      <c r="S381" s="57" t="s">
        <v>275</v>
      </c>
      <c r="T381" s="46">
        <f t="shared" si="205"/>
        <v>49859447</v>
      </c>
      <c r="U381" s="46"/>
      <c r="V381" s="49">
        <f t="shared" si="206"/>
        <v>39.46</v>
      </c>
      <c r="X381" s="12">
        <f t="shared" si="207"/>
        <v>15.5</v>
      </c>
      <c r="Y381" s="12"/>
      <c r="Z381" s="44">
        <f t="shared" si="208"/>
        <v>18.7995625</v>
      </c>
      <c r="AA381" s="44"/>
      <c r="AB381" s="39"/>
    </row>
    <row r="382" spans="1:29" x14ac:dyDescent="0.25">
      <c r="A382" s="20">
        <v>344</v>
      </c>
      <c r="B382" s="20" t="s">
        <v>86</v>
      </c>
      <c r="C382" s="25"/>
      <c r="D382" s="114">
        <v>48395</v>
      </c>
      <c r="E382" s="43"/>
      <c r="F382" s="115">
        <v>1.6000000000000001E-3</v>
      </c>
      <c r="G382" s="63"/>
      <c r="H382" s="62"/>
      <c r="I382" s="43"/>
      <c r="J382" s="51">
        <v>-1</v>
      </c>
      <c r="K382" s="43"/>
      <c r="L382" s="46">
        <v>32632811.859999999</v>
      </c>
      <c r="M382" s="43"/>
      <c r="N382" s="46">
        <v>11677845.366357498</v>
      </c>
      <c r="O382" s="43"/>
      <c r="P382" s="46">
        <f t="shared" ref="P382:P384" si="209">+ROUND((100-J382)/100*L382-N382,0)</f>
        <v>21281295</v>
      </c>
      <c r="Q382" s="57"/>
      <c r="R382" s="49">
        <f t="shared" ref="R382:R384" si="210">X382-Z382</f>
        <v>15.3078</v>
      </c>
      <c r="S382" s="57"/>
      <c r="T382" s="46">
        <f t="shared" si="205"/>
        <v>1390226</v>
      </c>
      <c r="U382" s="46"/>
      <c r="V382" s="49">
        <f t="shared" ref="V382:V384" si="211">+ROUND(T382/L382*100,2)</f>
        <v>4.26</v>
      </c>
      <c r="X382" s="12">
        <f t="shared" si="207"/>
        <v>15.5</v>
      </c>
      <c r="Y382" s="12"/>
      <c r="Z382" s="44">
        <f t="shared" si="208"/>
        <v>0.19220000000000001</v>
      </c>
      <c r="AA382" s="44"/>
      <c r="AB382" s="39"/>
    </row>
    <row r="383" spans="1:29" x14ac:dyDescent="0.25">
      <c r="A383" s="20">
        <v>345</v>
      </c>
      <c r="B383" s="20" t="s">
        <v>41</v>
      </c>
      <c r="C383" s="25"/>
      <c r="D383" s="114">
        <v>48395</v>
      </c>
      <c r="E383" s="43"/>
      <c r="F383" s="115">
        <v>1.2999999999999999E-3</v>
      </c>
      <c r="G383" s="63"/>
      <c r="H383" s="62"/>
      <c r="I383" s="43"/>
      <c r="J383" s="51">
        <v>-1</v>
      </c>
      <c r="K383" s="43"/>
      <c r="L383" s="46">
        <v>34685483.280000001</v>
      </c>
      <c r="M383" s="43"/>
      <c r="N383" s="46">
        <v>14818331.17375</v>
      </c>
      <c r="O383" s="43"/>
      <c r="P383" s="46">
        <f t="shared" si="209"/>
        <v>20214007</v>
      </c>
      <c r="Q383" s="57"/>
      <c r="R383" s="49">
        <f t="shared" si="210"/>
        <v>15.343837499999999</v>
      </c>
      <c r="S383" s="57"/>
      <c r="T383" s="46">
        <f t="shared" si="205"/>
        <v>1317402</v>
      </c>
      <c r="U383" s="46"/>
      <c r="V383" s="49">
        <f t="shared" si="211"/>
        <v>3.8</v>
      </c>
      <c r="X383" s="12">
        <f t="shared" si="207"/>
        <v>15.5</v>
      </c>
      <c r="Y383" s="12"/>
      <c r="Z383" s="44">
        <f t="shared" si="208"/>
        <v>0.15616249999999998</v>
      </c>
      <c r="AA383" s="44"/>
      <c r="AB383" s="39"/>
    </row>
    <row r="384" spans="1:29" x14ac:dyDescent="0.25">
      <c r="A384" s="20">
        <v>346</v>
      </c>
      <c r="B384" s="20" t="s">
        <v>253</v>
      </c>
      <c r="C384" s="25"/>
      <c r="D384" s="114">
        <v>48395</v>
      </c>
      <c r="E384" s="43"/>
      <c r="F384" s="115">
        <v>2.5999999999999999E-3</v>
      </c>
      <c r="G384" s="63"/>
      <c r="H384" s="62"/>
      <c r="I384" s="43"/>
      <c r="J384" s="51">
        <v>0</v>
      </c>
      <c r="K384" s="43"/>
      <c r="L384" s="47">
        <v>2899894.15</v>
      </c>
      <c r="M384" s="43"/>
      <c r="N384" s="47">
        <v>1243697.6172550002</v>
      </c>
      <c r="O384" s="43"/>
      <c r="P384" s="47">
        <f t="shared" si="209"/>
        <v>1656197</v>
      </c>
      <c r="Q384" s="74"/>
      <c r="R384" s="49">
        <f t="shared" si="210"/>
        <v>15.187675</v>
      </c>
      <c r="S384" s="74"/>
      <c r="T384" s="47">
        <f t="shared" si="205"/>
        <v>109049</v>
      </c>
      <c r="U384" s="50"/>
      <c r="V384" s="49">
        <f t="shared" si="211"/>
        <v>3.76</v>
      </c>
      <c r="X384" s="90">
        <f t="shared" si="207"/>
        <v>15.5</v>
      </c>
      <c r="Y384" s="95"/>
      <c r="Z384" s="44">
        <f t="shared" si="208"/>
        <v>0.31232499999999996</v>
      </c>
      <c r="AA384" s="44"/>
      <c r="AB384" s="39"/>
      <c r="AC384" s="25"/>
    </row>
    <row r="385" spans="1:29" s="25" customFormat="1" x14ac:dyDescent="0.25">
      <c r="A385" s="20" t="s">
        <v>5</v>
      </c>
      <c r="B385" s="25" t="s">
        <v>111</v>
      </c>
      <c r="D385" s="114"/>
      <c r="E385" s="43"/>
      <c r="F385" s="115"/>
      <c r="G385" s="63"/>
      <c r="H385" s="62"/>
      <c r="I385" s="43"/>
      <c r="J385" s="51"/>
      <c r="K385" s="43"/>
      <c r="L385" s="55">
        <f>+SUBTOTAL(9,L378:L384)</f>
        <v>420570463.60000002</v>
      </c>
      <c r="M385" s="53"/>
      <c r="N385" s="55">
        <f>+SUBTOTAL(9,N378:N384)</f>
        <v>58994087.634714201</v>
      </c>
      <c r="O385" s="53"/>
      <c r="P385" s="55">
        <f>+SUBTOTAL(9,P378:P384)</f>
        <v>318166441</v>
      </c>
      <c r="Q385" s="59"/>
      <c r="R385" s="80">
        <f>+P385/T385</f>
        <v>4.792589378227591</v>
      </c>
      <c r="S385" s="59"/>
      <c r="T385" s="55">
        <f>+SUBTOTAL(9,T378:T384)</f>
        <v>66387169</v>
      </c>
      <c r="U385" s="59"/>
      <c r="V385" s="80">
        <f>+T385/L385*100</f>
        <v>15.785028846709528</v>
      </c>
      <c r="X385" s="89"/>
      <c r="Y385" s="89"/>
      <c r="Z385" s="44"/>
      <c r="AA385" s="44"/>
      <c r="AB385" s="39"/>
      <c r="AC385" s="24"/>
    </row>
    <row r="386" spans="1:29" s="25" customFormat="1" x14ac:dyDescent="0.25">
      <c r="A386" s="20"/>
      <c r="B386" s="25" t="s">
        <v>5</v>
      </c>
      <c r="D386" s="114"/>
      <c r="E386" s="43"/>
      <c r="F386" s="115"/>
      <c r="G386" s="63"/>
      <c r="H386" s="62"/>
      <c r="I386" s="43"/>
      <c r="J386" s="51"/>
      <c r="K386" s="43"/>
      <c r="L386" s="48"/>
      <c r="M386" s="53"/>
      <c r="N386" s="48"/>
      <c r="O386" s="53"/>
      <c r="P386" s="48"/>
      <c r="Q386" s="48"/>
      <c r="R386" s="49"/>
      <c r="S386" s="48"/>
      <c r="T386" s="48"/>
      <c r="U386" s="48"/>
      <c r="V386" s="49"/>
      <c r="X386" s="89"/>
      <c r="Y386" s="89"/>
      <c r="Z386" s="44"/>
      <c r="AA386" s="44"/>
      <c r="AB386" s="39"/>
      <c r="AC386" s="20"/>
    </row>
    <row r="387" spans="1:29" s="25" customFormat="1" x14ac:dyDescent="0.25">
      <c r="A387" s="28" t="s">
        <v>194</v>
      </c>
      <c r="D387" s="114"/>
      <c r="E387" s="43"/>
      <c r="F387" s="115"/>
      <c r="G387" s="63"/>
      <c r="H387" s="62"/>
      <c r="I387" s="43"/>
      <c r="J387" s="51"/>
      <c r="K387" s="43"/>
      <c r="L387" s="77">
        <f>+SUBTOTAL(9,L357:L386)</f>
        <v>920283497.25999999</v>
      </c>
      <c r="M387" s="79"/>
      <c r="N387" s="77">
        <f>+SUBTOTAL(9,N357:N386)</f>
        <v>141676429.27919343</v>
      </c>
      <c r="O387" s="79"/>
      <c r="P387" s="77">
        <f>+SUBTOTAL(9,P357:P386)</f>
        <v>688453924</v>
      </c>
      <c r="Q387" s="77"/>
      <c r="R387" s="75">
        <f>+P387/T387</f>
        <v>5.0661464751065646</v>
      </c>
      <c r="S387" s="77"/>
      <c r="T387" s="77">
        <f>+SUBTOTAL(9,T357:T386)</f>
        <v>135893016</v>
      </c>
      <c r="U387" s="77"/>
      <c r="V387" s="75">
        <f>+T387/L387*100</f>
        <v>14.766429736554027</v>
      </c>
      <c r="X387" s="91"/>
      <c r="Y387" s="91"/>
      <c r="Z387" s="44"/>
      <c r="AA387" s="44"/>
      <c r="AB387" s="39"/>
      <c r="AC387" s="20"/>
    </row>
    <row r="388" spans="1:29" s="25" customFormat="1" x14ac:dyDescent="0.25">
      <c r="A388" s="28"/>
      <c r="B388" s="25" t="s">
        <v>5</v>
      </c>
      <c r="D388" s="114"/>
      <c r="E388" s="43"/>
      <c r="F388" s="115"/>
      <c r="G388" s="63"/>
      <c r="H388" s="62"/>
      <c r="I388" s="43"/>
      <c r="J388" s="51"/>
      <c r="K388" s="43"/>
      <c r="L388" s="48"/>
      <c r="M388" s="53"/>
      <c r="N388" s="48"/>
      <c r="O388" s="53"/>
      <c r="P388" s="48"/>
      <c r="Q388" s="48"/>
      <c r="R388" s="49"/>
      <c r="S388" s="48"/>
      <c r="T388" s="48"/>
      <c r="U388" s="48"/>
      <c r="V388" s="49"/>
      <c r="X388" s="89"/>
      <c r="Y388" s="89"/>
      <c r="Z388" s="44"/>
      <c r="AA388" s="44"/>
      <c r="AB388" s="39"/>
      <c r="AC388" s="20"/>
    </row>
    <row r="389" spans="1:29" s="25" customFormat="1" x14ac:dyDescent="0.25">
      <c r="A389" s="28"/>
      <c r="B389" s="25" t="s">
        <v>5</v>
      </c>
      <c r="D389" s="114"/>
      <c r="E389" s="43"/>
      <c r="F389" s="115"/>
      <c r="G389" s="63"/>
      <c r="H389" s="62"/>
      <c r="I389" s="43"/>
      <c r="J389" s="51"/>
      <c r="K389" s="43"/>
      <c r="L389" s="48"/>
      <c r="M389" s="53"/>
      <c r="N389" s="48"/>
      <c r="O389" s="53"/>
      <c r="P389" s="48"/>
      <c r="Q389" s="48"/>
      <c r="R389" s="49"/>
      <c r="S389" s="48"/>
      <c r="T389" s="48"/>
      <c r="U389" s="48"/>
      <c r="V389" s="49"/>
      <c r="X389" s="89"/>
      <c r="Y389" s="89"/>
      <c r="Z389" s="44"/>
      <c r="AA389" s="44"/>
      <c r="AB389" s="39"/>
      <c r="AC389" s="20"/>
    </row>
    <row r="390" spans="1:29" s="25" customFormat="1" x14ac:dyDescent="0.25">
      <c r="A390" s="28" t="s">
        <v>195</v>
      </c>
      <c r="D390" s="114"/>
      <c r="E390" s="43"/>
      <c r="F390" s="115"/>
      <c r="G390" s="63"/>
      <c r="H390" s="62"/>
      <c r="I390" s="43"/>
      <c r="J390" s="51"/>
      <c r="K390" s="43"/>
      <c r="L390" s="48"/>
      <c r="M390" s="53"/>
      <c r="N390" s="48"/>
      <c r="O390" s="53"/>
      <c r="P390" s="48"/>
      <c r="Q390" s="48"/>
      <c r="R390" s="49"/>
      <c r="S390" s="48"/>
      <c r="T390" s="48"/>
      <c r="U390" s="48"/>
      <c r="V390" s="49"/>
      <c r="X390" s="89"/>
      <c r="Y390" s="89"/>
      <c r="Z390" s="44"/>
      <c r="AA390" s="44"/>
      <c r="AB390" s="39"/>
      <c r="AC390" s="20"/>
    </row>
    <row r="391" spans="1:29" x14ac:dyDescent="0.25">
      <c r="A391" s="20" t="s">
        <v>5</v>
      </c>
      <c r="B391" s="20" t="s">
        <v>5</v>
      </c>
      <c r="C391" s="25"/>
      <c r="D391" s="114"/>
      <c r="E391" s="43"/>
      <c r="F391" s="115"/>
      <c r="G391" s="63"/>
      <c r="H391" s="62"/>
      <c r="I391" s="43"/>
      <c r="J391" s="51"/>
      <c r="K391" s="43"/>
      <c r="L391" s="43"/>
      <c r="M391" s="43"/>
      <c r="N391" s="43"/>
      <c r="O391" s="43"/>
      <c r="P391" s="43"/>
      <c r="Q391" s="43"/>
      <c r="R391" s="49"/>
      <c r="V391" s="49"/>
      <c r="X391" s="12"/>
      <c r="Y391" s="12"/>
      <c r="Z391" s="44"/>
      <c r="AA391" s="44"/>
      <c r="AB391" s="39"/>
      <c r="AC391" s="25"/>
    </row>
    <row r="392" spans="1:29" s="25" customFormat="1" x14ac:dyDescent="0.25">
      <c r="A392" s="25" t="s">
        <v>5</v>
      </c>
      <c r="B392" s="25" t="s">
        <v>112</v>
      </c>
      <c r="D392" s="114"/>
      <c r="E392" s="43"/>
      <c r="F392" s="115"/>
      <c r="G392" s="63"/>
      <c r="H392" s="62"/>
      <c r="I392" s="43"/>
      <c r="J392" s="51"/>
      <c r="K392" s="53"/>
      <c r="L392" s="46"/>
      <c r="M392" s="43"/>
      <c r="N392" s="46"/>
      <c r="O392" s="43"/>
      <c r="P392" s="46"/>
      <c r="Q392" s="57"/>
      <c r="R392" s="49"/>
      <c r="S392" s="57"/>
      <c r="T392" s="46"/>
      <c r="U392" s="46"/>
      <c r="V392" s="49"/>
      <c r="X392" s="12"/>
      <c r="Y392" s="12"/>
      <c r="Z392" s="44"/>
      <c r="AA392" s="44"/>
      <c r="AB392" s="39"/>
      <c r="AC392" s="20"/>
    </row>
    <row r="393" spans="1:29" x14ac:dyDescent="0.25">
      <c r="A393" s="20">
        <v>341</v>
      </c>
      <c r="B393" s="20" t="s">
        <v>38</v>
      </c>
      <c r="C393" s="25"/>
      <c r="D393" s="114">
        <v>50221</v>
      </c>
      <c r="E393" s="43"/>
      <c r="F393" s="115">
        <v>2.3E-3</v>
      </c>
      <c r="G393" s="63"/>
      <c r="H393" s="62"/>
      <c r="I393" s="43"/>
      <c r="J393" s="51">
        <v>-2</v>
      </c>
      <c r="K393" s="43"/>
      <c r="L393" s="46">
        <v>32284854.75</v>
      </c>
      <c r="M393" s="43"/>
      <c r="N393" s="46">
        <v>10891633.014867501</v>
      </c>
      <c r="O393" s="43"/>
      <c r="P393" s="46">
        <f t="shared" ref="P393:P396" si="212">+ROUND((100-J393)/100*L393-N393,0)</f>
        <v>22038919</v>
      </c>
      <c r="Q393" s="57"/>
      <c r="R393" s="49">
        <f t="shared" ref="R393:R395" si="213">X393-Z393</f>
        <v>20.016712500000001</v>
      </c>
      <c r="S393" s="57"/>
      <c r="T393" s="46">
        <f t="shared" ref="T393:T399" si="214">+ROUND(P393/R393,0)</f>
        <v>1101026</v>
      </c>
      <c r="U393" s="46"/>
      <c r="V393" s="49">
        <f t="shared" ref="V393:V396" si="215">+ROUND(T393/L393*100,2)</f>
        <v>3.41</v>
      </c>
      <c r="X393" s="12">
        <f t="shared" ref="X393:X399" si="216">+(MONTH(D393)-12)/12+YEAR(D393)-2016</f>
        <v>20.5</v>
      </c>
      <c r="Y393" s="12"/>
      <c r="Z393" s="44">
        <f t="shared" ref="Z393:Z399" si="217">+F393*X393^2/2</f>
        <v>0.48328749999999998</v>
      </c>
      <c r="AA393" s="44"/>
      <c r="AB393" s="39"/>
    </row>
    <row r="394" spans="1:29" x14ac:dyDescent="0.25">
      <c r="A394" s="20">
        <v>342</v>
      </c>
      <c r="B394" s="20" t="s">
        <v>83</v>
      </c>
      <c r="C394" s="25"/>
      <c r="D394" s="114">
        <v>50221</v>
      </c>
      <c r="E394" s="43"/>
      <c r="F394" s="115">
        <v>9.4999999999999998E-3</v>
      </c>
      <c r="G394" s="63"/>
      <c r="H394" s="62"/>
      <c r="I394" s="43"/>
      <c r="J394" s="51">
        <v>0</v>
      </c>
      <c r="K394" s="43"/>
      <c r="L394" s="46">
        <v>12410130.619999999</v>
      </c>
      <c r="M394" s="43"/>
      <c r="N394" s="46">
        <v>4106991.8148399997</v>
      </c>
      <c r="O394" s="43"/>
      <c r="P394" s="46">
        <f t="shared" si="212"/>
        <v>8303139</v>
      </c>
      <c r="Q394" s="57"/>
      <c r="R394" s="49">
        <f t="shared" si="213"/>
        <v>18.503812499999999</v>
      </c>
      <c r="S394" s="57"/>
      <c r="T394" s="46">
        <f t="shared" si="214"/>
        <v>448726</v>
      </c>
      <c r="U394" s="46"/>
      <c r="V394" s="49">
        <f t="shared" si="215"/>
        <v>3.62</v>
      </c>
      <c r="X394" s="12">
        <f t="shared" si="216"/>
        <v>20.5</v>
      </c>
      <c r="Y394" s="12"/>
      <c r="Z394" s="44">
        <f t="shared" si="217"/>
        <v>1.9961875</v>
      </c>
      <c r="AA394" s="44"/>
      <c r="AB394" s="39"/>
    </row>
    <row r="395" spans="1:29" x14ac:dyDescent="0.25">
      <c r="A395" s="20">
        <v>343</v>
      </c>
      <c r="B395" s="20" t="s">
        <v>84</v>
      </c>
      <c r="C395" s="25"/>
      <c r="D395" s="114">
        <v>50221</v>
      </c>
      <c r="E395" s="43"/>
      <c r="F395" s="62">
        <v>5.7000000000000002E-3</v>
      </c>
      <c r="G395" s="63"/>
      <c r="H395" s="62"/>
      <c r="I395" s="43"/>
      <c r="J395" s="51">
        <v>0</v>
      </c>
      <c r="K395" s="43"/>
      <c r="L395" s="46">
        <v>250685263.56999999</v>
      </c>
      <c r="M395" s="43"/>
      <c r="N395" s="46">
        <v>31987108.077949293</v>
      </c>
      <c r="O395" s="43"/>
      <c r="P395" s="46">
        <f t="shared" si="212"/>
        <v>218698155</v>
      </c>
      <c r="Q395" s="57"/>
      <c r="R395" s="49">
        <f t="shared" si="213"/>
        <v>19.302287499999998</v>
      </c>
      <c r="S395" s="57"/>
      <c r="T395" s="46">
        <f t="shared" si="214"/>
        <v>11330168</v>
      </c>
      <c r="U395" s="46"/>
      <c r="V395" s="49">
        <f t="shared" si="215"/>
        <v>4.5199999999999996</v>
      </c>
      <c r="X395" s="12">
        <f t="shared" si="216"/>
        <v>20.5</v>
      </c>
      <c r="Y395" s="12"/>
      <c r="Z395" s="44">
        <f t="shared" si="217"/>
        <v>1.1977125</v>
      </c>
      <c r="AA395" s="44"/>
      <c r="AB395" s="39"/>
    </row>
    <row r="396" spans="1:29" x14ac:dyDescent="0.25">
      <c r="A396" s="20">
        <v>343.2</v>
      </c>
      <c r="B396" s="20" t="s">
        <v>252</v>
      </c>
      <c r="C396" s="25"/>
      <c r="D396" s="114">
        <v>50221</v>
      </c>
      <c r="E396" s="43"/>
      <c r="F396" s="62">
        <v>0.1565</v>
      </c>
      <c r="G396" s="63"/>
      <c r="H396" s="62"/>
      <c r="I396" s="43"/>
      <c r="J396" s="51">
        <v>35</v>
      </c>
      <c r="K396" s="43"/>
      <c r="L396" s="46">
        <v>128220285.16</v>
      </c>
      <c r="M396" s="43"/>
      <c r="N396" s="46">
        <v>20575082.853218205</v>
      </c>
      <c r="O396" s="43"/>
      <c r="P396" s="46">
        <f t="shared" si="212"/>
        <v>62768103</v>
      </c>
      <c r="Q396" s="57"/>
      <c r="R396" s="49">
        <v>1.55</v>
      </c>
      <c r="S396" s="57" t="s">
        <v>275</v>
      </c>
      <c r="T396" s="46">
        <f t="shared" si="214"/>
        <v>40495550</v>
      </c>
      <c r="U396" s="46"/>
      <c r="V396" s="49">
        <f t="shared" si="215"/>
        <v>31.58</v>
      </c>
      <c r="X396" s="12">
        <f t="shared" si="216"/>
        <v>20.5</v>
      </c>
      <c r="Y396" s="12"/>
      <c r="Z396" s="44">
        <f t="shared" si="217"/>
        <v>32.884562500000001</v>
      </c>
      <c r="AA396" s="44"/>
      <c r="AB396" s="39"/>
    </row>
    <row r="397" spans="1:29" x14ac:dyDescent="0.25">
      <c r="A397" s="20">
        <v>344</v>
      </c>
      <c r="B397" s="20" t="s">
        <v>86</v>
      </c>
      <c r="C397" s="25"/>
      <c r="D397" s="114">
        <v>50221</v>
      </c>
      <c r="E397" s="43"/>
      <c r="F397" s="115">
        <v>1.6000000000000001E-3</v>
      </c>
      <c r="G397" s="63"/>
      <c r="H397" s="62"/>
      <c r="I397" s="43"/>
      <c r="J397" s="51">
        <v>-1</v>
      </c>
      <c r="K397" s="43"/>
      <c r="L397" s="46">
        <v>41669541.859999999</v>
      </c>
      <c r="M397" s="43"/>
      <c r="N397" s="46">
        <v>11132485.218637498</v>
      </c>
      <c r="O397" s="43"/>
      <c r="P397" s="46">
        <f t="shared" ref="P397:P399" si="218">+ROUND((100-J397)/100*L397-N397,0)</f>
        <v>30953752</v>
      </c>
      <c r="Q397" s="57"/>
      <c r="R397" s="49">
        <f t="shared" ref="R397:R399" si="219">X397-Z397</f>
        <v>20.163799999999998</v>
      </c>
      <c r="S397" s="57"/>
      <c r="T397" s="46">
        <f t="shared" si="214"/>
        <v>1535115</v>
      </c>
      <c r="U397" s="46"/>
      <c r="V397" s="49">
        <f t="shared" ref="V397:V399" si="220">+ROUND(T397/L397*100,2)</f>
        <v>3.68</v>
      </c>
      <c r="X397" s="12">
        <f t="shared" si="216"/>
        <v>20.5</v>
      </c>
      <c r="Y397" s="12"/>
      <c r="Z397" s="44">
        <f t="shared" si="217"/>
        <v>0.3362</v>
      </c>
      <c r="AA397" s="44"/>
      <c r="AB397" s="39"/>
    </row>
    <row r="398" spans="1:29" x14ac:dyDescent="0.25">
      <c r="A398" s="20">
        <v>345</v>
      </c>
      <c r="B398" s="20" t="s">
        <v>41</v>
      </c>
      <c r="C398" s="25"/>
      <c r="D398" s="114">
        <v>50221</v>
      </c>
      <c r="E398" s="43"/>
      <c r="F398" s="115">
        <v>1.2999999999999999E-3</v>
      </c>
      <c r="G398" s="63"/>
      <c r="H398" s="62"/>
      <c r="I398" s="43"/>
      <c r="J398" s="51">
        <v>-1</v>
      </c>
      <c r="K398" s="43"/>
      <c r="L398" s="46">
        <v>51980474.600000001</v>
      </c>
      <c r="M398" s="43"/>
      <c r="N398" s="46">
        <v>16506638.777855001</v>
      </c>
      <c r="O398" s="43"/>
      <c r="P398" s="46">
        <f t="shared" si="218"/>
        <v>35993641</v>
      </c>
      <c r="Q398" s="57"/>
      <c r="R398" s="49">
        <f t="shared" si="219"/>
        <v>20.226837499999998</v>
      </c>
      <c r="S398" s="57"/>
      <c r="T398" s="46">
        <f t="shared" si="214"/>
        <v>1779499</v>
      </c>
      <c r="U398" s="46"/>
      <c r="V398" s="49">
        <f t="shared" si="220"/>
        <v>3.42</v>
      </c>
      <c r="X398" s="12">
        <f t="shared" si="216"/>
        <v>20.5</v>
      </c>
      <c r="Y398" s="12"/>
      <c r="Z398" s="44">
        <f t="shared" si="217"/>
        <v>0.27316249999999997</v>
      </c>
      <c r="AA398" s="44"/>
      <c r="AB398" s="39"/>
    </row>
    <row r="399" spans="1:29" s="25" customFormat="1" x14ac:dyDescent="0.25">
      <c r="A399" s="20">
        <v>346</v>
      </c>
      <c r="B399" s="20" t="s">
        <v>253</v>
      </c>
      <c r="D399" s="114">
        <v>50221</v>
      </c>
      <c r="E399" s="43"/>
      <c r="F399" s="115">
        <v>2.5999999999999999E-3</v>
      </c>
      <c r="G399" s="63"/>
      <c r="H399" s="62"/>
      <c r="I399" s="43"/>
      <c r="J399" s="51">
        <v>0</v>
      </c>
      <c r="K399" s="53"/>
      <c r="L399" s="47">
        <v>12433804.029999999</v>
      </c>
      <c r="M399" s="43"/>
      <c r="N399" s="47">
        <v>3613736.2298899996</v>
      </c>
      <c r="O399" s="43"/>
      <c r="P399" s="47">
        <f t="shared" si="218"/>
        <v>8820068</v>
      </c>
      <c r="Q399" s="74"/>
      <c r="R399" s="49">
        <f t="shared" si="219"/>
        <v>19.953675</v>
      </c>
      <c r="S399" s="74"/>
      <c r="T399" s="47">
        <f t="shared" si="214"/>
        <v>442027</v>
      </c>
      <c r="U399" s="50"/>
      <c r="V399" s="49">
        <f t="shared" si="220"/>
        <v>3.56</v>
      </c>
      <c r="X399" s="90">
        <f t="shared" si="216"/>
        <v>20.5</v>
      </c>
      <c r="Y399" s="95"/>
      <c r="Z399" s="44">
        <f t="shared" si="217"/>
        <v>0.54632499999999995</v>
      </c>
      <c r="AA399" s="44"/>
      <c r="AB399" s="39"/>
    </row>
    <row r="400" spans="1:29" s="25" customFormat="1" x14ac:dyDescent="0.25">
      <c r="A400" s="20" t="s">
        <v>5</v>
      </c>
      <c r="B400" s="25" t="s">
        <v>113</v>
      </c>
      <c r="D400" s="114"/>
      <c r="E400" s="43"/>
      <c r="F400" s="115"/>
      <c r="G400" s="63"/>
      <c r="H400" s="62"/>
      <c r="I400" s="43"/>
      <c r="J400" s="51"/>
      <c r="K400" s="53"/>
      <c r="L400" s="55">
        <f>+SUBTOTAL(9,L393:L399)</f>
        <v>529684354.59000003</v>
      </c>
      <c r="M400" s="53"/>
      <c r="N400" s="55">
        <f>+SUBTOTAL(9,N393:N399)</f>
        <v>98813675.987257496</v>
      </c>
      <c r="O400" s="53"/>
      <c r="P400" s="55">
        <f>+SUBTOTAL(9,P393:P399)</f>
        <v>387575777</v>
      </c>
      <c r="Q400" s="59"/>
      <c r="R400" s="80">
        <f>+P400/T400</f>
        <v>6.7838518517196045</v>
      </c>
      <c r="S400" s="59"/>
      <c r="T400" s="55">
        <f>+SUBTOTAL(9,T393:T399)</f>
        <v>57132111</v>
      </c>
      <c r="U400" s="59"/>
      <c r="V400" s="80">
        <f>+T400/L400*100</f>
        <v>10.786067306862947</v>
      </c>
      <c r="X400" s="89"/>
      <c r="Y400" s="89"/>
      <c r="Z400" s="44"/>
      <c r="AA400" s="44"/>
      <c r="AB400" s="39"/>
      <c r="AC400" s="24"/>
    </row>
    <row r="401" spans="1:29" s="25" customFormat="1" x14ac:dyDescent="0.25">
      <c r="A401" s="20"/>
      <c r="B401" s="25" t="s">
        <v>5</v>
      </c>
      <c r="D401" s="114"/>
      <c r="E401" s="43"/>
      <c r="F401" s="115"/>
      <c r="G401" s="63"/>
      <c r="H401" s="62"/>
      <c r="I401" s="43"/>
      <c r="J401" s="51"/>
      <c r="K401" s="53"/>
      <c r="L401" s="59"/>
      <c r="M401" s="117"/>
      <c r="N401" s="59"/>
      <c r="O401" s="117"/>
      <c r="P401" s="59"/>
      <c r="Q401" s="59"/>
      <c r="R401" s="97"/>
      <c r="S401" s="59"/>
      <c r="T401" s="59"/>
      <c r="U401" s="59"/>
      <c r="V401" s="49"/>
      <c r="X401" s="92"/>
      <c r="Y401" s="92"/>
      <c r="Z401" s="44"/>
      <c r="AA401" s="44"/>
      <c r="AB401" s="39"/>
      <c r="AC401" s="20"/>
    </row>
    <row r="402" spans="1:29" s="25" customFormat="1" x14ac:dyDescent="0.25">
      <c r="A402" s="28" t="s">
        <v>196</v>
      </c>
      <c r="D402" s="114"/>
      <c r="E402" s="43"/>
      <c r="F402" s="118"/>
      <c r="G402" s="63"/>
      <c r="H402" s="62"/>
      <c r="I402" s="43"/>
      <c r="J402" s="51"/>
      <c r="K402" s="53"/>
      <c r="L402" s="58">
        <f>+SUBTOTAL(9,L393:L401)</f>
        <v>529684354.59000003</v>
      </c>
      <c r="M402" s="117"/>
      <c r="N402" s="58">
        <f>+SUBTOTAL(9,N393:N401)</f>
        <v>98813675.987257496</v>
      </c>
      <c r="O402" s="117"/>
      <c r="P402" s="58">
        <f>+SUBTOTAL(9,P393:P401)</f>
        <v>387575777</v>
      </c>
      <c r="Q402" s="58"/>
      <c r="R402" s="104">
        <f>+P402/T402</f>
        <v>6.7838518517196045</v>
      </c>
      <c r="S402" s="58"/>
      <c r="T402" s="58">
        <f>+SUBTOTAL(9,T393:T401)</f>
        <v>57132111</v>
      </c>
      <c r="U402" s="58"/>
      <c r="V402" s="75">
        <f>+T402/L402*100</f>
        <v>10.786067306862947</v>
      </c>
      <c r="X402" s="93"/>
      <c r="Y402" s="93"/>
      <c r="Z402" s="44"/>
      <c r="AA402" s="44"/>
      <c r="AB402" s="39"/>
      <c r="AC402" s="20"/>
    </row>
    <row r="403" spans="1:29" s="25" customFormat="1" x14ac:dyDescent="0.25">
      <c r="A403" s="79"/>
      <c r="B403" s="53" t="s">
        <v>5</v>
      </c>
      <c r="C403" s="53"/>
      <c r="D403" s="114"/>
      <c r="E403" s="43"/>
      <c r="F403" s="115"/>
      <c r="G403" s="63"/>
      <c r="H403" s="62"/>
      <c r="I403" s="43"/>
      <c r="J403" s="51"/>
      <c r="K403" s="53"/>
      <c r="L403" s="58"/>
      <c r="M403" s="53"/>
      <c r="N403" s="58"/>
      <c r="O403" s="53"/>
      <c r="P403" s="58"/>
      <c r="Q403" s="58"/>
      <c r="R403" s="49"/>
      <c r="S403" s="58"/>
      <c r="T403" s="58"/>
      <c r="U403" s="58"/>
      <c r="V403" s="49"/>
      <c r="X403" s="93"/>
      <c r="Y403" s="93"/>
      <c r="Z403" s="44"/>
      <c r="AA403" s="44"/>
      <c r="AB403" s="39"/>
      <c r="AC403" s="20"/>
    </row>
    <row r="404" spans="1:29" s="25" customFormat="1" x14ac:dyDescent="0.25">
      <c r="A404" s="79" t="s">
        <v>197</v>
      </c>
      <c r="B404" s="53"/>
      <c r="C404" s="53"/>
      <c r="D404" s="114"/>
      <c r="E404" s="43"/>
      <c r="F404" s="115"/>
      <c r="G404" s="63"/>
      <c r="H404" s="62"/>
      <c r="I404" s="43"/>
      <c r="J404" s="51"/>
      <c r="K404" s="53"/>
      <c r="L404" s="58"/>
      <c r="M404" s="53"/>
      <c r="N404" s="58"/>
      <c r="O404" s="53"/>
      <c r="P404" s="58"/>
      <c r="Q404" s="58"/>
      <c r="R404" s="49"/>
      <c r="S404" s="58"/>
      <c r="T404" s="58"/>
      <c r="U404" s="58"/>
      <c r="V404" s="49"/>
      <c r="X404" s="93"/>
      <c r="Y404" s="93"/>
      <c r="Z404" s="44"/>
      <c r="AA404" s="44"/>
      <c r="AB404" s="39"/>
      <c r="AC404" s="20"/>
    </row>
    <row r="405" spans="1:29" s="25" customFormat="1" x14ac:dyDescent="0.25">
      <c r="A405" s="43" t="s">
        <v>5</v>
      </c>
      <c r="B405" s="43" t="s">
        <v>5</v>
      </c>
      <c r="C405" s="53"/>
      <c r="D405" s="114"/>
      <c r="E405" s="43"/>
      <c r="F405" s="115"/>
      <c r="G405" s="63"/>
      <c r="H405" s="62"/>
      <c r="I405" s="43"/>
      <c r="J405" s="51"/>
      <c r="K405" s="53"/>
      <c r="L405" s="58"/>
      <c r="M405" s="53"/>
      <c r="N405" s="58"/>
      <c r="O405" s="53"/>
      <c r="P405" s="58"/>
      <c r="Q405" s="58"/>
      <c r="R405" s="49"/>
      <c r="S405" s="58"/>
      <c r="T405" s="58"/>
      <c r="U405" s="58"/>
      <c r="V405" s="49"/>
      <c r="X405" s="93"/>
      <c r="Y405" s="93"/>
      <c r="Z405" s="44"/>
      <c r="AA405" s="44"/>
      <c r="AB405" s="39"/>
      <c r="AC405" s="20"/>
    </row>
    <row r="406" spans="1:29" s="25" customFormat="1" x14ac:dyDescent="0.25">
      <c r="A406" s="53"/>
      <c r="B406" s="53" t="s">
        <v>114</v>
      </c>
      <c r="C406" s="53"/>
      <c r="D406" s="114"/>
      <c r="E406" s="43"/>
      <c r="F406" s="115"/>
      <c r="G406" s="63"/>
      <c r="H406" s="62"/>
      <c r="I406" s="43"/>
      <c r="J406" s="51"/>
      <c r="K406" s="53"/>
      <c r="L406" s="58"/>
      <c r="M406" s="53"/>
      <c r="N406" s="58"/>
      <c r="O406" s="53"/>
      <c r="P406" s="58"/>
      <c r="Q406" s="58"/>
      <c r="R406" s="49"/>
      <c r="S406" s="58"/>
      <c r="T406" s="58"/>
      <c r="U406" s="58"/>
      <c r="V406" s="49"/>
      <c r="X406" s="93"/>
      <c r="Y406" s="93"/>
      <c r="Z406" s="44"/>
      <c r="AA406" s="44"/>
      <c r="AB406" s="39"/>
      <c r="AC406" s="20"/>
    </row>
    <row r="407" spans="1:29" s="25" customFormat="1" x14ac:dyDescent="0.25">
      <c r="A407" s="43">
        <v>341</v>
      </c>
      <c r="B407" s="43" t="s">
        <v>38</v>
      </c>
      <c r="C407" s="53"/>
      <c r="D407" s="114">
        <v>51682</v>
      </c>
      <c r="E407" s="43"/>
      <c r="F407" s="62" t="s">
        <v>265</v>
      </c>
      <c r="G407" s="63"/>
      <c r="H407" s="62"/>
      <c r="I407" s="43"/>
      <c r="J407" s="51">
        <v>0</v>
      </c>
      <c r="K407" s="53"/>
      <c r="L407" s="46">
        <v>3120797.9</v>
      </c>
      <c r="M407" s="43"/>
      <c r="N407" s="46">
        <v>482629.58683875005</v>
      </c>
      <c r="O407" s="78"/>
      <c r="P407" s="46">
        <f t="shared" ref="P407:P408" si="221">+ROUND((100-J407)/100*L407-N407,0)</f>
        <v>2638168</v>
      </c>
      <c r="Q407" s="57"/>
      <c r="R407" s="49">
        <v>24.49</v>
      </c>
      <c r="S407" s="57"/>
      <c r="T407" s="46">
        <f t="shared" ref="T407:T410" si="222">+ROUND(P407/R407,0)</f>
        <v>107724</v>
      </c>
      <c r="U407" s="46"/>
      <c r="V407" s="49">
        <f t="shared" ref="V407:V408" si="223">+ROUND(T407/L407*100,2)</f>
        <v>3.45</v>
      </c>
      <c r="X407" s="12"/>
      <c r="Y407" s="12"/>
      <c r="Z407" s="44"/>
      <c r="AA407" s="44"/>
      <c r="AB407" s="39"/>
      <c r="AC407" s="20"/>
    </row>
    <row r="408" spans="1:29" s="25" customFormat="1" x14ac:dyDescent="0.25">
      <c r="A408" s="43">
        <v>342</v>
      </c>
      <c r="B408" s="43" t="s">
        <v>83</v>
      </c>
      <c r="C408" s="53"/>
      <c r="D408" s="114">
        <v>51682</v>
      </c>
      <c r="E408" s="43"/>
      <c r="F408" s="62" t="s">
        <v>265</v>
      </c>
      <c r="G408" s="63"/>
      <c r="H408" s="62"/>
      <c r="I408" s="43"/>
      <c r="J408" s="51">
        <v>0</v>
      </c>
      <c r="K408" s="53"/>
      <c r="L408" s="46">
        <v>450604.22</v>
      </c>
      <c r="M408" s="43"/>
      <c r="N408" s="46">
        <v>68019.611455000006</v>
      </c>
      <c r="O408" s="78"/>
      <c r="P408" s="46">
        <f t="shared" si="221"/>
        <v>382585</v>
      </c>
      <c r="Q408" s="57"/>
      <c r="R408" s="49">
        <v>24.52</v>
      </c>
      <c r="S408" s="57"/>
      <c r="T408" s="46">
        <f t="shared" si="222"/>
        <v>15603</v>
      </c>
      <c r="U408" s="46"/>
      <c r="V408" s="49">
        <f t="shared" si="223"/>
        <v>3.46</v>
      </c>
      <c r="X408" s="12"/>
      <c r="Y408" s="12"/>
      <c r="Z408" s="44"/>
      <c r="AA408" s="44"/>
      <c r="AB408" s="39"/>
      <c r="AC408" s="20"/>
    </row>
    <row r="409" spans="1:29" s="25" customFormat="1" x14ac:dyDescent="0.25">
      <c r="A409" s="43">
        <v>343</v>
      </c>
      <c r="B409" s="43" t="s">
        <v>84</v>
      </c>
      <c r="C409" s="53"/>
      <c r="D409" s="114">
        <v>51682</v>
      </c>
      <c r="E409" s="43"/>
      <c r="F409" s="62" t="s">
        <v>265</v>
      </c>
      <c r="G409" s="63"/>
      <c r="H409" s="62"/>
      <c r="I409" s="43"/>
      <c r="J409" s="51">
        <v>0</v>
      </c>
      <c r="K409" s="53"/>
      <c r="L409" s="46">
        <v>31206902.010000002</v>
      </c>
      <c r="M409" s="43"/>
      <c r="N409" s="46">
        <v>2067175.4155067443</v>
      </c>
      <c r="O409" s="78"/>
      <c r="P409" s="46">
        <f t="shared" ref="P409:P410" si="224">+ROUND((100-J409)/100*L409-N409,0)</f>
        <v>29139727</v>
      </c>
      <c r="Q409" s="57"/>
      <c r="R409" s="49">
        <v>24.49</v>
      </c>
      <c r="S409" s="57"/>
      <c r="T409" s="46">
        <f t="shared" si="222"/>
        <v>1189862</v>
      </c>
      <c r="U409" s="46"/>
      <c r="V409" s="49">
        <f t="shared" ref="V409:V411" si="225">+ROUND(T409/L409*100,2)</f>
        <v>3.81</v>
      </c>
      <c r="X409" s="12"/>
      <c r="Y409" s="12"/>
      <c r="Z409" s="44"/>
      <c r="AA409" s="44"/>
      <c r="AB409" s="39"/>
      <c r="AC409" s="20"/>
    </row>
    <row r="410" spans="1:29" s="25" customFormat="1" x14ac:dyDescent="0.25">
      <c r="A410" s="43">
        <v>343.2</v>
      </c>
      <c r="B410" s="43" t="s">
        <v>252</v>
      </c>
      <c r="C410" s="53"/>
      <c r="D410" s="114">
        <v>51682</v>
      </c>
      <c r="E410" s="43"/>
      <c r="F410" s="62" t="s">
        <v>265</v>
      </c>
      <c r="G410" s="63"/>
      <c r="H410" s="62"/>
      <c r="I410" s="43"/>
      <c r="J410" s="51">
        <v>0</v>
      </c>
      <c r="K410" s="53"/>
      <c r="L410" s="46">
        <v>126771982.41</v>
      </c>
      <c r="M410" s="43"/>
      <c r="N410" s="46">
        <v>12048815.031812007</v>
      </c>
      <c r="O410" s="78"/>
      <c r="P410" s="46">
        <f t="shared" si="224"/>
        <v>114723167</v>
      </c>
      <c r="Q410" s="57"/>
      <c r="R410" s="49">
        <v>24.51</v>
      </c>
      <c r="S410" s="57" t="s">
        <v>275</v>
      </c>
      <c r="T410" s="46">
        <f t="shared" si="222"/>
        <v>4680668</v>
      </c>
      <c r="U410" s="46"/>
      <c r="V410" s="49">
        <f t="shared" si="225"/>
        <v>3.69</v>
      </c>
      <c r="X410" s="95"/>
      <c r="Y410" s="95"/>
      <c r="Z410" s="44"/>
      <c r="AA410" s="44"/>
      <c r="AB410" s="39"/>
      <c r="AC410" s="20"/>
    </row>
    <row r="411" spans="1:29" s="25" customFormat="1" x14ac:dyDescent="0.25">
      <c r="A411" s="43">
        <v>345</v>
      </c>
      <c r="B411" s="43" t="s">
        <v>41</v>
      </c>
      <c r="C411" s="53"/>
      <c r="D411" s="114">
        <v>55334</v>
      </c>
      <c r="E411" s="43"/>
      <c r="F411" s="62" t="s">
        <v>265</v>
      </c>
      <c r="G411" s="63"/>
      <c r="H411" s="62"/>
      <c r="I411" s="43"/>
      <c r="J411" s="51">
        <v>0</v>
      </c>
      <c r="K411" s="53"/>
      <c r="L411" s="46">
        <v>1291341.6599999999</v>
      </c>
      <c r="M411" s="43"/>
      <c r="N411" s="46">
        <v>107199.38931875001</v>
      </c>
      <c r="O411" s="43"/>
      <c r="P411" s="46">
        <f t="shared" ref="P411" si="226">+ROUND((100-J411)/100*L411-N411,0)</f>
        <v>1184142</v>
      </c>
      <c r="Q411" s="57"/>
      <c r="R411" s="49">
        <v>34.53</v>
      </c>
      <c r="S411" s="57"/>
      <c r="T411" s="46">
        <f t="shared" ref="T411:T412" si="227">+ROUND(P411/R411,0)</f>
        <v>34293</v>
      </c>
      <c r="U411" s="46"/>
      <c r="V411" s="49">
        <f t="shared" si="225"/>
        <v>2.66</v>
      </c>
      <c r="X411" s="95"/>
      <c r="Y411" s="95"/>
      <c r="Z411" s="44"/>
      <c r="AA411" s="44"/>
      <c r="AB411" s="39"/>
      <c r="AC411" s="20"/>
    </row>
    <row r="412" spans="1:29" s="25" customFormat="1" x14ac:dyDescent="0.25">
      <c r="A412" s="43">
        <v>346</v>
      </c>
      <c r="B412" s="43" t="s">
        <v>253</v>
      </c>
      <c r="C412" s="53"/>
      <c r="D412" s="114">
        <v>51682</v>
      </c>
      <c r="E412" s="43"/>
      <c r="F412" s="62" t="s">
        <v>265</v>
      </c>
      <c r="G412" s="63"/>
      <c r="H412" s="62"/>
      <c r="I412" s="43"/>
      <c r="J412" s="51">
        <v>0</v>
      </c>
      <c r="K412" s="53"/>
      <c r="L412" s="47">
        <v>836533.1</v>
      </c>
      <c r="M412" s="43"/>
      <c r="N412" s="47">
        <v>111542.8522525</v>
      </c>
      <c r="O412" s="78"/>
      <c r="P412" s="47">
        <f t="shared" ref="P412" si="228">+ROUND((100-J412)/100*L412-N412,0)</f>
        <v>724990</v>
      </c>
      <c r="Q412" s="74"/>
      <c r="R412" s="49">
        <v>24.51</v>
      </c>
      <c r="S412" s="74"/>
      <c r="T412" s="47">
        <f t="shared" si="227"/>
        <v>29579</v>
      </c>
      <c r="U412" s="50"/>
      <c r="V412" s="49">
        <f t="shared" ref="V412" si="229">+ROUND(T412/L412*100,2)</f>
        <v>3.54</v>
      </c>
      <c r="X412" s="95"/>
      <c r="Y412" s="95"/>
      <c r="Z412" s="44"/>
      <c r="AA412" s="44"/>
      <c r="AB412" s="39"/>
    </row>
    <row r="413" spans="1:29" s="25" customFormat="1" x14ac:dyDescent="0.25">
      <c r="A413" s="43" t="s">
        <v>5</v>
      </c>
      <c r="B413" s="53" t="s">
        <v>115</v>
      </c>
      <c r="C413" s="53"/>
      <c r="D413" s="114"/>
      <c r="E413" s="43"/>
      <c r="F413" s="115"/>
      <c r="G413" s="63"/>
      <c r="H413" s="62"/>
      <c r="I413" s="43"/>
      <c r="J413" s="51"/>
      <c r="K413" s="53"/>
      <c r="L413" s="48">
        <f>+SUBTOTAL(9,L407:L412)</f>
        <v>163678161.29999998</v>
      </c>
      <c r="M413" s="53"/>
      <c r="N413" s="48">
        <f>+SUBTOTAL(9,N407:N412)</f>
        <v>14885381.88718375</v>
      </c>
      <c r="O413" s="53"/>
      <c r="P413" s="48">
        <f>+SUBTOTAL(9,P407:P412)</f>
        <v>148792779</v>
      </c>
      <c r="Q413" s="48"/>
      <c r="R413" s="80">
        <f>+P413/T413</f>
        <v>24.5624687073324</v>
      </c>
      <c r="S413" s="48"/>
      <c r="T413" s="48">
        <f>+SUBTOTAL(9,T407:T412)</f>
        <v>6057729</v>
      </c>
      <c r="U413" s="48"/>
      <c r="V413" s="80">
        <f>+T413/L413*100</f>
        <v>3.7010001529141077</v>
      </c>
      <c r="X413" s="92"/>
      <c r="Y413" s="92"/>
      <c r="Z413" s="44"/>
      <c r="AA413" s="44"/>
      <c r="AB413" s="39"/>
      <c r="AC413" s="24"/>
    </row>
    <row r="414" spans="1:29" s="25" customFormat="1" x14ac:dyDescent="0.25">
      <c r="A414" s="43" t="s">
        <v>5</v>
      </c>
      <c r="B414" s="43" t="s">
        <v>5</v>
      </c>
      <c r="C414" s="53"/>
      <c r="D414" s="114"/>
      <c r="E414" s="43"/>
      <c r="F414" s="115"/>
      <c r="G414" s="63"/>
      <c r="H414" s="62"/>
      <c r="I414" s="43"/>
      <c r="J414" s="51"/>
      <c r="K414" s="53"/>
      <c r="L414" s="58"/>
      <c r="M414" s="53"/>
      <c r="N414" s="58"/>
      <c r="O414" s="53"/>
      <c r="P414" s="58"/>
      <c r="Q414" s="58"/>
      <c r="R414" s="49"/>
      <c r="S414" s="58"/>
      <c r="T414" s="58"/>
      <c r="U414" s="58"/>
      <c r="V414" s="49"/>
      <c r="X414" s="93"/>
      <c r="Y414" s="93"/>
      <c r="Z414" s="44"/>
      <c r="AA414" s="44"/>
      <c r="AB414" s="39"/>
      <c r="AC414" s="20"/>
    </row>
    <row r="415" spans="1:29" s="25" customFormat="1" x14ac:dyDescent="0.25">
      <c r="A415" s="53" t="s">
        <v>5</v>
      </c>
      <c r="B415" s="53" t="s">
        <v>116</v>
      </c>
      <c r="C415" s="53"/>
      <c r="D415" s="114"/>
      <c r="E415" s="43"/>
      <c r="F415" s="115"/>
      <c r="G415" s="63"/>
      <c r="H415" s="62"/>
      <c r="I415" s="43"/>
      <c r="J415" s="51"/>
      <c r="K415" s="53"/>
      <c r="L415" s="58"/>
      <c r="M415" s="53"/>
      <c r="N415" s="58"/>
      <c r="O415" s="53"/>
      <c r="P415" s="58"/>
      <c r="Q415" s="58"/>
      <c r="R415" s="49"/>
      <c r="S415" s="58"/>
      <c r="T415" s="58"/>
      <c r="U415" s="58"/>
      <c r="V415" s="49"/>
      <c r="X415" s="93"/>
      <c r="Y415" s="93"/>
      <c r="Z415" s="44"/>
      <c r="AA415" s="44"/>
      <c r="AB415" s="39"/>
      <c r="AC415" s="20"/>
    </row>
    <row r="416" spans="1:29" s="25" customFormat="1" x14ac:dyDescent="0.25">
      <c r="A416" s="43">
        <v>341</v>
      </c>
      <c r="B416" s="43" t="s">
        <v>38</v>
      </c>
      <c r="C416" s="53"/>
      <c r="D416" s="114">
        <v>50951</v>
      </c>
      <c r="E416" s="43"/>
      <c r="F416" s="62" t="s">
        <v>265</v>
      </c>
      <c r="G416" s="63"/>
      <c r="H416" s="62"/>
      <c r="I416" s="43"/>
      <c r="J416" s="51">
        <v>0</v>
      </c>
      <c r="K416" s="53"/>
      <c r="L416" s="46">
        <v>109835743.86</v>
      </c>
      <c r="M416" s="43"/>
      <c r="N416" s="46">
        <v>20012781.618511252</v>
      </c>
      <c r="O416" s="43"/>
      <c r="P416" s="46">
        <f t="shared" ref="P416:P419" si="230">+ROUND((100-J416)/100*L416-N416,0)</f>
        <v>89822962</v>
      </c>
      <c r="Q416" s="57"/>
      <c r="R416" s="49">
        <v>22.52</v>
      </c>
      <c r="S416" s="57"/>
      <c r="T416" s="46">
        <f t="shared" ref="T416:T419" si="231">+ROUND(P416/R416,0)</f>
        <v>3988586</v>
      </c>
      <c r="U416" s="46"/>
      <c r="V416" s="49">
        <f t="shared" ref="V416:V419" si="232">+ROUND(T416/L416*100,2)</f>
        <v>3.63</v>
      </c>
      <c r="X416" s="95"/>
      <c r="Y416" s="95"/>
      <c r="Z416" s="44"/>
      <c r="AA416" s="44"/>
      <c r="AB416" s="39"/>
      <c r="AC416" s="20"/>
    </row>
    <row r="417" spans="1:29" s="25" customFormat="1" x14ac:dyDescent="0.25">
      <c r="A417" s="43">
        <v>342</v>
      </c>
      <c r="B417" s="43" t="s">
        <v>83</v>
      </c>
      <c r="C417" s="53"/>
      <c r="D417" s="114">
        <v>50951</v>
      </c>
      <c r="E417" s="43"/>
      <c r="F417" s="62" t="s">
        <v>265</v>
      </c>
      <c r="G417" s="63"/>
      <c r="H417" s="62"/>
      <c r="I417" s="43"/>
      <c r="J417" s="51">
        <v>0</v>
      </c>
      <c r="K417" s="53"/>
      <c r="L417" s="46">
        <v>21806446.600000001</v>
      </c>
      <c r="M417" s="43"/>
      <c r="N417" s="46">
        <v>2710693.9235450001</v>
      </c>
      <c r="O417" s="43"/>
      <c r="P417" s="46">
        <f t="shared" si="230"/>
        <v>19095753</v>
      </c>
      <c r="Q417" s="57"/>
      <c r="R417" s="49">
        <v>22.52</v>
      </c>
      <c r="S417" s="57"/>
      <c r="T417" s="46">
        <f t="shared" si="231"/>
        <v>847946</v>
      </c>
      <c r="U417" s="46"/>
      <c r="V417" s="49">
        <f t="shared" si="232"/>
        <v>3.89</v>
      </c>
      <c r="X417" s="95"/>
      <c r="Y417" s="95"/>
      <c r="Z417" s="44"/>
      <c r="AA417" s="44"/>
      <c r="AB417" s="39"/>
      <c r="AC417" s="20"/>
    </row>
    <row r="418" spans="1:29" s="25" customFormat="1" x14ac:dyDescent="0.25">
      <c r="A418" s="43">
        <v>343</v>
      </c>
      <c r="B418" s="43" t="s">
        <v>84</v>
      </c>
      <c r="C418" s="53"/>
      <c r="D418" s="114">
        <v>50951</v>
      </c>
      <c r="E418" s="43"/>
      <c r="F418" s="62" t="s">
        <v>265</v>
      </c>
      <c r="G418" s="63"/>
      <c r="H418" s="62"/>
      <c r="I418" s="43"/>
      <c r="J418" s="51">
        <v>0</v>
      </c>
      <c r="K418" s="53"/>
      <c r="L418" s="46">
        <v>300710821.35000002</v>
      </c>
      <c r="M418" s="43"/>
      <c r="N418" s="46">
        <v>-24246962.890328117</v>
      </c>
      <c r="O418" s="43"/>
      <c r="P418" s="46">
        <f t="shared" si="230"/>
        <v>324957784</v>
      </c>
      <c r="Q418" s="57"/>
      <c r="R418" s="49">
        <v>22.52</v>
      </c>
      <c r="S418" s="57"/>
      <c r="T418" s="46">
        <f t="shared" si="231"/>
        <v>14429742</v>
      </c>
      <c r="U418" s="46"/>
      <c r="V418" s="49">
        <f t="shared" si="232"/>
        <v>4.8</v>
      </c>
      <c r="X418" s="95"/>
      <c r="Y418" s="95"/>
      <c r="Z418" s="44"/>
      <c r="AA418" s="44"/>
      <c r="AB418" s="39"/>
      <c r="AC418" s="20"/>
    </row>
    <row r="419" spans="1:29" s="25" customFormat="1" x14ac:dyDescent="0.25">
      <c r="A419" s="43">
        <v>343.2</v>
      </c>
      <c r="B419" s="43" t="s">
        <v>252</v>
      </c>
      <c r="C419" s="53"/>
      <c r="D419" s="114">
        <v>50951</v>
      </c>
      <c r="E419" s="43"/>
      <c r="F419" s="62" t="s">
        <v>265</v>
      </c>
      <c r="G419" s="63"/>
      <c r="H419" s="62"/>
      <c r="I419" s="43"/>
      <c r="J419" s="51">
        <v>0</v>
      </c>
      <c r="K419" s="53"/>
      <c r="L419" s="46">
        <v>81954082.890000001</v>
      </c>
      <c r="M419" s="43"/>
      <c r="N419" s="46">
        <v>-5858559.1141268909</v>
      </c>
      <c r="O419" s="43"/>
      <c r="P419" s="46">
        <f t="shared" si="230"/>
        <v>87812642</v>
      </c>
      <c r="Q419" s="57"/>
      <c r="R419" s="49">
        <v>22.51</v>
      </c>
      <c r="S419" s="57" t="s">
        <v>275</v>
      </c>
      <c r="T419" s="46">
        <f t="shared" si="231"/>
        <v>3901050</v>
      </c>
      <c r="U419" s="46"/>
      <c r="V419" s="49">
        <f t="shared" si="232"/>
        <v>4.76</v>
      </c>
      <c r="X419" s="95"/>
      <c r="Y419" s="95"/>
      <c r="Z419" s="44"/>
      <c r="AA419" s="44"/>
      <c r="AB419" s="39"/>
      <c r="AC419" s="20"/>
    </row>
    <row r="420" spans="1:29" s="25" customFormat="1" x14ac:dyDescent="0.25">
      <c r="A420" s="43">
        <v>344</v>
      </c>
      <c r="B420" s="43" t="s">
        <v>86</v>
      </c>
      <c r="C420" s="53"/>
      <c r="D420" s="114">
        <v>50951</v>
      </c>
      <c r="E420" s="43"/>
      <c r="F420" s="62" t="s">
        <v>265</v>
      </c>
      <c r="G420" s="63"/>
      <c r="H420" s="62"/>
      <c r="I420" s="43"/>
      <c r="J420" s="51">
        <v>0</v>
      </c>
      <c r="K420" s="53"/>
      <c r="L420" s="46">
        <v>49469104.689999998</v>
      </c>
      <c r="M420" s="43"/>
      <c r="N420" s="46">
        <v>7847275.8206537496</v>
      </c>
      <c r="O420" s="43"/>
      <c r="P420" s="46">
        <f t="shared" ref="P420:P422" si="233">+ROUND((100-J420)/100*L420-N420,0)</f>
        <v>41621829</v>
      </c>
      <c r="Q420" s="57"/>
      <c r="R420" s="49">
        <v>22.52</v>
      </c>
      <c r="S420" s="57"/>
      <c r="T420" s="46">
        <f t="shared" ref="T420:T422" si="234">+ROUND(P420/R420,0)</f>
        <v>1848216</v>
      </c>
      <c r="U420" s="46"/>
      <c r="V420" s="49">
        <f t="shared" ref="V420:V422" si="235">+ROUND(T420/L420*100,2)</f>
        <v>3.74</v>
      </c>
      <c r="X420" s="95"/>
      <c r="Y420" s="95"/>
      <c r="Z420" s="44"/>
      <c r="AA420" s="44"/>
      <c r="AB420" s="39"/>
      <c r="AC420" s="20"/>
    </row>
    <row r="421" spans="1:29" s="25" customFormat="1" x14ac:dyDescent="0.25">
      <c r="A421" s="43">
        <v>345</v>
      </c>
      <c r="B421" s="43" t="s">
        <v>41</v>
      </c>
      <c r="C421" s="53"/>
      <c r="D421" s="114">
        <v>50951</v>
      </c>
      <c r="E421" s="43"/>
      <c r="F421" s="62" t="s">
        <v>265</v>
      </c>
      <c r="G421" s="63"/>
      <c r="H421" s="62"/>
      <c r="I421" s="43"/>
      <c r="J421" s="51">
        <v>0</v>
      </c>
      <c r="K421" s="53"/>
      <c r="L421" s="46">
        <v>72300016.409999996</v>
      </c>
      <c r="M421" s="43"/>
      <c r="N421" s="46">
        <v>12231626.744862502</v>
      </c>
      <c r="O421" s="43"/>
      <c r="P421" s="46">
        <f t="shared" si="233"/>
        <v>60068390</v>
      </c>
      <c r="Q421" s="57"/>
      <c r="R421" s="49">
        <v>22.52</v>
      </c>
      <c r="S421" s="57"/>
      <c r="T421" s="46">
        <f t="shared" si="234"/>
        <v>2667335</v>
      </c>
      <c r="U421" s="46"/>
      <c r="V421" s="49">
        <f t="shared" si="235"/>
        <v>3.69</v>
      </c>
      <c r="X421" s="95"/>
      <c r="Y421" s="95"/>
      <c r="Z421" s="44"/>
      <c r="AA421" s="44"/>
      <c r="AB421" s="39"/>
      <c r="AC421" s="20"/>
    </row>
    <row r="422" spans="1:29" s="25" customFormat="1" x14ac:dyDescent="0.25">
      <c r="A422" s="43">
        <v>346</v>
      </c>
      <c r="B422" s="43" t="s">
        <v>253</v>
      </c>
      <c r="C422" s="53"/>
      <c r="D422" s="114">
        <v>50951</v>
      </c>
      <c r="E422" s="43"/>
      <c r="F422" s="62" t="s">
        <v>265</v>
      </c>
      <c r="G422" s="63"/>
      <c r="H422" s="62"/>
      <c r="I422" s="43"/>
      <c r="J422" s="51">
        <v>0</v>
      </c>
      <c r="K422" s="53"/>
      <c r="L422" s="47">
        <v>8042081.4800000004</v>
      </c>
      <c r="M422" s="43"/>
      <c r="N422" s="47">
        <v>1335110.12274375</v>
      </c>
      <c r="O422" s="43"/>
      <c r="P422" s="47">
        <f t="shared" si="233"/>
        <v>6706971</v>
      </c>
      <c r="Q422" s="74"/>
      <c r="R422" s="49">
        <v>22.52</v>
      </c>
      <c r="S422" s="74"/>
      <c r="T422" s="47">
        <f t="shared" si="234"/>
        <v>297823</v>
      </c>
      <c r="U422" s="50"/>
      <c r="V422" s="49">
        <f t="shared" si="235"/>
        <v>3.7</v>
      </c>
      <c r="X422" s="95"/>
      <c r="Y422" s="95"/>
      <c r="Z422" s="44"/>
      <c r="AA422" s="44"/>
      <c r="AB422" s="39"/>
    </row>
    <row r="423" spans="1:29" s="25" customFormat="1" x14ac:dyDescent="0.25">
      <c r="A423" s="43" t="s">
        <v>5</v>
      </c>
      <c r="B423" s="53" t="s">
        <v>117</v>
      </c>
      <c r="C423" s="53"/>
      <c r="D423" s="114"/>
      <c r="E423" s="43"/>
      <c r="F423" s="115"/>
      <c r="G423" s="63"/>
      <c r="H423" s="62"/>
      <c r="I423" s="43"/>
      <c r="J423" s="51"/>
      <c r="K423" s="53"/>
      <c r="L423" s="48">
        <f>+SUBTOTAL(9,L416:L422)</f>
        <v>644118297.28000009</v>
      </c>
      <c r="M423" s="53"/>
      <c r="N423" s="48">
        <f>+SUBTOTAL(9,N416:N422)</f>
        <v>14031966.225861246</v>
      </c>
      <c r="O423" s="53"/>
      <c r="P423" s="48">
        <f>+SUBTOTAL(9,P416:P422)</f>
        <v>630086331</v>
      </c>
      <c r="Q423" s="48"/>
      <c r="R423" s="80">
        <f>+P423/T423</f>
        <v>22.518606612315391</v>
      </c>
      <c r="S423" s="48"/>
      <c r="T423" s="48">
        <f>+SUBTOTAL(9,T416:T422)</f>
        <v>27980698</v>
      </c>
      <c r="U423" s="48"/>
      <c r="V423" s="80">
        <f>+T423/L423*100</f>
        <v>4.3440309207419876</v>
      </c>
      <c r="X423" s="92"/>
      <c r="Y423" s="92"/>
      <c r="Z423" s="44"/>
      <c r="AA423" s="44"/>
      <c r="AB423" s="39"/>
      <c r="AC423" s="24"/>
    </row>
    <row r="424" spans="1:29" s="25" customFormat="1" x14ac:dyDescent="0.25">
      <c r="A424" s="43" t="s">
        <v>5</v>
      </c>
      <c r="B424" s="43" t="s">
        <v>5</v>
      </c>
      <c r="C424" s="53"/>
      <c r="D424" s="114"/>
      <c r="E424" s="43"/>
      <c r="F424" s="115"/>
      <c r="G424" s="63"/>
      <c r="H424" s="62"/>
      <c r="I424" s="43"/>
      <c r="J424" s="51"/>
      <c r="K424" s="53"/>
      <c r="L424" s="58"/>
      <c r="M424" s="53"/>
      <c r="N424" s="58"/>
      <c r="O424" s="53"/>
      <c r="P424" s="58"/>
      <c r="Q424" s="58"/>
      <c r="R424" s="49"/>
      <c r="S424" s="58"/>
      <c r="T424" s="58"/>
      <c r="U424" s="58"/>
      <c r="V424" s="49"/>
      <c r="X424" s="93"/>
      <c r="Y424" s="93"/>
      <c r="Z424" s="44"/>
      <c r="AA424" s="44"/>
      <c r="AB424" s="39"/>
      <c r="AC424" s="20"/>
    </row>
    <row r="425" spans="1:29" s="25" customFormat="1" x14ac:dyDescent="0.25">
      <c r="A425" s="53" t="s">
        <v>5</v>
      </c>
      <c r="B425" s="53" t="s">
        <v>118</v>
      </c>
      <c r="C425" s="53"/>
      <c r="D425" s="114"/>
      <c r="E425" s="43"/>
      <c r="F425" s="115"/>
      <c r="G425" s="63"/>
      <c r="H425" s="62"/>
      <c r="I425" s="43"/>
      <c r="J425" s="51"/>
      <c r="K425" s="53"/>
      <c r="L425" s="58"/>
      <c r="M425" s="53"/>
      <c r="N425" s="58"/>
      <c r="O425" s="53"/>
      <c r="P425" s="58"/>
      <c r="Q425" s="58"/>
      <c r="R425" s="49"/>
      <c r="S425" s="58"/>
      <c r="T425" s="58"/>
      <c r="U425" s="58"/>
      <c r="V425" s="49"/>
      <c r="X425" s="93"/>
      <c r="Y425" s="93"/>
      <c r="Z425" s="44"/>
      <c r="AA425" s="44"/>
      <c r="AB425" s="39"/>
      <c r="AC425" s="20"/>
    </row>
    <row r="426" spans="1:29" s="25" customFormat="1" x14ac:dyDescent="0.25">
      <c r="A426" s="43">
        <v>341</v>
      </c>
      <c r="B426" s="43" t="s">
        <v>38</v>
      </c>
      <c r="C426" s="53"/>
      <c r="D426" s="114">
        <v>50951</v>
      </c>
      <c r="E426" s="43"/>
      <c r="F426" s="62" t="s">
        <v>265</v>
      </c>
      <c r="G426" s="63"/>
      <c r="H426" s="62"/>
      <c r="I426" s="43"/>
      <c r="J426" s="51">
        <v>0</v>
      </c>
      <c r="K426" s="53"/>
      <c r="L426" s="46">
        <v>39659645.950000003</v>
      </c>
      <c r="M426" s="43"/>
      <c r="N426" s="46">
        <v>6204493.3234037487</v>
      </c>
      <c r="O426" s="43"/>
      <c r="P426" s="46">
        <f t="shared" ref="P426:P429" si="236">+ROUND((100-J426)/100*L426-N426,0)</f>
        <v>33455153</v>
      </c>
      <c r="Q426" s="57"/>
      <c r="R426" s="49">
        <v>22.52</v>
      </c>
      <c r="S426" s="57"/>
      <c r="T426" s="46">
        <f t="shared" ref="T426:T429" si="237">+ROUND(P426/R426,0)</f>
        <v>1485575</v>
      </c>
      <c r="U426" s="46"/>
      <c r="V426" s="49">
        <f t="shared" ref="V426:V429" si="238">+ROUND(T426/L426*100,2)</f>
        <v>3.75</v>
      </c>
      <c r="X426" s="12"/>
      <c r="Y426" s="12"/>
      <c r="Z426" s="44"/>
      <c r="AA426" s="44"/>
      <c r="AB426" s="39"/>
      <c r="AC426" s="20"/>
    </row>
    <row r="427" spans="1:29" s="25" customFormat="1" x14ac:dyDescent="0.25">
      <c r="A427" s="43">
        <v>342</v>
      </c>
      <c r="B427" s="43" t="s">
        <v>83</v>
      </c>
      <c r="C427" s="53"/>
      <c r="D427" s="114">
        <v>50951</v>
      </c>
      <c r="E427" s="43"/>
      <c r="F427" s="62" t="s">
        <v>265</v>
      </c>
      <c r="G427" s="63"/>
      <c r="H427" s="62"/>
      <c r="I427" s="43"/>
      <c r="J427" s="51">
        <v>0</v>
      </c>
      <c r="K427" s="53"/>
      <c r="L427" s="46">
        <v>7471457.0199999996</v>
      </c>
      <c r="M427" s="43"/>
      <c r="N427" s="46">
        <v>284961.40186249994</v>
      </c>
      <c r="O427" s="43"/>
      <c r="P427" s="46">
        <f t="shared" si="236"/>
        <v>7186496</v>
      </c>
      <c r="Q427" s="57"/>
      <c r="R427" s="49">
        <v>22.52</v>
      </c>
      <c r="S427" s="57"/>
      <c r="T427" s="46">
        <f t="shared" si="237"/>
        <v>319116</v>
      </c>
      <c r="U427" s="46"/>
      <c r="V427" s="49">
        <f t="shared" si="238"/>
        <v>4.2699999999999996</v>
      </c>
      <c r="X427" s="12"/>
      <c r="Y427" s="12"/>
      <c r="Z427" s="44"/>
      <c r="AA427" s="44"/>
      <c r="AB427" s="39"/>
      <c r="AC427" s="20"/>
    </row>
    <row r="428" spans="1:29" s="25" customFormat="1" x14ac:dyDescent="0.25">
      <c r="A428" s="43">
        <v>343</v>
      </c>
      <c r="B428" s="43" t="s">
        <v>84</v>
      </c>
      <c r="C428" s="53"/>
      <c r="D428" s="114">
        <v>50951</v>
      </c>
      <c r="E428" s="43"/>
      <c r="F428" s="62" t="s">
        <v>265</v>
      </c>
      <c r="G428" s="63"/>
      <c r="H428" s="62"/>
      <c r="I428" s="43"/>
      <c r="J428" s="51">
        <v>0</v>
      </c>
      <c r="K428" s="53"/>
      <c r="L428" s="46">
        <v>255637284.5</v>
      </c>
      <c r="M428" s="43"/>
      <c r="N428" s="46">
        <v>19797136.235290974</v>
      </c>
      <c r="O428" s="43"/>
      <c r="P428" s="46">
        <f t="shared" si="236"/>
        <v>235840148</v>
      </c>
      <c r="Q428" s="57"/>
      <c r="R428" s="49">
        <v>22.52</v>
      </c>
      <c r="S428" s="57"/>
      <c r="T428" s="46">
        <f t="shared" si="237"/>
        <v>10472475</v>
      </c>
      <c r="U428" s="46"/>
      <c r="V428" s="49">
        <f t="shared" si="238"/>
        <v>4.0999999999999996</v>
      </c>
      <c r="X428" s="12"/>
      <c r="Y428" s="12"/>
      <c r="Z428" s="44"/>
      <c r="AA428" s="44"/>
      <c r="AB428" s="39"/>
      <c r="AC428" s="20"/>
    </row>
    <row r="429" spans="1:29" s="25" customFormat="1" x14ac:dyDescent="0.25">
      <c r="A429" s="43">
        <v>343.2</v>
      </c>
      <c r="B429" s="43" t="s">
        <v>252</v>
      </c>
      <c r="C429" s="53"/>
      <c r="D429" s="114">
        <v>50951</v>
      </c>
      <c r="E429" s="43"/>
      <c r="F429" s="62" t="s">
        <v>265</v>
      </c>
      <c r="G429" s="63"/>
      <c r="H429" s="62"/>
      <c r="I429" s="43"/>
      <c r="J429" s="51">
        <v>0</v>
      </c>
      <c r="K429" s="53"/>
      <c r="L429" s="46">
        <v>149878251.36000001</v>
      </c>
      <c r="M429" s="43"/>
      <c r="N429" s="46">
        <v>10429184.824121522</v>
      </c>
      <c r="O429" s="43"/>
      <c r="P429" s="46">
        <f t="shared" si="236"/>
        <v>139449067</v>
      </c>
      <c r="Q429" s="57"/>
      <c r="R429" s="49">
        <v>22.51</v>
      </c>
      <c r="S429" s="57" t="s">
        <v>275</v>
      </c>
      <c r="T429" s="46">
        <f t="shared" si="237"/>
        <v>6194983</v>
      </c>
      <c r="U429" s="46"/>
      <c r="V429" s="49">
        <f t="shared" si="238"/>
        <v>4.13</v>
      </c>
      <c r="X429" s="12"/>
      <c r="Y429" s="12"/>
      <c r="Z429" s="44"/>
      <c r="AA429" s="44"/>
      <c r="AB429" s="39"/>
      <c r="AC429" s="20"/>
    </row>
    <row r="430" spans="1:29" s="25" customFormat="1" x14ac:dyDescent="0.25">
      <c r="A430" s="43">
        <v>344</v>
      </c>
      <c r="B430" s="43" t="s">
        <v>86</v>
      </c>
      <c r="C430" s="53"/>
      <c r="D430" s="114">
        <v>50951</v>
      </c>
      <c r="E430" s="43"/>
      <c r="F430" s="62" t="s">
        <v>265</v>
      </c>
      <c r="G430" s="63"/>
      <c r="H430" s="62"/>
      <c r="I430" s="43"/>
      <c r="J430" s="51">
        <v>0</v>
      </c>
      <c r="K430" s="53"/>
      <c r="L430" s="46">
        <v>43599022.960000001</v>
      </c>
      <c r="M430" s="43"/>
      <c r="N430" s="46">
        <v>6676877.784598751</v>
      </c>
      <c r="O430" s="43"/>
      <c r="P430" s="46">
        <f t="shared" ref="P430:P432" si="239">+ROUND((100-J430)/100*L430-N430,0)</f>
        <v>36922145</v>
      </c>
      <c r="Q430" s="57"/>
      <c r="R430" s="49">
        <v>22.52</v>
      </c>
      <c r="S430" s="57"/>
      <c r="T430" s="46">
        <f t="shared" ref="T430:T432" si="240">+ROUND(P430/R430,0)</f>
        <v>1639527</v>
      </c>
      <c r="U430" s="46"/>
      <c r="V430" s="49">
        <f t="shared" ref="V430:V432" si="241">+ROUND(T430/L430*100,2)</f>
        <v>3.76</v>
      </c>
      <c r="X430" s="95"/>
      <c r="Y430" s="95"/>
      <c r="Z430" s="44"/>
      <c r="AA430" s="44"/>
      <c r="AB430" s="39"/>
      <c r="AC430" s="20"/>
    </row>
    <row r="431" spans="1:29" s="25" customFormat="1" x14ac:dyDescent="0.25">
      <c r="A431" s="43">
        <v>345</v>
      </c>
      <c r="B431" s="43" t="s">
        <v>41</v>
      </c>
      <c r="C431" s="53"/>
      <c r="D431" s="114">
        <v>50951</v>
      </c>
      <c r="E431" s="43"/>
      <c r="F431" s="62" t="s">
        <v>265</v>
      </c>
      <c r="G431" s="63"/>
      <c r="H431" s="62"/>
      <c r="I431" s="43"/>
      <c r="J431" s="51">
        <v>0</v>
      </c>
      <c r="K431" s="53"/>
      <c r="L431" s="46">
        <v>33177135.609999999</v>
      </c>
      <c r="M431" s="43"/>
      <c r="N431" s="46">
        <v>5335501.9044974996</v>
      </c>
      <c r="O431" s="43"/>
      <c r="P431" s="46">
        <f t="shared" si="239"/>
        <v>27841634</v>
      </c>
      <c r="Q431" s="57"/>
      <c r="R431" s="49">
        <v>22.52</v>
      </c>
      <c r="S431" s="57"/>
      <c r="T431" s="46">
        <f t="shared" si="240"/>
        <v>1236307</v>
      </c>
      <c r="U431" s="46"/>
      <c r="V431" s="49">
        <f t="shared" si="241"/>
        <v>3.73</v>
      </c>
      <c r="X431" s="95"/>
      <c r="Y431" s="95"/>
      <c r="Z431" s="44"/>
      <c r="AA431" s="44"/>
      <c r="AB431" s="39"/>
      <c r="AC431" s="20"/>
    </row>
    <row r="432" spans="1:29" s="25" customFormat="1" x14ac:dyDescent="0.25">
      <c r="A432" s="43">
        <v>346</v>
      </c>
      <c r="B432" s="43" t="s">
        <v>253</v>
      </c>
      <c r="C432" s="53"/>
      <c r="D432" s="114">
        <v>50951</v>
      </c>
      <c r="E432" s="43"/>
      <c r="F432" s="62" t="s">
        <v>265</v>
      </c>
      <c r="G432" s="63"/>
      <c r="H432" s="62"/>
      <c r="I432" s="43"/>
      <c r="J432" s="51">
        <v>0</v>
      </c>
      <c r="K432" s="53"/>
      <c r="L432" s="47">
        <v>11893351.16</v>
      </c>
      <c r="M432" s="43"/>
      <c r="N432" s="47">
        <v>1719195.9363024998</v>
      </c>
      <c r="O432" s="43"/>
      <c r="P432" s="47">
        <f t="shared" si="239"/>
        <v>10174155</v>
      </c>
      <c r="Q432" s="74"/>
      <c r="R432" s="49">
        <v>22.51</v>
      </c>
      <c r="S432" s="74"/>
      <c r="T432" s="47">
        <f t="shared" si="240"/>
        <v>451984</v>
      </c>
      <c r="U432" s="50"/>
      <c r="V432" s="49">
        <f t="shared" si="241"/>
        <v>3.8</v>
      </c>
      <c r="X432" s="95"/>
      <c r="Y432" s="95"/>
      <c r="Z432" s="44"/>
      <c r="AA432" s="44"/>
      <c r="AB432" s="39"/>
    </row>
    <row r="433" spans="1:29" s="25" customFormat="1" x14ac:dyDescent="0.25">
      <c r="A433" s="43" t="s">
        <v>5</v>
      </c>
      <c r="B433" s="53" t="s">
        <v>119</v>
      </c>
      <c r="C433" s="53"/>
      <c r="D433" s="114"/>
      <c r="E433" s="43"/>
      <c r="F433" s="115"/>
      <c r="G433" s="63"/>
      <c r="H433" s="62"/>
      <c r="I433" s="43"/>
      <c r="J433" s="51"/>
      <c r="K433" s="53"/>
      <c r="L433" s="48">
        <f>+SUBTOTAL(9,L426:L432)</f>
        <v>541316148.56000006</v>
      </c>
      <c r="M433" s="53"/>
      <c r="N433" s="48">
        <f>+SUBTOTAL(9,N426:N432)</f>
        <v>50447351.41007749</v>
      </c>
      <c r="O433" s="53"/>
      <c r="P433" s="48">
        <f>+SUBTOTAL(9,P426:P432)</f>
        <v>490868798</v>
      </c>
      <c r="Q433" s="48"/>
      <c r="R433" s="80">
        <f>+P433/T433</f>
        <v>22.516951424742981</v>
      </c>
      <c r="S433" s="48"/>
      <c r="T433" s="48">
        <f>+SUBTOTAL(9,T426:T432)</f>
        <v>21799967</v>
      </c>
      <c r="U433" s="48"/>
      <c r="V433" s="80">
        <f>+T433/L433*100</f>
        <v>4.0272153450422454</v>
      </c>
      <c r="X433" s="92"/>
      <c r="Y433" s="92"/>
      <c r="Z433" s="44"/>
      <c r="AA433" s="44"/>
      <c r="AB433" s="39"/>
      <c r="AC433" s="24"/>
    </row>
    <row r="434" spans="1:29" s="25" customFormat="1" x14ac:dyDescent="0.25">
      <c r="A434" s="43" t="s">
        <v>5</v>
      </c>
      <c r="B434" s="53" t="s">
        <v>5</v>
      </c>
      <c r="C434" s="53"/>
      <c r="D434" s="114"/>
      <c r="E434" s="43"/>
      <c r="F434" s="115"/>
      <c r="G434" s="63"/>
      <c r="H434" s="62"/>
      <c r="I434" s="43"/>
      <c r="J434" s="51"/>
      <c r="K434" s="53"/>
      <c r="L434" s="58"/>
      <c r="M434" s="53"/>
      <c r="N434" s="58"/>
      <c r="O434" s="53"/>
      <c r="P434" s="58"/>
      <c r="Q434" s="58"/>
      <c r="R434" s="49"/>
      <c r="S434" s="58"/>
      <c r="T434" s="58"/>
      <c r="U434" s="58"/>
      <c r="V434" s="49"/>
      <c r="X434" s="93"/>
      <c r="Y434" s="93"/>
      <c r="Z434" s="44"/>
      <c r="AA434" s="44"/>
      <c r="AB434" s="39"/>
      <c r="AC434" s="20"/>
    </row>
    <row r="435" spans="1:29" s="25" customFormat="1" x14ac:dyDescent="0.25">
      <c r="A435" s="43" t="s">
        <v>5</v>
      </c>
      <c r="B435" s="53" t="s">
        <v>120</v>
      </c>
      <c r="C435" s="53"/>
      <c r="D435" s="114"/>
      <c r="E435" s="43"/>
      <c r="F435" s="115"/>
      <c r="G435" s="63"/>
      <c r="H435" s="62"/>
      <c r="I435" s="43"/>
      <c r="J435" s="51"/>
      <c r="K435" s="53"/>
      <c r="L435" s="58"/>
      <c r="M435" s="53"/>
      <c r="N435" s="58"/>
      <c r="O435" s="53"/>
      <c r="P435" s="58"/>
      <c r="Q435" s="58"/>
      <c r="R435" s="49"/>
      <c r="S435" s="58"/>
      <c r="T435" s="58"/>
      <c r="U435" s="58"/>
      <c r="V435" s="49"/>
      <c r="X435" s="93"/>
      <c r="Y435" s="93"/>
      <c r="Z435" s="44"/>
      <c r="AA435" s="44"/>
      <c r="AB435" s="39"/>
      <c r="AC435" s="20"/>
    </row>
    <row r="436" spans="1:29" s="25" customFormat="1" x14ac:dyDescent="0.25">
      <c r="A436" s="43">
        <v>341</v>
      </c>
      <c r="B436" s="43" t="s">
        <v>38</v>
      </c>
      <c r="C436" s="53"/>
      <c r="D436" s="114">
        <v>51682</v>
      </c>
      <c r="E436" s="43"/>
      <c r="F436" s="62" t="s">
        <v>265</v>
      </c>
      <c r="G436" s="63"/>
      <c r="H436" s="62"/>
      <c r="I436" s="43"/>
      <c r="J436" s="51">
        <v>0</v>
      </c>
      <c r="K436" s="53"/>
      <c r="L436" s="46">
        <v>57671242.119999997</v>
      </c>
      <c r="M436" s="43"/>
      <c r="N436" s="46">
        <v>8518121.7318225019</v>
      </c>
      <c r="O436" s="43"/>
      <c r="P436" s="46">
        <f t="shared" ref="P436:P439" si="242">+ROUND((100-J436)/100*L436-N436,0)</f>
        <v>49153120</v>
      </c>
      <c r="Q436" s="57"/>
      <c r="R436" s="49">
        <v>24.52</v>
      </c>
      <c r="S436" s="57"/>
      <c r="T436" s="46">
        <f t="shared" ref="T436:T439" si="243">+ROUND(P436/R436,0)</f>
        <v>2004613</v>
      </c>
      <c r="U436" s="46"/>
      <c r="V436" s="49">
        <f t="shared" ref="V436:V439" si="244">+ROUND(T436/L436*100,2)</f>
        <v>3.48</v>
      </c>
      <c r="X436" s="95"/>
      <c r="Y436" s="95"/>
      <c r="Z436" s="44"/>
      <c r="AA436" s="44"/>
      <c r="AB436" s="39"/>
      <c r="AC436" s="20"/>
    </row>
    <row r="437" spans="1:29" s="25" customFormat="1" x14ac:dyDescent="0.25">
      <c r="A437" s="43">
        <v>342</v>
      </c>
      <c r="B437" s="43" t="s">
        <v>83</v>
      </c>
      <c r="C437" s="53"/>
      <c r="D437" s="114">
        <v>51682</v>
      </c>
      <c r="E437" s="43"/>
      <c r="F437" s="62" t="s">
        <v>265</v>
      </c>
      <c r="G437" s="63"/>
      <c r="H437" s="62"/>
      <c r="I437" s="43"/>
      <c r="J437" s="51">
        <v>0</v>
      </c>
      <c r="K437" s="53"/>
      <c r="L437" s="46">
        <v>10754858.289999999</v>
      </c>
      <c r="M437" s="43"/>
      <c r="N437" s="46">
        <v>742790.19422874996</v>
      </c>
      <c r="O437" s="43"/>
      <c r="P437" s="46">
        <f t="shared" si="242"/>
        <v>10012068</v>
      </c>
      <c r="Q437" s="57"/>
      <c r="R437" s="49">
        <v>24.52</v>
      </c>
      <c r="S437" s="57"/>
      <c r="T437" s="46">
        <f t="shared" si="243"/>
        <v>408323</v>
      </c>
      <c r="U437" s="46"/>
      <c r="V437" s="49">
        <f t="shared" si="244"/>
        <v>3.8</v>
      </c>
      <c r="X437" s="95"/>
      <c r="Y437" s="95"/>
      <c r="Z437" s="44"/>
      <c r="AA437" s="44"/>
      <c r="AB437" s="39"/>
      <c r="AC437" s="20"/>
    </row>
    <row r="438" spans="1:29" s="25" customFormat="1" x14ac:dyDescent="0.25">
      <c r="A438" s="43">
        <v>343</v>
      </c>
      <c r="B438" s="43" t="s">
        <v>84</v>
      </c>
      <c r="C438" s="53"/>
      <c r="D438" s="114">
        <v>51682</v>
      </c>
      <c r="E438" s="43"/>
      <c r="F438" s="62" t="s">
        <v>265</v>
      </c>
      <c r="G438" s="63"/>
      <c r="H438" s="62"/>
      <c r="I438" s="43"/>
      <c r="J438" s="51">
        <v>0</v>
      </c>
      <c r="K438" s="53"/>
      <c r="L438" s="46">
        <v>480389197</v>
      </c>
      <c r="M438" s="43"/>
      <c r="N438" s="46">
        <v>35075264.891345933</v>
      </c>
      <c r="O438" s="43"/>
      <c r="P438" s="46">
        <f t="shared" si="242"/>
        <v>445313932</v>
      </c>
      <c r="Q438" s="57"/>
      <c r="R438" s="49">
        <v>24.52</v>
      </c>
      <c r="S438" s="57"/>
      <c r="T438" s="46">
        <f t="shared" si="243"/>
        <v>18161253</v>
      </c>
      <c r="U438" s="46"/>
      <c r="V438" s="49">
        <f t="shared" si="244"/>
        <v>3.78</v>
      </c>
      <c r="X438" s="95"/>
      <c r="Y438" s="95"/>
      <c r="Z438" s="44"/>
      <c r="AA438" s="44"/>
      <c r="AB438" s="39"/>
      <c r="AC438" s="20"/>
    </row>
    <row r="439" spans="1:29" s="25" customFormat="1" x14ac:dyDescent="0.25">
      <c r="A439" s="43">
        <v>343.2</v>
      </c>
      <c r="B439" s="43" t="s">
        <v>252</v>
      </c>
      <c r="C439" s="53"/>
      <c r="D439" s="114">
        <v>51682</v>
      </c>
      <c r="E439" s="43"/>
      <c r="F439" s="62" t="s">
        <v>265</v>
      </c>
      <c r="G439" s="63"/>
      <c r="H439" s="62"/>
      <c r="I439" s="43"/>
      <c r="J439" s="51">
        <v>0</v>
      </c>
      <c r="K439" s="53"/>
      <c r="L439" s="46">
        <v>98598036.450000003</v>
      </c>
      <c r="M439" s="43"/>
      <c r="N439" s="46">
        <v>6550428.4580990644</v>
      </c>
      <c r="O439" s="43"/>
      <c r="P439" s="46">
        <f t="shared" si="242"/>
        <v>92047608</v>
      </c>
      <c r="Q439" s="57"/>
      <c r="R439" s="49">
        <v>24.52</v>
      </c>
      <c r="S439" s="57" t="s">
        <v>275</v>
      </c>
      <c r="T439" s="46">
        <f t="shared" si="243"/>
        <v>3753981</v>
      </c>
      <c r="U439" s="46"/>
      <c r="V439" s="49">
        <f t="shared" si="244"/>
        <v>3.81</v>
      </c>
      <c r="X439" s="95"/>
      <c r="Y439" s="95"/>
      <c r="Z439" s="44"/>
      <c r="AA439" s="44"/>
      <c r="AB439" s="39"/>
      <c r="AC439" s="20"/>
    </row>
    <row r="440" spans="1:29" s="25" customFormat="1" x14ac:dyDescent="0.25">
      <c r="A440" s="43">
        <v>344</v>
      </c>
      <c r="B440" s="43" t="s">
        <v>86</v>
      </c>
      <c r="C440" s="53"/>
      <c r="D440" s="114">
        <v>51682</v>
      </c>
      <c r="E440" s="43"/>
      <c r="F440" s="62" t="s">
        <v>265</v>
      </c>
      <c r="G440" s="63"/>
      <c r="H440" s="62"/>
      <c r="I440" s="43"/>
      <c r="J440" s="51">
        <v>0</v>
      </c>
      <c r="K440" s="53"/>
      <c r="L440" s="46">
        <v>64525280.159999996</v>
      </c>
      <c r="M440" s="43"/>
      <c r="N440" s="46">
        <v>9184371.6842112485</v>
      </c>
      <c r="O440" s="43"/>
      <c r="P440" s="46">
        <f t="shared" ref="P440:P442" si="245">+ROUND((100-J440)/100*L440-N440,0)</f>
        <v>55340908</v>
      </c>
      <c r="Q440" s="57"/>
      <c r="R440" s="49">
        <v>24.52</v>
      </c>
      <c r="S440" s="57"/>
      <c r="T440" s="46">
        <f t="shared" ref="T440:T442" si="246">+ROUND(P440/R440,0)</f>
        <v>2256970</v>
      </c>
      <c r="U440" s="46"/>
      <c r="V440" s="49">
        <f t="shared" ref="V440:V442" si="247">+ROUND(T440/L440*100,2)</f>
        <v>3.5</v>
      </c>
      <c r="X440" s="95"/>
      <c r="Y440" s="95"/>
      <c r="Z440" s="44"/>
      <c r="AA440" s="44"/>
      <c r="AB440" s="39"/>
      <c r="AC440" s="20"/>
    </row>
    <row r="441" spans="1:29" s="25" customFormat="1" x14ac:dyDescent="0.25">
      <c r="A441" s="43">
        <v>345</v>
      </c>
      <c r="B441" s="43" t="s">
        <v>41</v>
      </c>
      <c r="C441" s="53"/>
      <c r="D441" s="114">
        <v>51682</v>
      </c>
      <c r="E441" s="43"/>
      <c r="F441" s="62" t="s">
        <v>265</v>
      </c>
      <c r="G441" s="63"/>
      <c r="H441" s="62"/>
      <c r="I441" s="43"/>
      <c r="J441" s="51">
        <v>0</v>
      </c>
      <c r="K441" s="53"/>
      <c r="L441" s="46">
        <v>48252609.780000001</v>
      </c>
      <c r="M441" s="43"/>
      <c r="N441" s="46">
        <v>7322266.5036474997</v>
      </c>
      <c r="O441" s="43"/>
      <c r="P441" s="46">
        <f t="shared" si="245"/>
        <v>40930343</v>
      </c>
      <c r="Q441" s="57"/>
      <c r="R441" s="49">
        <v>24.52</v>
      </c>
      <c r="S441" s="57"/>
      <c r="T441" s="46">
        <f t="shared" si="246"/>
        <v>1669264</v>
      </c>
      <c r="U441" s="46"/>
      <c r="V441" s="49">
        <f t="shared" si="247"/>
        <v>3.46</v>
      </c>
      <c r="X441" s="95"/>
      <c r="Y441" s="95"/>
      <c r="Z441" s="44"/>
      <c r="AA441" s="44"/>
      <c r="AB441" s="39"/>
      <c r="AC441" s="20"/>
    </row>
    <row r="442" spans="1:29" s="25" customFormat="1" x14ac:dyDescent="0.25">
      <c r="A442" s="43">
        <v>346</v>
      </c>
      <c r="B442" s="43" t="s">
        <v>253</v>
      </c>
      <c r="C442" s="53"/>
      <c r="D442" s="114">
        <v>51682</v>
      </c>
      <c r="E442" s="43"/>
      <c r="F442" s="62" t="s">
        <v>265</v>
      </c>
      <c r="G442" s="63"/>
      <c r="H442" s="62"/>
      <c r="I442" s="43"/>
      <c r="J442" s="51">
        <v>0</v>
      </c>
      <c r="K442" s="53"/>
      <c r="L442" s="47">
        <v>12454465.92</v>
      </c>
      <c r="M442" s="43"/>
      <c r="N442" s="47">
        <v>7732043.404241249</v>
      </c>
      <c r="O442" s="43"/>
      <c r="P442" s="47">
        <f t="shared" si="245"/>
        <v>4722423</v>
      </c>
      <c r="Q442" s="74"/>
      <c r="R442" s="49">
        <v>24.52</v>
      </c>
      <c r="S442" s="74"/>
      <c r="T442" s="47">
        <f t="shared" si="246"/>
        <v>192595</v>
      </c>
      <c r="U442" s="50"/>
      <c r="V442" s="49">
        <f t="shared" si="247"/>
        <v>1.55</v>
      </c>
      <c r="X442" s="95"/>
      <c r="Y442" s="95"/>
      <c r="Z442" s="44"/>
      <c r="AA442" s="44"/>
      <c r="AB442" s="39"/>
    </row>
    <row r="443" spans="1:29" s="25" customFormat="1" x14ac:dyDescent="0.25">
      <c r="A443" s="43" t="s">
        <v>5</v>
      </c>
      <c r="B443" s="43" t="s">
        <v>121</v>
      </c>
      <c r="C443" s="53"/>
      <c r="D443" s="114"/>
      <c r="E443" s="43"/>
      <c r="F443" s="115"/>
      <c r="G443" s="63"/>
      <c r="H443" s="62"/>
      <c r="I443" s="43"/>
      <c r="J443" s="51"/>
      <c r="K443" s="53"/>
      <c r="L443" s="55">
        <f>+SUBTOTAL(9,L436:L442)</f>
        <v>772645689.71999991</v>
      </c>
      <c r="M443" s="53"/>
      <c r="N443" s="55">
        <f>+SUBTOTAL(9,N436:N442)</f>
        <v>75125286.867596254</v>
      </c>
      <c r="O443" s="53"/>
      <c r="P443" s="55">
        <f>+SUBTOTAL(9,P436:P442)</f>
        <v>697520402</v>
      </c>
      <c r="Q443" s="48"/>
      <c r="R443" s="80">
        <f>+P443/T443</f>
        <v>24.519999526136306</v>
      </c>
      <c r="S443" s="48"/>
      <c r="T443" s="55">
        <f>+SUBTOTAL(9,T436:T442)</f>
        <v>28446999</v>
      </c>
      <c r="U443" s="48"/>
      <c r="V443" s="80">
        <f>+T443/L443*100</f>
        <v>3.6817650546020575</v>
      </c>
      <c r="X443" s="92"/>
      <c r="Y443" s="92"/>
      <c r="Z443" s="44"/>
      <c r="AA443" s="44"/>
      <c r="AB443" s="39"/>
      <c r="AC443" s="24"/>
    </row>
    <row r="444" spans="1:29" s="25" customFormat="1" x14ac:dyDescent="0.25">
      <c r="A444" s="43" t="s">
        <v>5</v>
      </c>
      <c r="B444" s="53" t="s">
        <v>5</v>
      </c>
      <c r="C444" s="53"/>
      <c r="D444" s="114"/>
      <c r="E444" s="43"/>
      <c r="F444" s="115"/>
      <c r="G444" s="63"/>
      <c r="H444" s="62"/>
      <c r="I444" s="43"/>
      <c r="J444" s="51"/>
      <c r="K444" s="53"/>
      <c r="L444" s="58"/>
      <c r="M444" s="53"/>
      <c r="N444" s="58"/>
      <c r="O444" s="53"/>
      <c r="P444" s="58"/>
      <c r="Q444" s="58"/>
      <c r="R444" s="49"/>
      <c r="S444" s="58"/>
      <c r="T444" s="58"/>
      <c r="U444" s="58"/>
      <c r="V444" s="49"/>
      <c r="X444" s="93"/>
      <c r="Y444" s="93"/>
      <c r="Z444" s="44"/>
      <c r="AA444" s="44"/>
      <c r="AB444" s="39"/>
      <c r="AC444" s="20"/>
    </row>
    <row r="445" spans="1:29" s="25" customFormat="1" x14ac:dyDescent="0.25">
      <c r="A445" s="79" t="s">
        <v>198</v>
      </c>
      <c r="B445" s="53"/>
      <c r="C445" s="53"/>
      <c r="D445" s="114"/>
      <c r="E445" s="43"/>
      <c r="F445" s="115"/>
      <c r="G445" s="63"/>
      <c r="H445" s="62"/>
      <c r="I445" s="43"/>
      <c r="J445" s="51"/>
      <c r="K445" s="53"/>
      <c r="L445" s="58">
        <f>+SUBTOTAL(9,L406:L444)</f>
        <v>2121758296.8600004</v>
      </c>
      <c r="M445" s="53"/>
      <c r="N445" s="58">
        <f>+SUBTOTAL(9,N406:N444)</f>
        <v>154489986.39071876</v>
      </c>
      <c r="O445" s="53"/>
      <c r="P445" s="58">
        <f>+SUBTOTAL(9,P406:P444)</f>
        <v>1967268310</v>
      </c>
      <c r="Q445" s="58"/>
      <c r="R445" s="75">
        <f>+P445/T445</f>
        <v>23.340560445627869</v>
      </c>
      <c r="S445" s="58"/>
      <c r="T445" s="58">
        <f>+SUBTOTAL(9,T406:T444)</f>
        <v>84285393</v>
      </c>
      <c r="U445" s="58"/>
      <c r="V445" s="75">
        <f>+T445/L445*100</f>
        <v>3.9724314086451002</v>
      </c>
      <c r="X445" s="93"/>
      <c r="Y445" s="93"/>
      <c r="Z445" s="44"/>
      <c r="AA445" s="44"/>
      <c r="AB445" s="39"/>
      <c r="AC445" s="20"/>
    </row>
    <row r="446" spans="1:29" s="25" customFormat="1" x14ac:dyDescent="0.25">
      <c r="A446" s="79"/>
      <c r="B446" s="53" t="s">
        <v>5</v>
      </c>
      <c r="C446" s="53"/>
      <c r="D446" s="114"/>
      <c r="E446" s="43"/>
      <c r="F446" s="115"/>
      <c r="G446" s="63"/>
      <c r="H446" s="62"/>
      <c r="I446" s="43"/>
      <c r="J446" s="51"/>
      <c r="K446" s="53"/>
      <c r="L446" s="58"/>
      <c r="M446" s="53"/>
      <c r="N446" s="58"/>
      <c r="O446" s="53"/>
      <c r="P446" s="58"/>
      <c r="Q446" s="58"/>
      <c r="R446" s="75"/>
      <c r="S446" s="58"/>
      <c r="T446" s="58"/>
      <c r="U446" s="58"/>
      <c r="V446" s="75"/>
      <c r="X446" s="93"/>
      <c r="Y446" s="93"/>
      <c r="Z446" s="44"/>
      <c r="AA446" s="44"/>
      <c r="AB446" s="39"/>
      <c r="AC446" s="20"/>
    </row>
    <row r="447" spans="1:29" s="25" customFormat="1" x14ac:dyDescent="0.25">
      <c r="A447" s="79"/>
      <c r="B447" s="53" t="s">
        <v>5</v>
      </c>
      <c r="C447" s="53"/>
      <c r="D447" s="114"/>
      <c r="E447" s="43"/>
      <c r="F447" s="115"/>
      <c r="G447" s="63"/>
      <c r="H447" s="62"/>
      <c r="I447" s="43"/>
      <c r="J447" s="51"/>
      <c r="K447" s="53"/>
      <c r="L447" s="58"/>
      <c r="M447" s="53"/>
      <c r="N447" s="58"/>
      <c r="O447" s="53"/>
      <c r="P447" s="58"/>
      <c r="Q447" s="58"/>
      <c r="R447" s="75"/>
      <c r="S447" s="58"/>
      <c r="T447" s="58"/>
      <c r="U447" s="58"/>
      <c r="V447" s="75"/>
      <c r="X447" s="93"/>
      <c r="Y447" s="93"/>
      <c r="Z447" s="44"/>
      <c r="AA447" s="44"/>
      <c r="AB447" s="39"/>
      <c r="AC447" s="20"/>
    </row>
    <row r="448" spans="1:29" s="25" customFormat="1" x14ac:dyDescent="0.25">
      <c r="A448" s="79" t="s">
        <v>199</v>
      </c>
      <c r="B448" s="53"/>
      <c r="C448" s="53"/>
      <c r="D448" s="114"/>
      <c r="E448" s="43"/>
      <c r="F448" s="115"/>
      <c r="G448" s="63"/>
      <c r="H448" s="62"/>
      <c r="I448" s="43"/>
      <c r="J448" s="51"/>
      <c r="K448" s="53"/>
      <c r="L448" s="58"/>
      <c r="M448" s="53"/>
      <c r="N448" s="58"/>
      <c r="O448" s="53"/>
      <c r="P448" s="58"/>
      <c r="Q448" s="58"/>
      <c r="R448" s="75"/>
      <c r="S448" s="58"/>
      <c r="T448" s="58"/>
      <c r="U448" s="58"/>
      <c r="V448" s="75"/>
      <c r="X448" s="93"/>
      <c r="Y448" s="93"/>
      <c r="Z448" s="44"/>
      <c r="AA448" s="44"/>
      <c r="AB448" s="39"/>
      <c r="AC448" s="20"/>
    </row>
    <row r="449" spans="1:29" s="25" customFormat="1" x14ac:dyDescent="0.25">
      <c r="A449" s="79"/>
      <c r="B449" s="53" t="s">
        <v>5</v>
      </c>
      <c r="C449" s="53"/>
      <c r="D449" s="114"/>
      <c r="E449" s="43"/>
      <c r="F449" s="115"/>
      <c r="G449" s="63"/>
      <c r="H449" s="62"/>
      <c r="I449" s="43"/>
      <c r="J449" s="51"/>
      <c r="K449" s="53"/>
      <c r="L449" s="58"/>
      <c r="M449" s="53"/>
      <c r="N449" s="58"/>
      <c r="O449" s="53"/>
      <c r="P449" s="58"/>
      <c r="Q449" s="58"/>
      <c r="R449" s="75"/>
      <c r="S449" s="58"/>
      <c r="T449" s="58"/>
      <c r="U449" s="58"/>
      <c r="V449" s="75"/>
      <c r="X449" s="93"/>
      <c r="Y449" s="93"/>
      <c r="Z449" s="44"/>
      <c r="AA449" s="44"/>
      <c r="AB449" s="39"/>
      <c r="AC449" s="20"/>
    </row>
    <row r="450" spans="1:29" s="25" customFormat="1" x14ac:dyDescent="0.25">
      <c r="A450" s="43" t="s">
        <v>5</v>
      </c>
      <c r="B450" s="53" t="s">
        <v>122</v>
      </c>
      <c r="C450" s="53"/>
      <c r="D450" s="114"/>
      <c r="E450" s="43"/>
      <c r="F450" s="115"/>
      <c r="G450" s="63"/>
      <c r="H450" s="62"/>
      <c r="I450" s="43"/>
      <c r="J450" s="51"/>
      <c r="K450" s="53"/>
      <c r="L450" s="58"/>
      <c r="M450" s="53"/>
      <c r="N450" s="58"/>
      <c r="O450" s="53"/>
      <c r="P450" s="58"/>
      <c r="Q450" s="58"/>
      <c r="R450" s="75"/>
      <c r="S450" s="58"/>
      <c r="T450" s="58"/>
      <c r="U450" s="58"/>
      <c r="V450" s="75"/>
      <c r="X450" s="93"/>
      <c r="Y450" s="93"/>
      <c r="Z450" s="44"/>
      <c r="AA450" s="44"/>
      <c r="AB450" s="39"/>
      <c r="AC450" s="20"/>
    </row>
    <row r="451" spans="1:29" s="25" customFormat="1" x14ac:dyDescent="0.25">
      <c r="A451" s="43">
        <v>341</v>
      </c>
      <c r="B451" s="43" t="s">
        <v>38</v>
      </c>
      <c r="C451" s="53"/>
      <c r="D451" s="114">
        <v>52412</v>
      </c>
      <c r="E451" s="43"/>
      <c r="F451" s="62" t="s">
        <v>265</v>
      </c>
      <c r="G451" s="63"/>
      <c r="H451" s="62"/>
      <c r="I451" s="43"/>
      <c r="J451" s="51">
        <v>0</v>
      </c>
      <c r="K451" s="53"/>
      <c r="L451" s="46">
        <v>82092869.269999996</v>
      </c>
      <c r="M451" s="43"/>
      <c r="N451" s="46">
        <v>6368723.820968749</v>
      </c>
      <c r="O451" s="43"/>
      <c r="P451" s="46">
        <f t="shared" ref="P451:P454" si="248">+ROUND((100-J451)/100*L451-N451,0)</f>
        <v>75724145</v>
      </c>
      <c r="Q451" s="57"/>
      <c r="R451" s="49">
        <v>26.52</v>
      </c>
      <c r="S451" s="57"/>
      <c r="T451" s="46">
        <f t="shared" ref="T451:T454" si="249">+ROUND(P451/R451,0)</f>
        <v>2855360</v>
      </c>
      <c r="U451" s="46"/>
      <c r="V451" s="49">
        <f t="shared" ref="V451:V457" si="250">+ROUND(T451/L451*100,2)</f>
        <v>3.48</v>
      </c>
      <c r="X451" s="95"/>
      <c r="Y451" s="95"/>
      <c r="Z451" s="44"/>
      <c r="AA451" s="44"/>
      <c r="AB451" s="39"/>
      <c r="AC451" s="20"/>
    </row>
    <row r="452" spans="1:29" s="25" customFormat="1" x14ac:dyDescent="0.25">
      <c r="A452" s="43">
        <v>342</v>
      </c>
      <c r="B452" s="43" t="s">
        <v>83</v>
      </c>
      <c r="C452" s="53"/>
      <c r="D452" s="114">
        <v>52412</v>
      </c>
      <c r="E452" s="43"/>
      <c r="F452" s="62" t="s">
        <v>265</v>
      </c>
      <c r="G452" s="63"/>
      <c r="H452" s="62"/>
      <c r="I452" s="43"/>
      <c r="J452" s="51">
        <v>0</v>
      </c>
      <c r="K452" s="53"/>
      <c r="L452" s="46">
        <v>47723727.920000002</v>
      </c>
      <c r="M452" s="43"/>
      <c r="N452" s="46">
        <v>3579557.4410024998</v>
      </c>
      <c r="O452" s="43"/>
      <c r="P452" s="46">
        <f t="shared" si="248"/>
        <v>44144170</v>
      </c>
      <c r="Q452" s="57"/>
      <c r="R452" s="49">
        <v>26.52</v>
      </c>
      <c r="S452" s="57"/>
      <c r="T452" s="46">
        <f t="shared" si="249"/>
        <v>1664561</v>
      </c>
      <c r="U452" s="46"/>
      <c r="V452" s="49">
        <f t="shared" si="250"/>
        <v>3.49</v>
      </c>
      <c r="X452" s="95"/>
      <c r="Y452" s="95"/>
      <c r="Z452" s="44"/>
      <c r="AA452" s="44"/>
      <c r="AB452" s="39"/>
      <c r="AC452" s="20"/>
    </row>
    <row r="453" spans="1:29" s="25" customFormat="1" x14ac:dyDescent="0.25">
      <c r="A453" s="43">
        <v>343</v>
      </c>
      <c r="B453" s="43" t="s">
        <v>84</v>
      </c>
      <c r="C453" s="53"/>
      <c r="D453" s="114">
        <v>52412</v>
      </c>
      <c r="E453" s="43"/>
      <c r="F453" s="62" t="s">
        <v>265</v>
      </c>
      <c r="G453" s="63"/>
      <c r="H453" s="62"/>
      <c r="I453" s="43"/>
      <c r="J453" s="51">
        <v>0</v>
      </c>
      <c r="K453" s="53"/>
      <c r="L453" s="46">
        <v>385108675.64999998</v>
      </c>
      <c r="M453" s="43"/>
      <c r="N453" s="46">
        <v>46511483.869600661</v>
      </c>
      <c r="O453" s="43"/>
      <c r="P453" s="46">
        <f t="shared" si="248"/>
        <v>338597192</v>
      </c>
      <c r="Q453" s="57"/>
      <c r="R453" s="49">
        <v>26.53</v>
      </c>
      <c r="S453" s="57"/>
      <c r="T453" s="46">
        <f t="shared" si="249"/>
        <v>12762804</v>
      </c>
      <c r="U453" s="46"/>
      <c r="V453" s="49">
        <f t="shared" si="250"/>
        <v>3.31</v>
      </c>
      <c r="X453" s="95"/>
      <c r="Y453" s="95"/>
      <c r="Z453" s="44"/>
      <c r="AA453" s="44"/>
      <c r="AB453" s="39"/>
      <c r="AC453" s="20"/>
    </row>
    <row r="454" spans="1:29" s="25" customFormat="1" x14ac:dyDescent="0.25">
      <c r="A454" s="43">
        <v>343.2</v>
      </c>
      <c r="B454" s="43" t="s">
        <v>252</v>
      </c>
      <c r="C454" s="53"/>
      <c r="D454" s="114">
        <v>52412</v>
      </c>
      <c r="E454" s="43"/>
      <c r="F454" s="62" t="s">
        <v>265</v>
      </c>
      <c r="G454" s="63"/>
      <c r="H454" s="62"/>
      <c r="I454" s="43"/>
      <c r="J454" s="51">
        <v>0</v>
      </c>
      <c r="K454" s="53"/>
      <c r="L454" s="46">
        <v>206255249.11000001</v>
      </c>
      <c r="M454" s="43"/>
      <c r="N454" s="46">
        <v>20757965.148919348</v>
      </c>
      <c r="O454" s="43"/>
      <c r="P454" s="46">
        <f t="shared" si="248"/>
        <v>185497284</v>
      </c>
      <c r="Q454" s="57"/>
      <c r="R454" s="49">
        <v>26.51</v>
      </c>
      <c r="S454" s="57" t="s">
        <v>275</v>
      </c>
      <c r="T454" s="46">
        <f t="shared" si="249"/>
        <v>6997257</v>
      </c>
      <c r="U454" s="46"/>
      <c r="V454" s="49">
        <f t="shared" si="250"/>
        <v>3.39</v>
      </c>
      <c r="X454" s="95"/>
      <c r="Y454" s="95"/>
      <c r="Z454" s="44"/>
      <c r="AA454" s="44"/>
      <c r="AB454" s="39"/>
      <c r="AC454" s="20"/>
    </row>
    <row r="455" spans="1:29" s="25" customFormat="1" x14ac:dyDescent="0.25">
      <c r="A455" s="43">
        <v>344</v>
      </c>
      <c r="B455" s="43" t="s">
        <v>86</v>
      </c>
      <c r="C455" s="53"/>
      <c r="D455" s="114">
        <v>52412</v>
      </c>
      <c r="E455" s="43"/>
      <c r="F455" s="62" t="s">
        <v>265</v>
      </c>
      <c r="G455" s="63"/>
      <c r="H455" s="62"/>
      <c r="I455" s="43"/>
      <c r="J455" s="51">
        <v>0</v>
      </c>
      <c r="K455" s="53"/>
      <c r="L455" s="46">
        <v>70269257.489999995</v>
      </c>
      <c r="M455" s="43"/>
      <c r="N455" s="46">
        <v>5194564.4841474993</v>
      </c>
      <c r="O455" s="43"/>
      <c r="P455" s="46">
        <f t="shared" ref="P455:P457" si="251">+ROUND((100-J455)/100*L455-N455,0)</f>
        <v>65074693</v>
      </c>
      <c r="Q455" s="57"/>
      <c r="R455" s="49">
        <v>26.53</v>
      </c>
      <c r="S455" s="57"/>
      <c r="T455" s="46">
        <f t="shared" ref="T455:T457" si="252">+ROUND(P455/R455,0)</f>
        <v>2452872</v>
      </c>
      <c r="U455" s="46"/>
      <c r="V455" s="49">
        <f t="shared" si="250"/>
        <v>3.49</v>
      </c>
      <c r="X455" s="95"/>
      <c r="Y455" s="95"/>
      <c r="Z455" s="44"/>
      <c r="AA455" s="44"/>
      <c r="AB455" s="39"/>
      <c r="AC455" s="20"/>
    </row>
    <row r="456" spans="1:29" s="25" customFormat="1" x14ac:dyDescent="0.25">
      <c r="A456" s="43">
        <v>345</v>
      </c>
      <c r="B456" s="43" t="s">
        <v>41</v>
      </c>
      <c r="C456" s="53"/>
      <c r="D456" s="114">
        <v>52412</v>
      </c>
      <c r="E456" s="43"/>
      <c r="F456" s="62" t="s">
        <v>265</v>
      </c>
      <c r="G456" s="63"/>
      <c r="H456" s="62"/>
      <c r="I456" s="43"/>
      <c r="J456" s="51">
        <v>0</v>
      </c>
      <c r="K456" s="53"/>
      <c r="L456" s="46">
        <v>111693784.62</v>
      </c>
      <c r="M456" s="43"/>
      <c r="N456" s="46">
        <v>8403919.9913375005</v>
      </c>
      <c r="O456" s="43"/>
      <c r="P456" s="46">
        <f t="shared" si="251"/>
        <v>103289865</v>
      </c>
      <c r="Q456" s="57"/>
      <c r="R456" s="49">
        <v>26.52</v>
      </c>
      <c r="S456" s="57"/>
      <c r="T456" s="46">
        <f t="shared" si="252"/>
        <v>3894791</v>
      </c>
      <c r="U456" s="46"/>
      <c r="V456" s="49">
        <f t="shared" si="250"/>
        <v>3.49</v>
      </c>
      <c r="X456" s="95"/>
      <c r="Y456" s="95"/>
      <c r="Z456" s="44"/>
      <c r="AA456" s="44"/>
      <c r="AB456" s="39"/>
      <c r="AC456" s="20"/>
    </row>
    <row r="457" spans="1:29" s="25" customFormat="1" x14ac:dyDescent="0.25">
      <c r="A457" s="43">
        <v>346</v>
      </c>
      <c r="B457" s="43" t="s">
        <v>253</v>
      </c>
      <c r="C457" s="53"/>
      <c r="D457" s="114">
        <v>52412</v>
      </c>
      <c r="E457" s="43"/>
      <c r="F457" s="62" t="s">
        <v>265</v>
      </c>
      <c r="G457" s="63"/>
      <c r="H457" s="62"/>
      <c r="I457" s="43"/>
      <c r="J457" s="51">
        <v>0</v>
      </c>
      <c r="K457" s="53"/>
      <c r="L457" s="47">
        <v>10309492.789999999</v>
      </c>
      <c r="M457" s="43"/>
      <c r="N457" s="47">
        <v>738998.96712875017</v>
      </c>
      <c r="O457" s="43"/>
      <c r="P457" s="47">
        <f t="shared" si="251"/>
        <v>9570494</v>
      </c>
      <c r="Q457" s="74"/>
      <c r="R457" s="49">
        <v>26.53</v>
      </c>
      <c r="S457" s="74"/>
      <c r="T457" s="47">
        <f t="shared" si="252"/>
        <v>360742</v>
      </c>
      <c r="U457" s="50"/>
      <c r="V457" s="49">
        <f t="shared" si="250"/>
        <v>3.5</v>
      </c>
      <c r="X457" s="95"/>
      <c r="Y457" s="95"/>
      <c r="Z457" s="44"/>
      <c r="AA457" s="44"/>
      <c r="AB457" s="39"/>
    </row>
    <row r="458" spans="1:29" s="25" customFormat="1" x14ac:dyDescent="0.25">
      <c r="A458" s="43" t="s">
        <v>5</v>
      </c>
      <c r="B458" s="53" t="s">
        <v>123</v>
      </c>
      <c r="C458" s="53"/>
      <c r="D458" s="114"/>
      <c r="E458" s="43"/>
      <c r="F458" s="115"/>
      <c r="G458" s="63"/>
      <c r="H458" s="62"/>
      <c r="I458" s="43"/>
      <c r="J458" s="51"/>
      <c r="K458" s="53"/>
      <c r="L458" s="81">
        <f>+SUBTOTAL(9,L451:L457)</f>
        <v>913453056.85000002</v>
      </c>
      <c r="M458" s="117"/>
      <c r="N458" s="81">
        <f>+SUBTOTAL(9,N451:N457)</f>
        <v>91555213.723105013</v>
      </c>
      <c r="O458" s="117"/>
      <c r="P458" s="81">
        <f>+SUBTOTAL(9,P451:P457)</f>
        <v>821897843</v>
      </c>
      <c r="Q458" s="48"/>
      <c r="R458" s="80">
        <f>+P458/T458</f>
        <v>26.522769416814111</v>
      </c>
      <c r="S458" s="48"/>
      <c r="T458" s="81">
        <f>+SUBTOTAL(9,T451:T457)</f>
        <v>30988387</v>
      </c>
      <c r="U458" s="48"/>
      <c r="V458" s="80">
        <f>+T458/L458*100</f>
        <v>3.3924443919277034</v>
      </c>
      <c r="X458" s="92"/>
      <c r="Y458" s="92"/>
      <c r="Z458" s="44"/>
      <c r="AA458" s="44"/>
      <c r="AB458" s="39"/>
      <c r="AC458" s="24"/>
    </row>
    <row r="459" spans="1:29" s="25" customFormat="1" x14ac:dyDescent="0.25">
      <c r="A459" s="43"/>
      <c r="B459" s="53" t="s">
        <v>5</v>
      </c>
      <c r="C459" s="53"/>
      <c r="D459" s="114"/>
      <c r="E459" s="43"/>
      <c r="F459" s="115"/>
      <c r="G459" s="63"/>
      <c r="H459" s="62"/>
      <c r="I459" s="43"/>
      <c r="J459" s="51"/>
      <c r="K459" s="53"/>
      <c r="L459" s="58"/>
      <c r="M459" s="53"/>
      <c r="N459" s="58"/>
      <c r="O459" s="53"/>
      <c r="P459" s="58"/>
      <c r="Q459" s="58"/>
      <c r="R459" s="75"/>
      <c r="S459" s="58"/>
      <c r="T459" s="58"/>
      <c r="U459" s="58"/>
      <c r="V459" s="75"/>
      <c r="X459" s="93"/>
      <c r="Y459" s="93"/>
      <c r="Z459" s="44"/>
      <c r="AA459" s="44"/>
      <c r="AB459" s="39"/>
      <c r="AC459" s="20"/>
    </row>
    <row r="460" spans="1:29" s="25" customFormat="1" x14ac:dyDescent="0.25">
      <c r="A460" s="79" t="s">
        <v>200</v>
      </c>
      <c r="B460" s="53"/>
      <c r="C460" s="53"/>
      <c r="D460" s="114"/>
      <c r="E460" s="43"/>
      <c r="F460" s="118"/>
      <c r="G460" s="63"/>
      <c r="H460" s="62"/>
      <c r="I460" s="43"/>
      <c r="J460" s="51"/>
      <c r="K460" s="53"/>
      <c r="L460" s="58">
        <f>+SUBTOTAL(9,L450:L458)</f>
        <v>913453056.85000002</v>
      </c>
      <c r="M460" s="117"/>
      <c r="N460" s="58">
        <f>+SUBTOTAL(9,N450:N458)</f>
        <v>91555213.723105013</v>
      </c>
      <c r="O460" s="117"/>
      <c r="P460" s="58">
        <f>+SUBTOTAL(9,P450:P458)</f>
        <v>821897843</v>
      </c>
      <c r="Q460" s="58"/>
      <c r="R460" s="75">
        <f>+P460/T460</f>
        <v>26.522769416814111</v>
      </c>
      <c r="S460" s="58"/>
      <c r="T460" s="58">
        <f>+SUBTOTAL(9,T450:T458)</f>
        <v>30988387</v>
      </c>
      <c r="U460" s="58"/>
      <c r="V460" s="75">
        <f>+T460/L460*100</f>
        <v>3.3924443919277034</v>
      </c>
      <c r="X460" s="93"/>
      <c r="Y460" s="93"/>
      <c r="Z460" s="44"/>
      <c r="AA460" s="44"/>
      <c r="AB460" s="39"/>
      <c r="AC460" s="20"/>
    </row>
    <row r="461" spans="1:29" s="25" customFormat="1" x14ac:dyDescent="0.25">
      <c r="A461" s="79"/>
      <c r="B461" s="53" t="s">
        <v>5</v>
      </c>
      <c r="C461" s="53"/>
      <c r="D461" s="114"/>
      <c r="E461" s="43"/>
      <c r="F461" s="115"/>
      <c r="G461" s="63"/>
      <c r="H461" s="62"/>
      <c r="I461" s="43"/>
      <c r="J461" s="51"/>
      <c r="K461" s="53"/>
      <c r="L461" s="58"/>
      <c r="M461" s="53"/>
      <c r="N461" s="58"/>
      <c r="O461" s="53"/>
      <c r="P461" s="58"/>
      <c r="Q461" s="58"/>
      <c r="R461" s="75"/>
      <c r="S461" s="58"/>
      <c r="T461" s="58"/>
      <c r="U461" s="58"/>
      <c r="V461" s="75"/>
      <c r="X461" s="93"/>
      <c r="Y461" s="93"/>
      <c r="Z461" s="44"/>
      <c r="AA461" s="44"/>
      <c r="AB461" s="39"/>
      <c r="AC461" s="20"/>
    </row>
    <row r="462" spans="1:29" s="25" customFormat="1" x14ac:dyDescent="0.25">
      <c r="A462" s="79"/>
      <c r="B462" s="53" t="s">
        <v>5</v>
      </c>
      <c r="C462" s="53"/>
      <c r="D462" s="114"/>
      <c r="E462" s="43"/>
      <c r="F462" s="115"/>
      <c r="G462" s="63"/>
      <c r="H462" s="62"/>
      <c r="I462" s="43"/>
      <c r="J462" s="51"/>
      <c r="K462" s="53"/>
      <c r="L462" s="58"/>
      <c r="M462" s="53"/>
      <c r="N462" s="58"/>
      <c r="O462" s="53"/>
      <c r="P462" s="58"/>
      <c r="Q462" s="58"/>
      <c r="R462" s="75"/>
      <c r="S462" s="58"/>
      <c r="T462" s="58"/>
      <c r="U462" s="58"/>
      <c r="V462" s="75"/>
      <c r="X462" s="93"/>
      <c r="Y462" s="93"/>
      <c r="Z462" s="44"/>
      <c r="AA462" s="44"/>
      <c r="AB462" s="39"/>
      <c r="AC462" s="20"/>
    </row>
    <row r="463" spans="1:29" s="25" customFormat="1" x14ac:dyDescent="0.25">
      <c r="A463" s="79" t="s">
        <v>201</v>
      </c>
      <c r="B463" s="53"/>
      <c r="C463" s="53"/>
      <c r="D463" s="114"/>
      <c r="E463" s="43"/>
      <c r="F463" s="115"/>
      <c r="G463" s="63"/>
      <c r="H463" s="62"/>
      <c r="I463" s="43"/>
      <c r="J463" s="51"/>
      <c r="K463" s="53"/>
      <c r="L463" s="58"/>
      <c r="M463" s="53"/>
      <c r="N463" s="58"/>
      <c r="O463" s="53"/>
      <c r="P463" s="58"/>
      <c r="Q463" s="58"/>
      <c r="R463" s="75"/>
      <c r="S463" s="58"/>
      <c r="T463" s="58"/>
      <c r="U463" s="58"/>
      <c r="V463" s="75"/>
      <c r="X463" s="93"/>
      <c r="Y463" s="93"/>
      <c r="Z463" s="44"/>
      <c r="AA463" s="44"/>
      <c r="AB463" s="39"/>
      <c r="AC463" s="20"/>
    </row>
    <row r="464" spans="1:29" s="25" customFormat="1" x14ac:dyDescent="0.25">
      <c r="A464" s="79"/>
      <c r="B464" s="53" t="s">
        <v>5</v>
      </c>
      <c r="C464" s="53"/>
      <c r="D464" s="114"/>
      <c r="E464" s="43"/>
      <c r="F464" s="115"/>
      <c r="G464" s="63"/>
      <c r="H464" s="62"/>
      <c r="I464" s="43"/>
      <c r="J464" s="51"/>
      <c r="K464" s="53"/>
      <c r="L464" s="58"/>
      <c r="M464" s="53"/>
      <c r="N464" s="58"/>
      <c r="O464" s="53"/>
      <c r="P464" s="58"/>
      <c r="Q464" s="58"/>
      <c r="R464" s="75"/>
      <c r="S464" s="58"/>
      <c r="T464" s="58"/>
      <c r="U464" s="58"/>
      <c r="V464" s="75"/>
      <c r="X464" s="93"/>
      <c r="Y464" s="93"/>
      <c r="Z464" s="44"/>
      <c r="AA464" s="44"/>
      <c r="AB464" s="39"/>
      <c r="AC464" s="20"/>
    </row>
    <row r="465" spans="1:29" s="25" customFormat="1" x14ac:dyDescent="0.25">
      <c r="A465" s="43" t="s">
        <v>5</v>
      </c>
      <c r="B465" s="53" t="s">
        <v>124</v>
      </c>
      <c r="C465" s="53"/>
      <c r="D465" s="114"/>
      <c r="E465" s="43"/>
      <c r="F465" s="115"/>
      <c r="G465" s="63"/>
      <c r="H465" s="62"/>
      <c r="I465" s="43"/>
      <c r="J465" s="51"/>
      <c r="K465" s="53"/>
      <c r="L465" s="58"/>
      <c r="M465" s="53"/>
      <c r="N465" s="58"/>
      <c r="O465" s="53"/>
      <c r="P465" s="58"/>
      <c r="Q465" s="58"/>
      <c r="R465" s="75"/>
      <c r="S465" s="58"/>
      <c r="T465" s="58"/>
      <c r="U465" s="58"/>
      <c r="V465" s="75"/>
      <c r="X465" s="93"/>
      <c r="Y465" s="93"/>
      <c r="Z465" s="44"/>
      <c r="AA465" s="44"/>
      <c r="AB465" s="39"/>
      <c r="AC465" s="20"/>
    </row>
    <row r="466" spans="1:29" s="25" customFormat="1" x14ac:dyDescent="0.25">
      <c r="A466" s="43">
        <v>341</v>
      </c>
      <c r="B466" s="43" t="s">
        <v>38</v>
      </c>
      <c r="C466" s="53"/>
      <c r="D466" s="114">
        <v>52778</v>
      </c>
      <c r="E466" s="43"/>
      <c r="F466" s="62" t="s">
        <v>265</v>
      </c>
      <c r="G466" s="63"/>
      <c r="H466" s="62"/>
      <c r="I466" s="43"/>
      <c r="J466" s="51">
        <v>0</v>
      </c>
      <c r="K466" s="53"/>
      <c r="L466" s="46">
        <v>80630957.950000003</v>
      </c>
      <c r="M466" s="53"/>
      <c r="N466" s="46">
        <v>7456697.7299112501</v>
      </c>
      <c r="O466" s="53"/>
      <c r="P466" s="46">
        <f t="shared" ref="P466:P472" si="253">+ROUND((100-J466)/100*L466-N466,0)</f>
        <v>73174260</v>
      </c>
      <c r="Q466" s="58"/>
      <c r="R466" s="49">
        <v>27.53</v>
      </c>
      <c r="S466" s="58"/>
      <c r="T466" s="46">
        <f t="shared" ref="T466:T469" si="254">+ROUND(P466/R466,0)</f>
        <v>2657983</v>
      </c>
      <c r="U466" s="58"/>
      <c r="V466" s="49">
        <f t="shared" ref="V466:V472" si="255">+ROUND(T466/L466*100,2)</f>
        <v>3.3</v>
      </c>
      <c r="X466" s="95"/>
      <c r="Y466" s="95"/>
      <c r="Z466" s="44"/>
      <c r="AA466" s="44"/>
      <c r="AB466" s="39"/>
      <c r="AC466" s="20"/>
    </row>
    <row r="467" spans="1:29" s="25" customFormat="1" x14ac:dyDescent="0.25">
      <c r="A467" s="43">
        <v>342</v>
      </c>
      <c r="B467" s="43" t="s">
        <v>83</v>
      </c>
      <c r="C467" s="53"/>
      <c r="D467" s="114">
        <v>52778</v>
      </c>
      <c r="E467" s="43"/>
      <c r="F467" s="62" t="s">
        <v>265</v>
      </c>
      <c r="G467" s="63"/>
      <c r="H467" s="62"/>
      <c r="I467" s="43"/>
      <c r="J467" s="51">
        <v>0</v>
      </c>
      <c r="K467" s="53"/>
      <c r="L467" s="46">
        <v>217306003.91</v>
      </c>
      <c r="M467" s="53"/>
      <c r="N467" s="46">
        <v>18577337.631567501</v>
      </c>
      <c r="O467" s="53"/>
      <c r="P467" s="46">
        <f t="shared" si="253"/>
        <v>198728666</v>
      </c>
      <c r="Q467" s="58"/>
      <c r="R467" s="49">
        <v>27.52</v>
      </c>
      <c r="S467" s="58"/>
      <c r="T467" s="46">
        <f t="shared" si="254"/>
        <v>7221245</v>
      </c>
      <c r="U467" s="58"/>
      <c r="V467" s="49">
        <f t="shared" si="255"/>
        <v>3.32</v>
      </c>
      <c r="X467" s="95"/>
      <c r="Y467" s="95"/>
      <c r="Z467" s="44"/>
      <c r="AA467" s="44"/>
      <c r="AB467" s="39"/>
      <c r="AC467" s="20"/>
    </row>
    <row r="468" spans="1:29" s="25" customFormat="1" x14ac:dyDescent="0.25">
      <c r="A468" s="43">
        <v>343</v>
      </c>
      <c r="B468" s="43" t="s">
        <v>84</v>
      </c>
      <c r="C468" s="53"/>
      <c r="D468" s="114">
        <v>52778</v>
      </c>
      <c r="E468" s="43"/>
      <c r="F468" s="62" t="s">
        <v>265</v>
      </c>
      <c r="G468" s="63"/>
      <c r="H468" s="62"/>
      <c r="I468" s="43"/>
      <c r="J468" s="51">
        <v>0</v>
      </c>
      <c r="K468" s="53"/>
      <c r="L468" s="46">
        <v>525780411.58999997</v>
      </c>
      <c r="M468" s="53"/>
      <c r="N468" s="46">
        <v>41507858.250255711</v>
      </c>
      <c r="O468" s="53"/>
      <c r="P468" s="46">
        <f t="shared" si="253"/>
        <v>484272553</v>
      </c>
      <c r="Q468" s="58"/>
      <c r="R468" s="49">
        <v>27.53</v>
      </c>
      <c r="S468" s="58"/>
      <c r="T468" s="46">
        <f t="shared" si="254"/>
        <v>17590721</v>
      </c>
      <c r="U468" s="58"/>
      <c r="V468" s="49">
        <f t="shared" si="255"/>
        <v>3.35</v>
      </c>
      <c r="X468" s="95"/>
      <c r="Y468" s="95"/>
      <c r="Z468" s="44"/>
      <c r="AA468" s="44"/>
      <c r="AB468" s="39"/>
      <c r="AC468" s="20"/>
    </row>
    <row r="469" spans="1:29" s="25" customFormat="1" x14ac:dyDescent="0.25">
      <c r="A469" s="43">
        <v>343.2</v>
      </c>
      <c r="B469" s="43" t="s">
        <v>252</v>
      </c>
      <c r="C469" s="53"/>
      <c r="D469" s="114">
        <v>52778</v>
      </c>
      <c r="E469" s="43"/>
      <c r="F469" s="62" t="s">
        <v>265</v>
      </c>
      <c r="G469" s="63"/>
      <c r="H469" s="62"/>
      <c r="I469" s="43"/>
      <c r="J469" s="51">
        <v>0</v>
      </c>
      <c r="K469" s="53"/>
      <c r="L469" s="46">
        <v>139494632.66</v>
      </c>
      <c r="M469" s="53"/>
      <c r="N469" s="46">
        <v>10840916.065003043</v>
      </c>
      <c r="O469" s="53"/>
      <c r="P469" s="46">
        <f t="shared" si="253"/>
        <v>128653717</v>
      </c>
      <c r="Q469" s="58"/>
      <c r="R469" s="49">
        <v>27.53</v>
      </c>
      <c r="S469" s="57" t="s">
        <v>275</v>
      </c>
      <c r="T469" s="46">
        <f t="shared" si="254"/>
        <v>4673219</v>
      </c>
      <c r="U469" s="58"/>
      <c r="V469" s="49">
        <f t="shared" si="255"/>
        <v>3.35</v>
      </c>
      <c r="X469" s="95"/>
      <c r="Y469" s="95"/>
      <c r="Z469" s="44"/>
      <c r="AA469" s="44"/>
      <c r="AB469" s="39"/>
      <c r="AC469" s="20"/>
    </row>
    <row r="470" spans="1:29" s="25" customFormat="1" x14ac:dyDescent="0.25">
      <c r="A470" s="43">
        <v>344</v>
      </c>
      <c r="B470" s="43" t="s">
        <v>86</v>
      </c>
      <c r="C470" s="53"/>
      <c r="D470" s="114">
        <v>52778</v>
      </c>
      <c r="E470" s="43"/>
      <c r="F470" s="62" t="s">
        <v>265</v>
      </c>
      <c r="G470" s="63"/>
      <c r="H470" s="62"/>
      <c r="I470" s="43"/>
      <c r="J470" s="51">
        <v>0</v>
      </c>
      <c r="K470" s="53"/>
      <c r="L470" s="46">
        <v>79977232.180000007</v>
      </c>
      <c r="M470" s="53"/>
      <c r="N470" s="46">
        <v>5875063.1650599996</v>
      </c>
      <c r="O470" s="53"/>
      <c r="P470" s="46">
        <f t="shared" si="253"/>
        <v>74102169</v>
      </c>
      <c r="Q470" s="58"/>
      <c r="R470" s="49">
        <v>27.53</v>
      </c>
      <c r="S470" s="58"/>
      <c r="T470" s="46">
        <f t="shared" ref="T470:T472" si="256">+ROUND(P470/R470,0)</f>
        <v>2691688</v>
      </c>
      <c r="U470" s="58"/>
      <c r="V470" s="49">
        <f t="shared" si="255"/>
        <v>3.37</v>
      </c>
      <c r="X470" s="95"/>
      <c r="Y470" s="95"/>
      <c r="Z470" s="44"/>
      <c r="AA470" s="44"/>
      <c r="AB470" s="39"/>
      <c r="AC470" s="20"/>
    </row>
    <row r="471" spans="1:29" s="25" customFormat="1" x14ac:dyDescent="0.25">
      <c r="A471" s="43">
        <v>345</v>
      </c>
      <c r="B471" s="43" t="s">
        <v>41</v>
      </c>
      <c r="C471" s="53"/>
      <c r="D471" s="114">
        <v>52778</v>
      </c>
      <c r="E471" s="43"/>
      <c r="F471" s="62" t="s">
        <v>265</v>
      </c>
      <c r="G471" s="63"/>
      <c r="H471" s="62"/>
      <c r="I471" s="43"/>
      <c r="J471" s="51">
        <v>0</v>
      </c>
      <c r="K471" s="53"/>
      <c r="L471" s="46">
        <v>82800568.349999994</v>
      </c>
      <c r="M471" s="53"/>
      <c r="N471" s="46">
        <v>6849744.7930837497</v>
      </c>
      <c r="O471" s="53"/>
      <c r="P471" s="46">
        <f t="shared" si="253"/>
        <v>75950824</v>
      </c>
      <c r="Q471" s="58"/>
      <c r="R471" s="49">
        <v>27.53</v>
      </c>
      <c r="S471" s="58"/>
      <c r="T471" s="46">
        <f t="shared" si="256"/>
        <v>2758839</v>
      </c>
      <c r="U471" s="58"/>
      <c r="V471" s="49">
        <f t="shared" si="255"/>
        <v>3.33</v>
      </c>
      <c r="X471" s="95"/>
      <c r="Y471" s="95"/>
      <c r="Z471" s="44"/>
      <c r="AA471" s="44"/>
      <c r="AB471" s="39"/>
      <c r="AC471" s="20"/>
    </row>
    <row r="472" spans="1:29" s="25" customFormat="1" x14ac:dyDescent="0.25">
      <c r="A472" s="43">
        <v>346</v>
      </c>
      <c r="B472" s="43" t="s">
        <v>253</v>
      </c>
      <c r="C472" s="53"/>
      <c r="D472" s="114">
        <v>52778</v>
      </c>
      <c r="E472" s="43"/>
      <c r="F472" s="62" t="s">
        <v>265</v>
      </c>
      <c r="G472" s="63"/>
      <c r="H472" s="62"/>
      <c r="I472" s="43"/>
      <c r="J472" s="51">
        <v>0</v>
      </c>
      <c r="K472" s="53"/>
      <c r="L472" s="47">
        <v>11446561.130000001</v>
      </c>
      <c r="M472" s="53"/>
      <c r="N472" s="47">
        <v>1663361.2957650002</v>
      </c>
      <c r="O472" s="53"/>
      <c r="P472" s="47">
        <f t="shared" si="253"/>
        <v>9783200</v>
      </c>
      <c r="Q472" s="58"/>
      <c r="R472" s="49">
        <v>27.53</v>
      </c>
      <c r="S472" s="58"/>
      <c r="T472" s="47">
        <f t="shared" si="256"/>
        <v>355365</v>
      </c>
      <c r="U472" s="58"/>
      <c r="V472" s="49">
        <f t="shared" si="255"/>
        <v>3.1</v>
      </c>
      <c r="X472" s="95"/>
      <c r="Y472" s="95"/>
      <c r="Z472" s="44"/>
      <c r="AA472" s="44"/>
      <c r="AB472" s="39"/>
      <c r="AC472" s="20"/>
    </row>
    <row r="473" spans="1:29" s="25" customFormat="1" x14ac:dyDescent="0.25">
      <c r="A473" s="43" t="s">
        <v>5</v>
      </c>
      <c r="B473" s="53" t="s">
        <v>125</v>
      </c>
      <c r="C473" s="53"/>
      <c r="D473" s="114"/>
      <c r="E473" s="43"/>
      <c r="F473" s="115"/>
      <c r="G473" s="63"/>
      <c r="H473" s="62"/>
      <c r="I473" s="43"/>
      <c r="J473" s="51"/>
      <c r="K473" s="53"/>
      <c r="L473" s="55">
        <f>+SUBTOTAL(9,L466:L472)</f>
        <v>1137436367.77</v>
      </c>
      <c r="M473" s="53"/>
      <c r="N473" s="55">
        <f>+SUBTOTAL(9,N466:N472)</f>
        <v>92770978.930646256</v>
      </c>
      <c r="O473" s="53"/>
      <c r="P473" s="55">
        <f>+SUBTOTAL(9,P466:P472)</f>
        <v>1044665389</v>
      </c>
      <c r="Q473" s="58"/>
      <c r="R473" s="80">
        <f>+P473/T473</f>
        <v>27.528096585264564</v>
      </c>
      <c r="S473" s="58"/>
      <c r="T473" s="55">
        <f>+SUBTOTAL(9,T466:T472)</f>
        <v>37949060</v>
      </c>
      <c r="U473" s="58"/>
      <c r="V473" s="80">
        <f>+T473/L473*100</f>
        <v>3.3363677367201654</v>
      </c>
      <c r="X473" s="92"/>
      <c r="Y473" s="92"/>
      <c r="Z473" s="44"/>
      <c r="AA473" s="44"/>
      <c r="AB473" s="39"/>
      <c r="AC473" s="20"/>
    </row>
    <row r="474" spans="1:29" s="25" customFormat="1" x14ac:dyDescent="0.25">
      <c r="A474" s="43" t="s">
        <v>5</v>
      </c>
      <c r="B474" s="53" t="s">
        <v>5</v>
      </c>
      <c r="C474" s="53"/>
      <c r="D474" s="114"/>
      <c r="E474" s="43"/>
      <c r="F474" s="115"/>
      <c r="G474" s="63"/>
      <c r="H474" s="62"/>
      <c r="I474" s="43"/>
      <c r="J474" s="51"/>
      <c r="K474" s="53"/>
      <c r="L474" s="58"/>
      <c r="M474" s="53"/>
      <c r="N474" s="58"/>
      <c r="O474" s="53"/>
      <c r="P474" s="58"/>
      <c r="Q474" s="58"/>
      <c r="R474" s="75"/>
      <c r="S474" s="58"/>
      <c r="T474" s="58"/>
      <c r="U474" s="58"/>
      <c r="V474" s="75"/>
      <c r="X474" s="93"/>
      <c r="Y474" s="93"/>
      <c r="Z474" s="44"/>
      <c r="AA474" s="44"/>
      <c r="AB474" s="39"/>
      <c r="AC474" s="20"/>
    </row>
    <row r="475" spans="1:29" s="25" customFormat="1" x14ac:dyDescent="0.25">
      <c r="A475" s="79" t="s">
        <v>202</v>
      </c>
      <c r="B475" s="53"/>
      <c r="C475" s="53"/>
      <c r="D475" s="114"/>
      <c r="E475" s="43"/>
      <c r="F475" s="118"/>
      <c r="G475" s="63"/>
      <c r="H475" s="62"/>
      <c r="I475" s="43"/>
      <c r="J475" s="51"/>
      <c r="K475" s="53"/>
      <c r="L475" s="58">
        <f>+SUBTOTAL(9,L465:L473)</f>
        <v>1137436367.77</v>
      </c>
      <c r="M475" s="117"/>
      <c r="N475" s="58">
        <f>+SUBTOTAL(9,N465:N473)</f>
        <v>92770978.930646256</v>
      </c>
      <c r="O475" s="117"/>
      <c r="P475" s="58">
        <f>+SUBTOTAL(9,P465:P473)</f>
        <v>1044665389</v>
      </c>
      <c r="Q475" s="58"/>
      <c r="R475" s="75">
        <f>+P475/T475</f>
        <v>27.528096585264564</v>
      </c>
      <c r="S475" s="58"/>
      <c r="T475" s="58">
        <f>+SUBTOTAL(9,T465:T473)</f>
        <v>37949060</v>
      </c>
      <c r="U475" s="58"/>
      <c r="V475" s="75">
        <f>+T475/L475*100</f>
        <v>3.3363677367201654</v>
      </c>
      <c r="X475" s="93"/>
      <c r="Y475" s="93"/>
      <c r="Z475" s="44"/>
      <c r="AA475" s="44"/>
      <c r="AB475" s="39"/>
      <c r="AC475" s="20"/>
    </row>
    <row r="476" spans="1:29" s="25" customFormat="1" x14ac:dyDescent="0.25">
      <c r="A476" s="79"/>
      <c r="B476" s="53" t="s">
        <v>5</v>
      </c>
      <c r="C476" s="53"/>
      <c r="D476" s="114"/>
      <c r="E476" s="43"/>
      <c r="F476" s="115"/>
      <c r="G476" s="63"/>
      <c r="H476" s="62"/>
      <c r="I476" s="43"/>
      <c r="J476" s="51"/>
      <c r="K476" s="53"/>
      <c r="L476" s="58"/>
      <c r="M476" s="53"/>
      <c r="N476" s="58"/>
      <c r="O476" s="53"/>
      <c r="P476" s="58"/>
      <c r="Q476" s="58"/>
      <c r="R476" s="75"/>
      <c r="S476" s="58"/>
      <c r="T476" s="58"/>
      <c r="U476" s="58"/>
      <c r="V476" s="75"/>
      <c r="X476" s="93"/>
      <c r="Y476" s="93"/>
      <c r="Z476" s="44"/>
      <c r="AA476" s="44"/>
      <c r="AB476" s="39"/>
      <c r="AC476" s="20"/>
    </row>
    <row r="477" spans="1:29" s="25" customFormat="1" x14ac:dyDescent="0.25">
      <c r="A477" s="79"/>
      <c r="B477" s="53" t="s">
        <v>5</v>
      </c>
      <c r="C477" s="53"/>
      <c r="D477" s="114"/>
      <c r="E477" s="43"/>
      <c r="F477" s="115"/>
      <c r="G477" s="63"/>
      <c r="H477" s="62"/>
      <c r="I477" s="43"/>
      <c r="J477" s="51"/>
      <c r="K477" s="53"/>
      <c r="L477" s="58"/>
      <c r="M477" s="53"/>
      <c r="N477" s="58"/>
      <c r="O477" s="53"/>
      <c r="P477" s="58"/>
      <c r="Q477" s="58"/>
      <c r="R477" s="75"/>
      <c r="S477" s="58"/>
      <c r="T477" s="58"/>
      <c r="U477" s="58"/>
      <c r="V477" s="75"/>
      <c r="X477" s="93"/>
      <c r="Y477" s="93"/>
      <c r="Z477" s="44"/>
      <c r="AA477" s="44"/>
      <c r="AB477" s="39"/>
      <c r="AC477" s="20"/>
    </row>
    <row r="478" spans="1:29" s="25" customFormat="1" x14ac:dyDescent="0.25">
      <c r="A478" s="79" t="s">
        <v>203</v>
      </c>
      <c r="B478" s="53"/>
      <c r="C478" s="53"/>
      <c r="D478" s="114"/>
      <c r="E478" s="43"/>
      <c r="F478" s="115"/>
      <c r="G478" s="63"/>
      <c r="H478" s="62"/>
      <c r="I478" s="43"/>
      <c r="J478" s="51"/>
      <c r="K478" s="53"/>
      <c r="L478" s="58"/>
      <c r="M478" s="53"/>
      <c r="N478" s="58"/>
      <c r="O478" s="53"/>
      <c r="P478" s="58"/>
      <c r="Q478" s="58"/>
      <c r="R478" s="75"/>
      <c r="S478" s="58"/>
      <c r="T478" s="58"/>
      <c r="U478" s="58"/>
      <c r="V478" s="75"/>
      <c r="X478" s="93"/>
      <c r="Y478" s="93"/>
      <c r="Z478" s="44"/>
      <c r="AA478" s="44"/>
      <c r="AB478" s="39"/>
      <c r="AC478" s="20"/>
    </row>
    <row r="479" spans="1:29" s="25" customFormat="1" x14ac:dyDescent="0.25">
      <c r="A479" s="79"/>
      <c r="B479" s="53" t="s">
        <v>5</v>
      </c>
      <c r="C479" s="53"/>
      <c r="D479" s="114"/>
      <c r="E479" s="43"/>
      <c r="F479" s="115"/>
      <c r="G479" s="63"/>
      <c r="H479" s="62"/>
      <c r="I479" s="43"/>
      <c r="J479" s="51"/>
      <c r="K479" s="53"/>
      <c r="L479" s="58"/>
      <c r="M479" s="53"/>
      <c r="N479" s="58"/>
      <c r="O479" s="53"/>
      <c r="P479" s="58"/>
      <c r="Q479" s="58"/>
      <c r="R479" s="75"/>
      <c r="S479" s="58"/>
      <c r="T479" s="58"/>
      <c r="U479" s="58"/>
      <c r="V479" s="75"/>
      <c r="X479" s="93"/>
      <c r="Y479" s="93"/>
      <c r="Z479" s="44"/>
      <c r="AA479" s="44"/>
      <c r="AB479" s="39"/>
      <c r="AC479" s="20"/>
    </row>
    <row r="480" spans="1:29" s="25" customFormat="1" x14ac:dyDescent="0.25">
      <c r="A480" s="43" t="s">
        <v>5</v>
      </c>
      <c r="B480" s="53" t="s">
        <v>126</v>
      </c>
      <c r="C480" s="53"/>
      <c r="D480" s="114"/>
      <c r="E480" s="43"/>
      <c r="F480" s="115"/>
      <c r="G480" s="63"/>
      <c r="H480" s="62"/>
      <c r="I480" s="43"/>
      <c r="J480" s="51"/>
      <c r="K480" s="53"/>
      <c r="L480" s="58"/>
      <c r="M480" s="53"/>
      <c r="N480" s="58"/>
      <c r="O480" s="53"/>
      <c r="P480" s="58"/>
      <c r="Q480" s="58"/>
      <c r="R480" s="75"/>
      <c r="S480" s="58"/>
      <c r="T480" s="58"/>
      <c r="U480" s="58"/>
      <c r="V480" s="75"/>
      <c r="X480" s="93"/>
      <c r="Y480" s="93"/>
      <c r="Z480" s="44"/>
      <c r="AA480" s="44"/>
      <c r="AB480" s="39"/>
      <c r="AC480" s="20"/>
    </row>
    <row r="481" spans="1:29" s="25" customFormat="1" x14ac:dyDescent="0.25">
      <c r="A481" s="43">
        <v>341</v>
      </c>
      <c r="B481" s="43" t="s">
        <v>38</v>
      </c>
      <c r="C481" s="53"/>
      <c r="D481" s="114">
        <v>53508</v>
      </c>
      <c r="E481" s="43"/>
      <c r="F481" s="62" t="s">
        <v>265</v>
      </c>
      <c r="G481" s="63"/>
      <c r="H481" s="62"/>
      <c r="I481" s="43"/>
      <c r="J481" s="51">
        <v>0</v>
      </c>
      <c r="K481" s="53"/>
      <c r="L481" s="46">
        <v>101607532.01000001</v>
      </c>
      <c r="M481" s="53"/>
      <c r="N481" s="46">
        <v>2299667.0395569638</v>
      </c>
      <c r="O481" s="53"/>
      <c r="P481" s="46">
        <f t="shared" ref="P481:P484" si="257">+ROUND((100-J481)/100*L481-N481,0)</f>
        <v>99307865</v>
      </c>
      <c r="Q481" s="58"/>
      <c r="R481" s="49">
        <v>29.53</v>
      </c>
      <c r="S481" s="58"/>
      <c r="T481" s="46">
        <f t="shared" ref="T481:T484" si="258">+ROUND(P481/R481,0)</f>
        <v>3362948</v>
      </c>
      <c r="U481" s="58"/>
      <c r="V481" s="49">
        <f t="shared" ref="V481:V487" si="259">+ROUND(T481/L481*100,2)</f>
        <v>3.31</v>
      </c>
      <c r="X481" s="95"/>
      <c r="Y481" s="95"/>
      <c r="Z481" s="44"/>
      <c r="AA481" s="44"/>
      <c r="AB481" s="39"/>
      <c r="AC481" s="20"/>
    </row>
    <row r="482" spans="1:29" s="25" customFormat="1" x14ac:dyDescent="0.25">
      <c r="A482" s="43">
        <v>342</v>
      </c>
      <c r="B482" s="43" t="s">
        <v>83</v>
      </c>
      <c r="C482" s="53"/>
      <c r="D482" s="114">
        <v>53508</v>
      </c>
      <c r="E482" s="43"/>
      <c r="F482" s="62" t="s">
        <v>265</v>
      </c>
      <c r="G482" s="63"/>
      <c r="H482" s="62"/>
      <c r="I482" s="43"/>
      <c r="J482" s="51">
        <v>0</v>
      </c>
      <c r="K482" s="53"/>
      <c r="L482" s="46">
        <v>59665117.359999999</v>
      </c>
      <c r="M482" s="53"/>
      <c r="N482" s="46">
        <v>1350391.0693410612</v>
      </c>
      <c r="O482" s="53"/>
      <c r="P482" s="46">
        <f t="shared" si="257"/>
        <v>58314726</v>
      </c>
      <c r="Q482" s="58"/>
      <c r="R482" s="49">
        <v>29.53</v>
      </c>
      <c r="S482" s="58"/>
      <c r="T482" s="46">
        <f t="shared" si="258"/>
        <v>1974762</v>
      </c>
      <c r="U482" s="58"/>
      <c r="V482" s="49">
        <f t="shared" si="259"/>
        <v>3.31</v>
      </c>
      <c r="X482" s="95"/>
      <c r="Y482" s="95"/>
      <c r="Z482" s="44"/>
      <c r="AA482" s="44"/>
      <c r="AB482" s="39"/>
      <c r="AC482" s="20"/>
    </row>
    <row r="483" spans="1:29" s="25" customFormat="1" x14ac:dyDescent="0.25">
      <c r="A483" s="43">
        <v>343</v>
      </c>
      <c r="B483" s="43" t="s">
        <v>84</v>
      </c>
      <c r="C483" s="53"/>
      <c r="D483" s="114">
        <v>53508</v>
      </c>
      <c r="E483" s="43"/>
      <c r="F483" s="62" t="s">
        <v>265</v>
      </c>
      <c r="G483" s="63"/>
      <c r="H483" s="62"/>
      <c r="I483" s="43"/>
      <c r="J483" s="51">
        <v>0</v>
      </c>
      <c r="K483" s="53"/>
      <c r="L483" s="46">
        <v>499500578.83999997</v>
      </c>
      <c r="M483" s="53"/>
      <c r="N483" s="46">
        <v>11341620.207953589</v>
      </c>
      <c r="O483" s="53"/>
      <c r="P483" s="46">
        <f t="shared" si="257"/>
        <v>488158959</v>
      </c>
      <c r="Q483" s="58"/>
      <c r="R483" s="49">
        <v>29.53</v>
      </c>
      <c r="S483" s="58"/>
      <c r="T483" s="46">
        <f t="shared" si="258"/>
        <v>16530950</v>
      </c>
      <c r="U483" s="58"/>
      <c r="V483" s="49">
        <f t="shared" si="259"/>
        <v>3.31</v>
      </c>
      <c r="X483" s="95"/>
      <c r="Y483" s="95"/>
      <c r="Z483" s="44"/>
      <c r="AA483" s="44"/>
      <c r="AB483" s="39"/>
      <c r="AC483" s="20"/>
    </row>
    <row r="484" spans="1:29" s="25" customFormat="1" x14ac:dyDescent="0.25">
      <c r="A484" s="43">
        <v>343.2</v>
      </c>
      <c r="B484" s="43" t="s">
        <v>252</v>
      </c>
      <c r="C484" s="53"/>
      <c r="D484" s="114">
        <v>53508</v>
      </c>
      <c r="E484" s="43"/>
      <c r="F484" s="62" t="s">
        <v>265</v>
      </c>
      <c r="G484" s="63"/>
      <c r="H484" s="62"/>
      <c r="I484" s="43"/>
      <c r="J484" s="51">
        <v>0</v>
      </c>
      <c r="K484" s="53"/>
      <c r="L484" s="46">
        <v>191363195.90000001</v>
      </c>
      <c r="M484" s="53"/>
      <c r="N484" s="46">
        <v>4294589.236018762</v>
      </c>
      <c r="O484" s="53"/>
      <c r="P484" s="46">
        <f t="shared" si="257"/>
        <v>187068607</v>
      </c>
      <c r="Q484" s="58"/>
      <c r="R484" s="49">
        <v>29.53</v>
      </c>
      <c r="S484" s="57" t="s">
        <v>275</v>
      </c>
      <c r="T484" s="46">
        <f t="shared" si="258"/>
        <v>6334866</v>
      </c>
      <c r="U484" s="58"/>
      <c r="V484" s="49">
        <f t="shared" si="259"/>
        <v>3.31</v>
      </c>
      <c r="X484" s="95"/>
      <c r="Y484" s="95"/>
      <c r="Z484" s="44"/>
      <c r="AA484" s="44"/>
      <c r="AB484" s="39"/>
      <c r="AC484" s="20"/>
    </row>
    <row r="485" spans="1:29" s="25" customFormat="1" x14ac:dyDescent="0.25">
      <c r="A485" s="43">
        <v>344</v>
      </c>
      <c r="B485" s="43" t="s">
        <v>86</v>
      </c>
      <c r="C485" s="53"/>
      <c r="D485" s="114">
        <v>53508</v>
      </c>
      <c r="E485" s="43"/>
      <c r="F485" s="62" t="s">
        <v>265</v>
      </c>
      <c r="G485" s="63"/>
      <c r="H485" s="62"/>
      <c r="I485" s="43"/>
      <c r="J485" s="51">
        <v>0</v>
      </c>
      <c r="K485" s="53"/>
      <c r="L485" s="46">
        <v>87208138.849999994</v>
      </c>
      <c r="M485" s="53"/>
      <c r="N485" s="46">
        <v>1973767.8745579061</v>
      </c>
      <c r="O485" s="53"/>
      <c r="P485" s="46">
        <f t="shared" ref="P485:P487" si="260">+ROUND((100-J485)/100*L485-N485,0)</f>
        <v>85234371</v>
      </c>
      <c r="Q485" s="58"/>
      <c r="R485" s="49">
        <v>29.53</v>
      </c>
      <c r="S485" s="58"/>
      <c r="T485" s="46">
        <f t="shared" ref="T485:T487" si="261">+ROUND(P485/R485,0)</f>
        <v>2886365</v>
      </c>
      <c r="U485" s="58"/>
      <c r="V485" s="49">
        <f t="shared" si="259"/>
        <v>3.31</v>
      </c>
      <c r="X485" s="95"/>
      <c r="Y485" s="95"/>
      <c r="Z485" s="44"/>
      <c r="AA485" s="44"/>
      <c r="AB485" s="39"/>
      <c r="AC485" s="20"/>
    </row>
    <row r="486" spans="1:29" s="25" customFormat="1" x14ac:dyDescent="0.25">
      <c r="A486" s="43">
        <v>345</v>
      </c>
      <c r="B486" s="43" t="s">
        <v>41</v>
      </c>
      <c r="C486" s="53"/>
      <c r="D486" s="114">
        <v>53508</v>
      </c>
      <c r="E486" s="43"/>
      <c r="F486" s="62" t="s">
        <v>265</v>
      </c>
      <c r="G486" s="63"/>
      <c r="H486" s="62"/>
      <c r="I486" s="43"/>
      <c r="J486" s="51">
        <v>0</v>
      </c>
      <c r="K486" s="53"/>
      <c r="L486" s="46">
        <v>138483955.50999999</v>
      </c>
      <c r="M486" s="53"/>
      <c r="N486" s="46">
        <v>3134285.2413980202</v>
      </c>
      <c r="O486" s="53"/>
      <c r="P486" s="46">
        <f t="shared" si="260"/>
        <v>135349670</v>
      </c>
      <c r="Q486" s="58"/>
      <c r="R486" s="49">
        <v>29.53</v>
      </c>
      <c r="S486" s="58"/>
      <c r="T486" s="46">
        <f t="shared" si="261"/>
        <v>4583463</v>
      </c>
      <c r="U486" s="58"/>
      <c r="V486" s="49">
        <f t="shared" si="259"/>
        <v>3.31</v>
      </c>
      <c r="X486" s="95"/>
      <c r="Y486" s="95"/>
      <c r="Z486" s="44"/>
      <c r="AA486" s="44"/>
      <c r="AB486" s="39"/>
      <c r="AC486" s="20"/>
    </row>
    <row r="487" spans="1:29" s="25" customFormat="1" x14ac:dyDescent="0.25">
      <c r="A487" s="43">
        <v>346</v>
      </c>
      <c r="B487" s="43" t="s">
        <v>253</v>
      </c>
      <c r="C487" s="53"/>
      <c r="D487" s="114">
        <v>53508</v>
      </c>
      <c r="E487" s="43"/>
      <c r="F487" s="62" t="s">
        <v>265</v>
      </c>
      <c r="G487" s="63"/>
      <c r="H487" s="62"/>
      <c r="I487" s="43"/>
      <c r="J487" s="51">
        <v>-2</v>
      </c>
      <c r="K487" s="53"/>
      <c r="L487" s="47">
        <v>12795087.470000001</v>
      </c>
      <c r="M487" s="53"/>
      <c r="N487" s="47">
        <v>289589.17061494431</v>
      </c>
      <c r="O487" s="53"/>
      <c r="P487" s="47">
        <f t="shared" si="260"/>
        <v>12761400</v>
      </c>
      <c r="Q487" s="58"/>
      <c r="R487" s="49">
        <v>29.53</v>
      </c>
      <c r="S487" s="58"/>
      <c r="T487" s="47">
        <f t="shared" si="261"/>
        <v>432150</v>
      </c>
      <c r="U487" s="58"/>
      <c r="V487" s="49">
        <f t="shared" si="259"/>
        <v>3.38</v>
      </c>
      <c r="X487" s="95"/>
      <c r="Y487" s="95"/>
      <c r="Z487" s="44"/>
      <c r="AA487" s="44"/>
      <c r="AB487" s="39"/>
      <c r="AC487" s="20"/>
    </row>
    <row r="488" spans="1:29" s="25" customFormat="1" x14ac:dyDescent="0.25">
      <c r="A488" s="43" t="s">
        <v>5</v>
      </c>
      <c r="B488" s="53" t="s">
        <v>127</v>
      </c>
      <c r="C488" s="53"/>
      <c r="D488" s="114"/>
      <c r="E488" s="43"/>
      <c r="F488" s="119"/>
      <c r="G488" s="63"/>
      <c r="H488" s="62"/>
      <c r="I488" s="43"/>
      <c r="J488" s="51"/>
      <c r="K488" s="53"/>
      <c r="L488" s="55">
        <f>+SUBTOTAL(9,L481:L487)</f>
        <v>1090623605.9400001</v>
      </c>
      <c r="M488" s="53"/>
      <c r="N488" s="55">
        <f>+SUBTOTAL(9,N481:N487)</f>
        <v>24683909.839441247</v>
      </c>
      <c r="O488" s="53"/>
      <c r="P488" s="55">
        <f>+SUBTOTAL(9,P481:P487)</f>
        <v>1066195598</v>
      </c>
      <c r="Q488" s="58"/>
      <c r="R488" s="80">
        <f>+P488/T488</f>
        <v>29.530001796955943</v>
      </c>
      <c r="S488" s="58"/>
      <c r="T488" s="55">
        <f>+SUBTOTAL(9,T481:T487)</f>
        <v>36105504</v>
      </c>
      <c r="U488" s="58"/>
      <c r="V488" s="80">
        <f>+T488/L488*100</f>
        <v>3.3105375496508667</v>
      </c>
      <c r="X488" s="92"/>
      <c r="Y488" s="92"/>
      <c r="Z488" s="44"/>
      <c r="AA488" s="44"/>
      <c r="AB488" s="39"/>
      <c r="AC488" s="20"/>
    </row>
    <row r="489" spans="1:29" s="25" customFormat="1" x14ac:dyDescent="0.25">
      <c r="A489" s="43" t="s">
        <v>5</v>
      </c>
      <c r="B489" s="53" t="s">
        <v>5</v>
      </c>
      <c r="C489" s="53"/>
      <c r="D489" s="114"/>
      <c r="E489" s="43"/>
      <c r="F489" s="119"/>
      <c r="G489" s="63"/>
      <c r="H489" s="62"/>
      <c r="I489" s="43"/>
      <c r="J489" s="51"/>
      <c r="K489" s="53"/>
      <c r="L489" s="58"/>
      <c r="M489" s="53"/>
      <c r="N489" s="58"/>
      <c r="O489" s="53"/>
      <c r="P489" s="58"/>
      <c r="Q489" s="58"/>
      <c r="R489" s="75"/>
      <c r="S489" s="58"/>
      <c r="T489" s="58"/>
      <c r="U489" s="58"/>
      <c r="V489" s="75"/>
      <c r="X489" s="93"/>
      <c r="Y489" s="93"/>
      <c r="Z489" s="44"/>
      <c r="AA489" s="44"/>
      <c r="AB489" s="39"/>
      <c r="AC489" s="20"/>
    </row>
    <row r="490" spans="1:29" s="25" customFormat="1" x14ac:dyDescent="0.25">
      <c r="A490" s="79" t="s">
        <v>204</v>
      </c>
      <c r="B490" s="53"/>
      <c r="C490" s="53"/>
      <c r="D490" s="114"/>
      <c r="E490" s="43"/>
      <c r="F490" s="119"/>
      <c r="G490" s="63"/>
      <c r="H490" s="62"/>
      <c r="I490" s="43"/>
      <c r="J490" s="51"/>
      <c r="K490" s="53"/>
      <c r="L490" s="106">
        <f>+SUBTOTAL(9,L480:L488)</f>
        <v>1090623605.9400001</v>
      </c>
      <c r="M490" s="53"/>
      <c r="N490" s="106">
        <f>+SUBTOTAL(9,N480:N488)</f>
        <v>24683909.839441247</v>
      </c>
      <c r="O490" s="53"/>
      <c r="P490" s="106">
        <f>+SUBTOTAL(9,P480:P488)</f>
        <v>1066195598</v>
      </c>
      <c r="Q490" s="58"/>
      <c r="R490" s="75">
        <f>+P490/T490</f>
        <v>29.530001796955943</v>
      </c>
      <c r="S490" s="58"/>
      <c r="T490" s="106">
        <f>+SUBTOTAL(9,T480:T488)</f>
        <v>36105504</v>
      </c>
      <c r="U490" s="58"/>
      <c r="V490" s="75">
        <f>+T490/L490*100</f>
        <v>3.3105375496508667</v>
      </c>
      <c r="X490" s="93"/>
      <c r="Y490" s="93"/>
      <c r="Z490" s="44"/>
      <c r="AA490" s="44"/>
      <c r="AB490" s="39"/>
      <c r="AC490" s="20"/>
    </row>
    <row r="491" spans="1:29" s="25" customFormat="1" x14ac:dyDescent="0.25">
      <c r="A491" s="79"/>
      <c r="B491" s="53" t="s">
        <v>5</v>
      </c>
      <c r="C491" s="53"/>
      <c r="D491" s="114"/>
      <c r="E491" s="43"/>
      <c r="F491" s="119"/>
      <c r="G491" s="63"/>
      <c r="H491" s="62"/>
      <c r="I491" s="43"/>
      <c r="J491" s="51"/>
      <c r="K491" s="53"/>
      <c r="L491" s="58"/>
      <c r="M491" s="53"/>
      <c r="N491" s="58"/>
      <c r="O491" s="53"/>
      <c r="P491" s="58"/>
      <c r="Q491" s="58"/>
      <c r="R491" s="75"/>
      <c r="S491" s="58"/>
      <c r="T491" s="58"/>
      <c r="U491" s="58"/>
      <c r="V491" s="75"/>
      <c r="X491" s="93"/>
      <c r="Y491" s="93"/>
      <c r="Z491" s="44"/>
      <c r="AA491" s="44"/>
      <c r="AB491" s="39"/>
      <c r="AC491" s="20"/>
    </row>
    <row r="492" spans="1:29" ht="13.8" thickBot="1" x14ac:dyDescent="0.3">
      <c r="A492" s="120" t="s">
        <v>9</v>
      </c>
      <c r="B492" s="43"/>
      <c r="C492" s="53"/>
      <c r="D492" s="114"/>
      <c r="E492" s="43"/>
      <c r="F492" s="121"/>
      <c r="G492" s="63"/>
      <c r="H492" s="62"/>
      <c r="I492" s="43"/>
      <c r="J492" s="51"/>
      <c r="K492" s="43"/>
      <c r="L492" s="60">
        <f>+SUBTOTAL(9,L230:L491)</f>
        <v>10277035554.029997</v>
      </c>
      <c r="M492" s="43"/>
      <c r="N492" s="60">
        <f>+SUBTOTAL(9,N230:N491)</f>
        <v>1537827272.1539989</v>
      </c>
      <c r="O492" s="43"/>
      <c r="P492" s="60">
        <f>+SUBTOTAL(9,P230:P491)</f>
        <v>8274621873</v>
      </c>
      <c r="Q492" s="56"/>
      <c r="R492" s="75">
        <f>+P492/T492</f>
        <v>10.30030149631992</v>
      </c>
      <c r="S492" s="56"/>
      <c r="T492" s="60">
        <f>+SUBTOTAL(9,T230:T491)</f>
        <v>803337832</v>
      </c>
      <c r="U492" s="56"/>
      <c r="V492" s="75">
        <f>+T492/L492*100</f>
        <v>7.8168244896747705</v>
      </c>
      <c r="X492" s="94"/>
      <c r="Y492" s="94"/>
      <c r="Z492" s="44"/>
      <c r="AA492" s="44"/>
      <c r="AB492" s="39"/>
    </row>
    <row r="493" spans="1:29" ht="13.8" thickTop="1" x14ac:dyDescent="0.25">
      <c r="A493" s="43"/>
      <c r="B493" s="43" t="s">
        <v>5</v>
      </c>
      <c r="C493" s="53"/>
      <c r="D493" s="114"/>
      <c r="E493" s="43"/>
      <c r="F493" s="119"/>
      <c r="G493" s="63"/>
      <c r="H493" s="62"/>
      <c r="I493" s="43"/>
      <c r="J493" s="51"/>
      <c r="K493" s="43"/>
      <c r="L493" s="43"/>
      <c r="M493" s="43"/>
      <c r="N493" s="43"/>
      <c r="O493" s="43"/>
      <c r="P493" s="43"/>
      <c r="Q493" s="43"/>
      <c r="R493" s="49"/>
      <c r="V493" s="49"/>
      <c r="X493" s="95"/>
      <c r="Y493" s="95"/>
      <c r="Z493" s="44"/>
      <c r="AA493" s="44"/>
      <c r="AB493" s="39"/>
    </row>
    <row r="494" spans="1:29" x14ac:dyDescent="0.25">
      <c r="A494" s="43"/>
      <c r="B494" s="43" t="s">
        <v>5</v>
      </c>
      <c r="C494" s="53"/>
      <c r="D494" s="114"/>
      <c r="E494" s="43"/>
      <c r="F494" s="119"/>
      <c r="G494" s="63"/>
      <c r="H494" s="62"/>
      <c r="I494" s="43"/>
      <c r="J494" s="51"/>
      <c r="K494" s="43"/>
      <c r="L494" s="43"/>
      <c r="M494" s="43"/>
      <c r="N494" s="43"/>
      <c r="O494" s="43"/>
      <c r="P494" s="43"/>
      <c r="Q494" s="43"/>
      <c r="R494" s="49"/>
      <c r="V494" s="49"/>
      <c r="X494" s="95"/>
      <c r="Y494" s="95"/>
      <c r="Z494" s="44"/>
      <c r="AA494" s="44"/>
      <c r="AB494" s="39"/>
    </row>
    <row r="495" spans="1:29" x14ac:dyDescent="0.25">
      <c r="A495" s="120" t="s">
        <v>247</v>
      </c>
      <c r="B495" s="43"/>
      <c r="C495" s="53"/>
      <c r="D495" s="114"/>
      <c r="E495" s="43"/>
      <c r="F495" s="119"/>
      <c r="G495" s="63"/>
      <c r="H495" s="62"/>
      <c r="I495" s="43"/>
      <c r="J495" s="51"/>
      <c r="K495" s="43"/>
      <c r="L495" s="43"/>
      <c r="M495" s="43"/>
      <c r="N495" s="43"/>
      <c r="O495" s="43"/>
      <c r="P495" s="43"/>
      <c r="Q495" s="43"/>
      <c r="R495" s="49"/>
      <c r="V495" s="49"/>
      <c r="X495" s="12"/>
      <c r="Y495" s="12"/>
      <c r="Z495" s="44"/>
      <c r="AA495" s="44"/>
      <c r="AB495" s="39"/>
    </row>
    <row r="496" spans="1:29" x14ac:dyDescent="0.25">
      <c r="A496" s="43"/>
      <c r="B496" s="43" t="s">
        <v>5</v>
      </c>
      <c r="C496" s="53"/>
      <c r="D496" s="114"/>
      <c r="E496" s="43"/>
      <c r="F496" s="119"/>
      <c r="G496" s="63"/>
      <c r="H496" s="62"/>
      <c r="I496" s="43"/>
      <c r="J496" s="51"/>
      <c r="K496" s="43"/>
      <c r="L496" s="53"/>
      <c r="M496" s="53"/>
      <c r="N496" s="53"/>
      <c r="O496" s="53"/>
      <c r="P496" s="53"/>
      <c r="Q496" s="53"/>
      <c r="R496" s="49"/>
      <c r="S496" s="53"/>
      <c r="T496" s="53"/>
      <c r="U496" s="53"/>
      <c r="V496" s="49"/>
      <c r="X496" s="89"/>
      <c r="Y496" s="89"/>
      <c r="Z496" s="44"/>
      <c r="AA496" s="44"/>
      <c r="AB496" s="39"/>
    </row>
    <row r="497" spans="1:29" s="25" customFormat="1" x14ac:dyDescent="0.25">
      <c r="A497" s="25" t="s">
        <v>5</v>
      </c>
      <c r="B497" s="25" t="s">
        <v>128</v>
      </c>
      <c r="D497" s="114"/>
      <c r="E497" s="43"/>
      <c r="F497" s="119"/>
      <c r="G497" s="63"/>
      <c r="H497" s="62"/>
      <c r="I497" s="43"/>
      <c r="J497" s="51"/>
      <c r="K497" s="43"/>
      <c r="L497" s="46"/>
      <c r="M497" s="43"/>
      <c r="N497" s="43"/>
      <c r="O497" s="43"/>
      <c r="P497" s="46"/>
      <c r="Q497" s="76"/>
      <c r="R497" s="49"/>
      <c r="S497" s="76"/>
      <c r="T497" s="46"/>
      <c r="U497" s="46"/>
      <c r="V497" s="49"/>
      <c r="X497" s="12"/>
      <c r="Y497" s="12"/>
      <c r="Z497" s="44"/>
      <c r="AA497" s="44"/>
      <c r="AB497" s="39"/>
    </row>
    <row r="498" spans="1:29" x14ac:dyDescent="0.25">
      <c r="A498" s="20">
        <v>341</v>
      </c>
      <c r="B498" s="20" t="s">
        <v>38</v>
      </c>
      <c r="C498" s="25"/>
      <c r="D498" s="114">
        <v>44012</v>
      </c>
      <c r="E498" s="43"/>
      <c r="F498" s="115">
        <v>2.3E-3</v>
      </c>
      <c r="G498" s="63"/>
      <c r="H498" s="62"/>
      <c r="I498" s="43"/>
      <c r="J498" s="51">
        <v>-2</v>
      </c>
      <c r="K498" s="53"/>
      <c r="L498" s="46">
        <v>601221.5</v>
      </c>
      <c r="M498" s="43"/>
      <c r="N498" s="46">
        <v>330321.73522000009</v>
      </c>
      <c r="O498" s="43"/>
      <c r="P498" s="46">
        <f t="shared" ref="P498:P501" si="262">+ROUND((100-J498)/100*L498-N498,0)</f>
        <v>282924</v>
      </c>
      <c r="Q498" s="57"/>
      <c r="R498" s="49">
        <f t="shared" ref="R498:R500" si="263">X498-Z498</f>
        <v>3.4859125</v>
      </c>
      <c r="S498" s="57"/>
      <c r="T498" s="46">
        <f t="shared" ref="T498:T504" si="264">+ROUND(P498/R498,0)</f>
        <v>81162</v>
      </c>
      <c r="U498" s="46"/>
      <c r="V498" s="49">
        <f t="shared" ref="V498:V504" si="265">+ROUND(T498/L498*100,2)</f>
        <v>13.5</v>
      </c>
      <c r="X498" s="12">
        <f t="shared" ref="X498:X504" si="266">+(MONTH(D498)-12)/12+YEAR(D498)-2016</f>
        <v>3.5</v>
      </c>
      <c r="Y498" s="12"/>
      <c r="Z498" s="44">
        <f t="shared" ref="Z498:Z504" si="267">+F498*X498^2/2</f>
        <v>1.4087499999999999E-2</v>
      </c>
      <c r="AA498" s="44"/>
      <c r="AB498" s="39"/>
    </row>
    <row r="499" spans="1:29" x14ac:dyDescent="0.25">
      <c r="A499" s="20">
        <v>342</v>
      </c>
      <c r="B499" s="20" t="s">
        <v>83</v>
      </c>
      <c r="C499" s="25"/>
      <c r="D499" s="114">
        <v>44012</v>
      </c>
      <c r="E499" s="43"/>
      <c r="F499" s="115">
        <v>9.4999999999999998E-3</v>
      </c>
      <c r="G499" s="63"/>
      <c r="H499" s="62"/>
      <c r="I499" s="43"/>
      <c r="J499" s="51">
        <v>0</v>
      </c>
      <c r="K499" s="43"/>
      <c r="L499" s="46">
        <v>194416.91</v>
      </c>
      <c r="M499" s="43"/>
      <c r="N499" s="46">
        <v>102092.6630855556</v>
      </c>
      <c r="O499" s="43"/>
      <c r="P499" s="46">
        <f t="shared" si="262"/>
        <v>92324</v>
      </c>
      <c r="Q499" s="57"/>
      <c r="R499" s="49">
        <f t="shared" si="263"/>
        <v>3.4418125000000002</v>
      </c>
      <c r="S499" s="57"/>
      <c r="T499" s="46">
        <f t="shared" si="264"/>
        <v>26824</v>
      </c>
      <c r="U499" s="46"/>
      <c r="V499" s="49">
        <f t="shared" si="265"/>
        <v>13.8</v>
      </c>
      <c r="X499" s="12">
        <f t="shared" si="266"/>
        <v>3.5</v>
      </c>
      <c r="Y499" s="12"/>
      <c r="Z499" s="44">
        <f t="shared" si="267"/>
        <v>5.8187499999999996E-2</v>
      </c>
      <c r="AA499" s="44"/>
      <c r="AB499" s="39"/>
    </row>
    <row r="500" spans="1:29" x14ac:dyDescent="0.25">
      <c r="A500" s="20">
        <v>343</v>
      </c>
      <c r="B500" s="20" t="s">
        <v>84</v>
      </c>
      <c r="C500" s="25"/>
      <c r="D500" s="114">
        <v>44012</v>
      </c>
      <c r="E500" s="43"/>
      <c r="F500" s="62">
        <v>5.7000000000000002E-3</v>
      </c>
      <c r="G500" s="63"/>
      <c r="H500" s="62"/>
      <c r="I500" s="43"/>
      <c r="J500" s="51">
        <v>0</v>
      </c>
      <c r="K500" s="53"/>
      <c r="L500" s="46">
        <v>14841925.279999999</v>
      </c>
      <c r="M500" s="43"/>
      <c r="N500" s="46">
        <v>1753029.1504973313</v>
      </c>
      <c r="O500" s="43"/>
      <c r="P500" s="46">
        <f t="shared" si="262"/>
        <v>13088896</v>
      </c>
      <c r="Q500" s="57"/>
      <c r="R500" s="49">
        <f t="shared" si="263"/>
        <v>3.4650875000000001</v>
      </c>
      <c r="S500" s="57"/>
      <c r="T500" s="46">
        <f t="shared" si="264"/>
        <v>3777364</v>
      </c>
      <c r="U500" s="46"/>
      <c r="V500" s="49">
        <f t="shared" si="265"/>
        <v>25.45</v>
      </c>
      <c r="X500" s="12">
        <f t="shared" si="266"/>
        <v>3.5</v>
      </c>
      <c r="Y500" s="12"/>
      <c r="Z500" s="44">
        <f t="shared" si="267"/>
        <v>3.4912499999999999E-2</v>
      </c>
      <c r="AA500" s="44"/>
      <c r="AB500" s="39"/>
    </row>
    <row r="501" spans="1:29" x14ac:dyDescent="0.25">
      <c r="A501" s="20">
        <v>343.2</v>
      </c>
      <c r="B501" s="20" t="s">
        <v>252</v>
      </c>
      <c r="C501" s="25"/>
      <c r="D501" s="114">
        <v>44012</v>
      </c>
      <c r="E501" s="43"/>
      <c r="F501" s="62">
        <v>0.1565</v>
      </c>
      <c r="G501" s="63"/>
      <c r="H501" s="62"/>
      <c r="I501" s="43"/>
      <c r="J501" s="51">
        <v>35</v>
      </c>
      <c r="K501" s="43"/>
      <c r="L501" s="46">
        <v>1858778.65</v>
      </c>
      <c r="M501" s="43"/>
      <c r="N501" s="46">
        <v>635017.6821421131</v>
      </c>
      <c r="O501" s="43"/>
      <c r="P501" s="46">
        <f t="shared" si="262"/>
        <v>573188</v>
      </c>
      <c r="Q501" s="57"/>
      <c r="R501" s="49">
        <v>0.65</v>
      </c>
      <c r="S501" s="57" t="s">
        <v>275</v>
      </c>
      <c r="T501" s="46">
        <f t="shared" si="264"/>
        <v>881828</v>
      </c>
      <c r="U501" s="46"/>
      <c r="V501" s="49">
        <f t="shared" si="265"/>
        <v>47.44</v>
      </c>
      <c r="X501" s="12">
        <f t="shared" si="266"/>
        <v>3.5</v>
      </c>
      <c r="Y501" s="12"/>
      <c r="Z501" s="44">
        <f t="shared" si="267"/>
        <v>0.95856249999999998</v>
      </c>
      <c r="AA501" s="44"/>
      <c r="AB501" s="39"/>
    </row>
    <row r="502" spans="1:29" x14ac:dyDescent="0.25">
      <c r="A502" s="20">
        <v>344</v>
      </c>
      <c r="B502" s="20" t="s">
        <v>86</v>
      </c>
      <c r="C502" s="25"/>
      <c r="D502" s="114">
        <v>44012</v>
      </c>
      <c r="E502" s="43"/>
      <c r="F502" s="115">
        <v>1.6000000000000001E-3</v>
      </c>
      <c r="G502" s="63"/>
      <c r="H502" s="62"/>
      <c r="I502" s="43"/>
      <c r="J502" s="51">
        <v>-1</v>
      </c>
      <c r="K502" s="43"/>
      <c r="L502" s="46">
        <v>1748135.45</v>
      </c>
      <c r="M502" s="43"/>
      <c r="N502" s="46">
        <v>750004.79137333401</v>
      </c>
      <c r="O502" s="43"/>
      <c r="P502" s="46">
        <f t="shared" ref="P502:P504" si="268">+ROUND((100-J502)/100*L502-N502,0)</f>
        <v>1015612</v>
      </c>
      <c r="Q502" s="57"/>
      <c r="R502" s="49">
        <f t="shared" ref="R502:R504" si="269">X502-Z502</f>
        <v>3.4902000000000002</v>
      </c>
      <c r="S502" s="57"/>
      <c r="T502" s="46">
        <f t="shared" si="264"/>
        <v>290990</v>
      </c>
      <c r="U502" s="46"/>
      <c r="V502" s="49">
        <f t="shared" si="265"/>
        <v>16.649999999999999</v>
      </c>
      <c r="X502" s="12">
        <f t="shared" si="266"/>
        <v>3.5</v>
      </c>
      <c r="Y502" s="12"/>
      <c r="Z502" s="44">
        <f t="shared" si="267"/>
        <v>9.7999999999999997E-3</v>
      </c>
      <c r="AA502" s="44"/>
      <c r="AB502" s="39"/>
    </row>
    <row r="503" spans="1:29" x14ac:dyDescent="0.25">
      <c r="A503" s="20">
        <v>345</v>
      </c>
      <c r="B503" s="20" t="s">
        <v>41</v>
      </c>
      <c r="C503" s="25"/>
      <c r="D503" s="114">
        <v>44012</v>
      </c>
      <c r="E503" s="43"/>
      <c r="F503" s="115">
        <v>1.2999999999999999E-3</v>
      </c>
      <c r="G503" s="63"/>
      <c r="H503" s="62"/>
      <c r="I503" s="43"/>
      <c r="J503" s="51">
        <v>-1</v>
      </c>
      <c r="K503" s="43"/>
      <c r="L503" s="46">
        <v>420107.13</v>
      </c>
      <c r="M503" s="43"/>
      <c r="N503" s="46">
        <v>174656.81642166671</v>
      </c>
      <c r="O503" s="43"/>
      <c r="P503" s="46">
        <f t="shared" si="268"/>
        <v>249651</v>
      </c>
      <c r="Q503" s="57"/>
      <c r="R503" s="49">
        <f t="shared" si="269"/>
        <v>3.4920374999999999</v>
      </c>
      <c r="S503" s="57"/>
      <c r="T503" s="46">
        <f t="shared" si="264"/>
        <v>71492</v>
      </c>
      <c r="U503" s="46"/>
      <c r="V503" s="49">
        <f t="shared" si="265"/>
        <v>17.02</v>
      </c>
      <c r="X503" s="12">
        <f t="shared" si="266"/>
        <v>3.5</v>
      </c>
      <c r="Y503" s="12"/>
      <c r="Z503" s="44">
        <f t="shared" si="267"/>
        <v>7.9624999999999991E-3</v>
      </c>
      <c r="AA503" s="44"/>
      <c r="AB503" s="39"/>
    </row>
    <row r="504" spans="1:29" s="25" customFormat="1" x14ac:dyDescent="0.25">
      <c r="A504" s="20">
        <v>346</v>
      </c>
      <c r="B504" s="20" t="s">
        <v>253</v>
      </c>
      <c r="D504" s="114">
        <v>44012</v>
      </c>
      <c r="E504" s="43"/>
      <c r="F504" s="115">
        <v>2.5999999999999999E-3</v>
      </c>
      <c r="G504" s="63"/>
      <c r="H504" s="62"/>
      <c r="I504" s="43"/>
      <c r="J504" s="51">
        <v>0</v>
      </c>
      <c r="K504" s="43"/>
      <c r="L504" s="47">
        <v>20934.61</v>
      </c>
      <c r="M504" s="43"/>
      <c r="N504" s="47">
        <v>8569.5999233333496</v>
      </c>
      <c r="O504" s="43"/>
      <c r="P504" s="47">
        <f t="shared" si="268"/>
        <v>12365</v>
      </c>
      <c r="Q504" s="74"/>
      <c r="R504" s="49">
        <f t="shared" si="269"/>
        <v>3.4840749999999998</v>
      </c>
      <c r="S504" s="74"/>
      <c r="T504" s="47">
        <f t="shared" si="264"/>
        <v>3549</v>
      </c>
      <c r="U504" s="50"/>
      <c r="V504" s="49">
        <f t="shared" si="265"/>
        <v>16.95</v>
      </c>
      <c r="X504" s="90">
        <f t="shared" si="266"/>
        <v>3.5</v>
      </c>
      <c r="Y504" s="95"/>
      <c r="Z504" s="44">
        <f t="shared" si="267"/>
        <v>1.5924999999999998E-2</v>
      </c>
      <c r="AA504" s="44"/>
      <c r="AB504" s="39"/>
    </row>
    <row r="505" spans="1:29" x14ac:dyDescent="0.25">
      <c r="A505" s="20" t="s">
        <v>5</v>
      </c>
      <c r="B505" s="25" t="s">
        <v>129</v>
      </c>
      <c r="C505" s="25"/>
      <c r="D505" s="114"/>
      <c r="E505" s="43"/>
      <c r="F505" s="115"/>
      <c r="G505" s="63"/>
      <c r="H505" s="62"/>
      <c r="I505" s="43"/>
      <c r="J505" s="51"/>
      <c r="K505" s="43"/>
      <c r="L505" s="55">
        <f>+SUBTOTAL(9,L498:L504)</f>
        <v>19685519.529999997</v>
      </c>
      <c r="M505" s="53"/>
      <c r="N505" s="55">
        <f>+SUBTOTAL(9,N498:N504)</f>
        <v>3753692.4386633341</v>
      </c>
      <c r="O505" s="53"/>
      <c r="P505" s="55">
        <f>+SUBTOTAL(9,P498:P504)</f>
        <v>15314960</v>
      </c>
      <c r="Q505" s="59"/>
      <c r="R505" s="75">
        <f>+P505/T505</f>
        <v>2.9835060290746003</v>
      </c>
      <c r="S505" s="59"/>
      <c r="T505" s="55">
        <f>+SUBTOTAL(9,T498:T504)</f>
        <v>5133209</v>
      </c>
      <c r="U505" s="59"/>
      <c r="V505" s="75">
        <f>+T505/L505*100</f>
        <v>26.076065669372767</v>
      </c>
      <c r="X505" s="89"/>
      <c r="Y505" s="89"/>
      <c r="Z505" s="44"/>
      <c r="AA505" s="44"/>
      <c r="AB505" s="39"/>
      <c r="AC505" s="24"/>
    </row>
    <row r="506" spans="1:29" s="25" customFormat="1" x14ac:dyDescent="0.25">
      <c r="A506" s="20" t="s">
        <v>5</v>
      </c>
      <c r="B506" s="20" t="s">
        <v>5</v>
      </c>
      <c r="D506" s="114"/>
      <c r="E506" s="43"/>
      <c r="F506" s="115"/>
      <c r="G506" s="63"/>
      <c r="H506" s="62"/>
      <c r="I506" s="43"/>
      <c r="J506" s="51"/>
      <c r="K506" s="43"/>
      <c r="L506" s="43"/>
      <c r="M506" s="43"/>
      <c r="N506" s="43"/>
      <c r="O506" s="43"/>
      <c r="P506" s="43"/>
      <c r="Q506" s="43"/>
      <c r="R506" s="49"/>
      <c r="S506" s="43"/>
      <c r="T506" s="43"/>
      <c r="U506" s="43"/>
      <c r="V506" s="49"/>
      <c r="X506" s="78"/>
      <c r="Y506" s="78"/>
      <c r="Z506" s="44"/>
      <c r="AA506" s="44"/>
      <c r="AB506" s="39"/>
    </row>
    <row r="507" spans="1:29" x14ac:dyDescent="0.25">
      <c r="A507" s="25" t="s">
        <v>5</v>
      </c>
      <c r="B507" s="25" t="s">
        <v>130</v>
      </c>
      <c r="C507" s="25"/>
      <c r="D507" s="114"/>
      <c r="E507" s="43"/>
      <c r="F507" s="115"/>
      <c r="G507" s="63"/>
      <c r="H507" s="62"/>
      <c r="I507" s="43"/>
      <c r="J507" s="51"/>
      <c r="K507" s="43"/>
      <c r="L507" s="46"/>
      <c r="M507" s="43"/>
      <c r="N507" s="43"/>
      <c r="O507" s="43"/>
      <c r="P507" s="46"/>
      <c r="Q507" s="76"/>
      <c r="R507" s="49"/>
      <c r="S507" s="76"/>
      <c r="T507" s="46"/>
      <c r="U507" s="46"/>
      <c r="V507" s="49"/>
      <c r="X507" s="78"/>
      <c r="Y507" s="78"/>
      <c r="Z507" s="44"/>
      <c r="AA507" s="44"/>
      <c r="AB507" s="39"/>
      <c r="AC507" s="25"/>
    </row>
    <row r="508" spans="1:29" x14ac:dyDescent="0.25">
      <c r="A508" s="20">
        <v>341</v>
      </c>
      <c r="B508" s="20" t="s">
        <v>38</v>
      </c>
      <c r="C508" s="25"/>
      <c r="D508" s="114">
        <v>44012</v>
      </c>
      <c r="E508" s="43"/>
      <c r="F508" s="115">
        <v>2.3E-3</v>
      </c>
      <c r="G508" s="63"/>
      <c r="H508" s="62"/>
      <c r="I508" s="43"/>
      <c r="J508" s="51">
        <v>-2</v>
      </c>
      <c r="K508" s="53"/>
      <c r="L508" s="46">
        <v>941092.66</v>
      </c>
      <c r="M508" s="43"/>
      <c r="N508" s="46">
        <v>168136.7018022222</v>
      </c>
      <c r="O508" s="43"/>
      <c r="P508" s="46">
        <f t="shared" ref="P508:P511" si="270">+ROUND((100-J508)/100*L508-N508,0)</f>
        <v>791778</v>
      </c>
      <c r="Q508" s="57"/>
      <c r="R508" s="49">
        <f t="shared" ref="R508:R510" si="271">X508-Z508</f>
        <v>3.4859125</v>
      </c>
      <c r="S508" s="57"/>
      <c r="T508" s="46">
        <f t="shared" ref="T508:T514" si="272">+ROUND(P508/R508,0)</f>
        <v>227137</v>
      </c>
      <c r="U508" s="46"/>
      <c r="V508" s="49">
        <f t="shared" ref="V508:V514" si="273">+ROUND(T508/L508*100,2)</f>
        <v>24.14</v>
      </c>
      <c r="X508" s="12">
        <f t="shared" ref="X508:X514" si="274">+(MONTH(D508)-12)/12+YEAR(D508)-2016</f>
        <v>3.5</v>
      </c>
      <c r="Y508" s="12"/>
      <c r="Z508" s="44">
        <f t="shared" ref="Z508:Z514" si="275">+F508*X508^2/2</f>
        <v>1.4087499999999999E-2</v>
      </c>
      <c r="AA508" s="44"/>
      <c r="AB508" s="39"/>
    </row>
    <row r="509" spans="1:29" x14ac:dyDescent="0.25">
      <c r="A509" s="20">
        <v>342</v>
      </c>
      <c r="B509" s="20" t="s">
        <v>83</v>
      </c>
      <c r="C509" s="25"/>
      <c r="D509" s="114">
        <v>44012</v>
      </c>
      <c r="E509" s="43"/>
      <c r="F509" s="115">
        <v>9.4999999999999998E-3</v>
      </c>
      <c r="G509" s="63"/>
      <c r="H509" s="62"/>
      <c r="I509" s="43"/>
      <c r="J509" s="51">
        <v>0</v>
      </c>
      <c r="K509" s="43"/>
      <c r="L509" s="46">
        <v>724317.88</v>
      </c>
      <c r="M509" s="43"/>
      <c r="N509" s="46">
        <v>117795.22069333334</v>
      </c>
      <c r="O509" s="43"/>
      <c r="P509" s="46">
        <f t="shared" si="270"/>
        <v>606523</v>
      </c>
      <c r="Q509" s="57"/>
      <c r="R509" s="49">
        <f t="shared" si="271"/>
        <v>3.4418125000000002</v>
      </c>
      <c r="S509" s="57"/>
      <c r="T509" s="46">
        <f t="shared" si="272"/>
        <v>176222</v>
      </c>
      <c r="U509" s="46"/>
      <c r="V509" s="49">
        <f t="shared" si="273"/>
        <v>24.33</v>
      </c>
      <c r="X509" s="12">
        <f t="shared" si="274"/>
        <v>3.5</v>
      </c>
      <c r="Y509" s="12"/>
      <c r="Z509" s="44">
        <f t="shared" si="275"/>
        <v>5.8187499999999996E-2</v>
      </c>
      <c r="AA509" s="44"/>
      <c r="AB509" s="39"/>
    </row>
    <row r="510" spans="1:29" x14ac:dyDescent="0.25">
      <c r="A510" s="20">
        <v>343</v>
      </c>
      <c r="B510" s="20" t="s">
        <v>84</v>
      </c>
      <c r="C510" s="25"/>
      <c r="D510" s="114">
        <v>44012</v>
      </c>
      <c r="E510" s="43"/>
      <c r="F510" s="62">
        <v>5.7000000000000002E-3</v>
      </c>
      <c r="G510" s="63"/>
      <c r="H510" s="62"/>
      <c r="I510" s="43"/>
      <c r="J510" s="51">
        <v>0</v>
      </c>
      <c r="K510" s="53"/>
      <c r="L510" s="46">
        <v>10218902.539999999</v>
      </c>
      <c r="M510" s="43"/>
      <c r="N510" s="46">
        <v>1418808.188805799</v>
      </c>
      <c r="O510" s="43"/>
      <c r="P510" s="46">
        <f t="shared" si="270"/>
        <v>8800094</v>
      </c>
      <c r="Q510" s="57"/>
      <c r="R510" s="49">
        <f t="shared" si="271"/>
        <v>3.4650875000000001</v>
      </c>
      <c r="S510" s="57"/>
      <c r="T510" s="46">
        <f t="shared" si="272"/>
        <v>2539646</v>
      </c>
      <c r="U510" s="46"/>
      <c r="V510" s="49">
        <f t="shared" si="273"/>
        <v>24.85</v>
      </c>
      <c r="X510" s="12">
        <f t="shared" si="274"/>
        <v>3.5</v>
      </c>
      <c r="Y510" s="12"/>
      <c r="Z510" s="44">
        <f t="shared" si="275"/>
        <v>3.4912499999999999E-2</v>
      </c>
      <c r="AA510" s="44"/>
      <c r="AB510" s="39"/>
    </row>
    <row r="511" spans="1:29" x14ac:dyDescent="0.25">
      <c r="A511" s="20">
        <v>343.2</v>
      </c>
      <c r="B511" s="20" t="s">
        <v>252</v>
      </c>
      <c r="C511" s="25"/>
      <c r="D511" s="114">
        <v>44012</v>
      </c>
      <c r="E511" s="43"/>
      <c r="F511" s="62">
        <v>0.1565</v>
      </c>
      <c r="G511" s="63"/>
      <c r="H511" s="62"/>
      <c r="I511" s="43"/>
      <c r="J511" s="51">
        <v>35</v>
      </c>
      <c r="K511" s="43"/>
      <c r="L511" s="46">
        <v>2807095.36</v>
      </c>
      <c r="M511" s="43"/>
      <c r="N511" s="46">
        <v>1043186.2369097578</v>
      </c>
      <c r="O511" s="43"/>
      <c r="P511" s="46">
        <f t="shared" si="270"/>
        <v>781426</v>
      </c>
      <c r="Q511" s="57"/>
      <c r="R511" s="49">
        <v>1.17</v>
      </c>
      <c r="S511" s="57" t="s">
        <v>275</v>
      </c>
      <c r="T511" s="46">
        <f t="shared" si="272"/>
        <v>667885</v>
      </c>
      <c r="U511" s="46"/>
      <c r="V511" s="49">
        <f t="shared" si="273"/>
        <v>23.79</v>
      </c>
      <c r="X511" s="12">
        <f t="shared" si="274"/>
        <v>3.5</v>
      </c>
      <c r="Y511" s="12"/>
      <c r="Z511" s="44">
        <f t="shared" si="275"/>
        <v>0.95856249999999998</v>
      </c>
      <c r="AA511" s="44"/>
      <c r="AB511" s="39"/>
    </row>
    <row r="512" spans="1:29" x14ac:dyDescent="0.25">
      <c r="A512" s="20">
        <v>344</v>
      </c>
      <c r="B512" s="20" t="s">
        <v>86</v>
      </c>
      <c r="C512" s="25"/>
      <c r="D512" s="114">
        <v>44012</v>
      </c>
      <c r="E512" s="43"/>
      <c r="F512" s="115">
        <v>1.6000000000000001E-3</v>
      </c>
      <c r="G512" s="63"/>
      <c r="H512" s="62"/>
      <c r="I512" s="43"/>
      <c r="J512" s="51">
        <v>-1</v>
      </c>
      <c r="K512" s="43"/>
      <c r="L512" s="46">
        <v>4602021.84</v>
      </c>
      <c r="M512" s="43"/>
      <c r="N512" s="46">
        <v>551084.96720666671</v>
      </c>
      <c r="O512" s="43"/>
      <c r="P512" s="46">
        <f t="shared" ref="P512:P514" si="276">+ROUND((100-J512)/100*L512-N512,0)</f>
        <v>4096957</v>
      </c>
      <c r="Q512" s="57"/>
      <c r="R512" s="49">
        <f t="shared" ref="R512:R514" si="277">X512-Z512</f>
        <v>3.4902000000000002</v>
      </c>
      <c r="S512" s="57"/>
      <c r="T512" s="46">
        <f t="shared" si="272"/>
        <v>1173846</v>
      </c>
      <c r="U512" s="46"/>
      <c r="V512" s="49">
        <f t="shared" si="273"/>
        <v>25.51</v>
      </c>
      <c r="X512" s="12">
        <f t="shared" si="274"/>
        <v>3.5</v>
      </c>
      <c r="Y512" s="12"/>
      <c r="Z512" s="44">
        <f t="shared" si="275"/>
        <v>9.7999999999999997E-3</v>
      </c>
      <c r="AA512" s="44"/>
      <c r="AB512" s="39"/>
    </row>
    <row r="513" spans="1:29" s="25" customFormat="1" x14ac:dyDescent="0.25">
      <c r="A513" s="20">
        <v>345</v>
      </c>
      <c r="B513" s="20" t="s">
        <v>41</v>
      </c>
      <c r="D513" s="114">
        <v>44012</v>
      </c>
      <c r="E513" s="43"/>
      <c r="F513" s="115">
        <v>1.2999999999999999E-3</v>
      </c>
      <c r="G513" s="63"/>
      <c r="H513" s="62"/>
      <c r="I513" s="43"/>
      <c r="J513" s="51">
        <v>-1</v>
      </c>
      <c r="K513" s="43"/>
      <c r="L513" s="46">
        <v>3450437.53</v>
      </c>
      <c r="M513" s="43"/>
      <c r="N513" s="46">
        <v>485851.75085111149</v>
      </c>
      <c r="O513" s="43"/>
      <c r="P513" s="46">
        <f t="shared" si="276"/>
        <v>2999090</v>
      </c>
      <c r="Q513" s="57"/>
      <c r="R513" s="49">
        <f t="shared" si="277"/>
        <v>3.4920374999999999</v>
      </c>
      <c r="S513" s="57"/>
      <c r="T513" s="46">
        <f t="shared" si="272"/>
        <v>858837</v>
      </c>
      <c r="U513" s="46"/>
      <c r="V513" s="49">
        <f t="shared" si="273"/>
        <v>24.89</v>
      </c>
      <c r="X513" s="12">
        <f t="shared" si="274"/>
        <v>3.5</v>
      </c>
      <c r="Y513" s="12"/>
      <c r="Z513" s="44">
        <f t="shared" si="275"/>
        <v>7.9624999999999991E-3</v>
      </c>
      <c r="AA513" s="44"/>
      <c r="AB513" s="39"/>
      <c r="AC513" s="20"/>
    </row>
    <row r="514" spans="1:29" x14ac:dyDescent="0.25">
      <c r="A514" s="20">
        <v>346</v>
      </c>
      <c r="B514" s="20" t="s">
        <v>253</v>
      </c>
      <c r="C514" s="25"/>
      <c r="D514" s="114">
        <v>44012</v>
      </c>
      <c r="E514" s="43"/>
      <c r="F514" s="115">
        <v>2.5999999999999999E-3</v>
      </c>
      <c r="G514" s="63"/>
      <c r="H514" s="62"/>
      <c r="I514" s="43"/>
      <c r="J514" s="51">
        <v>0</v>
      </c>
      <c r="K514" s="43"/>
      <c r="L514" s="47">
        <v>20936.09</v>
      </c>
      <c r="M514" s="43"/>
      <c r="N514" s="47">
        <v>2631.6411066666624</v>
      </c>
      <c r="O514" s="43"/>
      <c r="P514" s="47">
        <f t="shared" si="276"/>
        <v>18304</v>
      </c>
      <c r="Q514" s="74"/>
      <c r="R514" s="49">
        <f t="shared" si="277"/>
        <v>3.4840749999999998</v>
      </c>
      <c r="S514" s="74"/>
      <c r="T514" s="47">
        <f t="shared" si="272"/>
        <v>5254</v>
      </c>
      <c r="U514" s="50"/>
      <c r="V514" s="49">
        <f t="shared" si="273"/>
        <v>25.1</v>
      </c>
      <c r="X514" s="90">
        <f t="shared" si="274"/>
        <v>3.5</v>
      </c>
      <c r="Y514" s="95"/>
      <c r="Z514" s="44">
        <f t="shared" si="275"/>
        <v>1.5924999999999998E-2</v>
      </c>
      <c r="AA514" s="44"/>
      <c r="AB514" s="39"/>
      <c r="AC514" s="25"/>
    </row>
    <row r="515" spans="1:29" x14ac:dyDescent="0.25">
      <c r="A515" s="20" t="s">
        <v>5</v>
      </c>
      <c r="B515" s="25" t="s">
        <v>131</v>
      </c>
      <c r="C515" s="25"/>
      <c r="D515" s="114"/>
      <c r="E515" s="43"/>
      <c r="F515" s="115"/>
      <c r="G515" s="63"/>
      <c r="H515" s="62"/>
      <c r="I515" s="43"/>
      <c r="J515" s="51"/>
      <c r="K515" s="43"/>
      <c r="L515" s="55">
        <f>+SUBTOTAL(9,L508:L514)</f>
        <v>22764803.899999999</v>
      </c>
      <c r="M515" s="53"/>
      <c r="N515" s="55">
        <f>+SUBTOTAL(9,N508:N514)</f>
        <v>3787494.7073755572</v>
      </c>
      <c r="O515" s="53"/>
      <c r="P515" s="55">
        <f>+SUBTOTAL(9,P508:P514)</f>
        <v>18094172</v>
      </c>
      <c r="Q515" s="59"/>
      <c r="R515" s="75">
        <f>+P515/T515</f>
        <v>3.2031733313836659</v>
      </c>
      <c r="S515" s="59"/>
      <c r="T515" s="55">
        <f>+SUBTOTAL(9,T508:T514)</f>
        <v>5648827</v>
      </c>
      <c r="U515" s="59"/>
      <c r="V515" s="75">
        <f>+T515/L515*100</f>
        <v>24.813861893183276</v>
      </c>
      <c r="X515" s="89"/>
      <c r="Y515" s="89"/>
      <c r="Z515" s="44"/>
      <c r="AA515" s="44"/>
      <c r="AB515" s="39"/>
      <c r="AC515" s="24"/>
    </row>
    <row r="516" spans="1:29" x14ac:dyDescent="0.25">
      <c r="A516" s="20" t="s">
        <v>5</v>
      </c>
      <c r="B516" s="20" t="s">
        <v>5</v>
      </c>
      <c r="C516" s="25"/>
      <c r="D516" s="114"/>
      <c r="E516" s="43"/>
      <c r="F516" s="115"/>
      <c r="G516" s="63"/>
      <c r="H516" s="62"/>
      <c r="I516" s="43"/>
      <c r="J516" s="51"/>
      <c r="K516" s="43"/>
      <c r="L516" s="43"/>
      <c r="M516" s="43"/>
      <c r="N516" s="43"/>
      <c r="O516" s="43"/>
      <c r="P516" s="43"/>
      <c r="Q516" s="43"/>
      <c r="R516" s="49"/>
      <c r="V516" s="49"/>
      <c r="X516" s="12"/>
      <c r="Y516" s="12"/>
      <c r="Z516" s="44"/>
      <c r="AA516" s="44"/>
      <c r="AB516" s="39"/>
      <c r="AC516" s="25"/>
    </row>
    <row r="517" spans="1:29" x14ac:dyDescent="0.25">
      <c r="A517" s="25" t="s">
        <v>5</v>
      </c>
      <c r="B517" s="25" t="s">
        <v>262</v>
      </c>
      <c r="C517" s="25"/>
      <c r="D517" s="114"/>
      <c r="E517" s="43"/>
      <c r="F517" s="62"/>
      <c r="G517" s="63"/>
      <c r="H517" s="62"/>
      <c r="I517" s="43"/>
      <c r="J517" s="51"/>
      <c r="K517" s="43"/>
      <c r="L517" s="46"/>
      <c r="M517" s="43"/>
      <c r="N517" s="43"/>
      <c r="O517" s="43"/>
      <c r="P517" s="46"/>
      <c r="Q517" s="76"/>
      <c r="R517" s="49"/>
      <c r="S517" s="76"/>
      <c r="T517" s="46"/>
      <c r="U517" s="46"/>
      <c r="V517" s="49"/>
      <c r="X517" s="12"/>
      <c r="Y517" s="12"/>
      <c r="Z517" s="44"/>
      <c r="AA517" s="44"/>
      <c r="AB517" s="39"/>
      <c r="AC517" s="25"/>
    </row>
    <row r="518" spans="1:29" x14ac:dyDescent="0.25">
      <c r="A518" s="20">
        <v>341</v>
      </c>
      <c r="B518" s="20" t="s">
        <v>38</v>
      </c>
      <c r="C518" s="25"/>
      <c r="D518" s="114">
        <v>57161</v>
      </c>
      <c r="E518" s="43"/>
      <c r="F518" s="62" t="s">
        <v>265</v>
      </c>
      <c r="G518" s="63"/>
      <c r="H518" s="62"/>
      <c r="I518" s="43"/>
      <c r="J518" s="51">
        <v>0</v>
      </c>
      <c r="K518" s="53"/>
      <c r="L518" s="46">
        <v>43805885.75</v>
      </c>
      <c r="M518" s="43"/>
      <c r="N518" s="46">
        <v>76824.347026980817</v>
      </c>
      <c r="O518" s="43"/>
      <c r="P518" s="46">
        <f t="shared" ref="P518:P521" si="278">+ROUND((100-J518)/100*L518-N518,0)</f>
        <v>43729061</v>
      </c>
      <c r="Q518" s="57"/>
      <c r="R518" s="49">
        <v>39.5</v>
      </c>
      <c r="S518" s="57"/>
      <c r="T518" s="46">
        <f t="shared" ref="T518:T521" si="279">+ROUND(P518/R518,0)</f>
        <v>1107065</v>
      </c>
      <c r="U518" s="46"/>
      <c r="V518" s="49">
        <f t="shared" ref="V518:V524" si="280">+ROUND(T518/L518*100,2)</f>
        <v>2.5299999999999998</v>
      </c>
      <c r="X518" s="12"/>
      <c r="Y518" s="12"/>
      <c r="Z518" s="44"/>
      <c r="AA518" s="44"/>
      <c r="AB518" s="39"/>
    </row>
    <row r="519" spans="1:29" x14ac:dyDescent="0.25">
      <c r="A519" s="20">
        <v>342</v>
      </c>
      <c r="B519" s="20" t="s">
        <v>83</v>
      </c>
      <c r="C519" s="25"/>
      <c r="D519" s="114">
        <v>57161</v>
      </c>
      <c r="E519" s="43"/>
      <c r="F519" s="62" t="s">
        <v>265</v>
      </c>
      <c r="G519" s="63"/>
      <c r="H519" s="62"/>
      <c r="I519" s="43"/>
      <c r="J519" s="51">
        <v>0</v>
      </c>
      <c r="K519" s="43"/>
      <c r="L519" s="46">
        <v>26150084.739999998</v>
      </c>
      <c r="M519" s="43"/>
      <c r="N519" s="46">
        <v>45860.576734274007</v>
      </c>
      <c r="O519" s="43"/>
      <c r="P519" s="46">
        <f t="shared" si="278"/>
        <v>26104224</v>
      </c>
      <c r="Q519" s="57"/>
      <c r="R519" s="49">
        <v>39.5</v>
      </c>
      <c r="S519" s="57"/>
      <c r="T519" s="46">
        <f t="shared" si="279"/>
        <v>660866</v>
      </c>
      <c r="U519" s="46"/>
      <c r="V519" s="49">
        <f t="shared" si="280"/>
        <v>2.5299999999999998</v>
      </c>
      <c r="X519" s="12"/>
      <c r="Y519" s="12"/>
      <c r="Z519" s="44"/>
      <c r="AA519" s="44"/>
      <c r="AB519" s="39"/>
    </row>
    <row r="520" spans="1:29" x14ac:dyDescent="0.25">
      <c r="A520" s="20">
        <v>343</v>
      </c>
      <c r="B520" s="20" t="s">
        <v>84</v>
      </c>
      <c r="C520" s="25"/>
      <c r="D520" s="114">
        <v>53508</v>
      </c>
      <c r="E520" s="43"/>
      <c r="F520" s="62" t="s">
        <v>265</v>
      </c>
      <c r="G520" s="63"/>
      <c r="H520" s="62"/>
      <c r="I520" s="43"/>
      <c r="J520" s="51">
        <v>0</v>
      </c>
      <c r="K520" s="53"/>
      <c r="L520" s="46">
        <v>213843170.72</v>
      </c>
      <c r="M520" s="43"/>
      <c r="N520" s="46">
        <v>403458.64212664461</v>
      </c>
      <c r="O520" s="43"/>
      <c r="P520" s="46">
        <f t="shared" si="278"/>
        <v>213439712</v>
      </c>
      <c r="Q520" s="57"/>
      <c r="R520" s="49">
        <v>29.53</v>
      </c>
      <c r="S520" s="57"/>
      <c r="T520" s="46">
        <f t="shared" si="279"/>
        <v>7227894</v>
      </c>
      <c r="U520" s="46"/>
      <c r="V520" s="49">
        <f t="shared" si="280"/>
        <v>3.38</v>
      </c>
      <c r="X520" s="12"/>
      <c r="Y520" s="12"/>
      <c r="Z520" s="44"/>
      <c r="AA520" s="44"/>
      <c r="AB520" s="39"/>
    </row>
    <row r="521" spans="1:29" x14ac:dyDescent="0.25">
      <c r="A521" s="20">
        <v>343.2</v>
      </c>
      <c r="B521" s="20" t="s">
        <v>252</v>
      </c>
      <c r="C521" s="25"/>
      <c r="D521" s="114">
        <v>57161</v>
      </c>
      <c r="E521" s="43"/>
      <c r="F521" s="62" t="s">
        <v>265</v>
      </c>
      <c r="G521" s="63"/>
      <c r="H521" s="62"/>
      <c r="I521" s="43"/>
      <c r="J521" s="51">
        <v>0</v>
      </c>
      <c r="K521" s="43"/>
      <c r="L521" s="46">
        <v>83870826.980000004</v>
      </c>
      <c r="M521" s="43"/>
      <c r="N521" s="46">
        <v>118655.75146473634</v>
      </c>
      <c r="O521" s="43"/>
      <c r="P521" s="46">
        <f t="shared" si="278"/>
        <v>83752171</v>
      </c>
      <c r="Q521" s="57"/>
      <c r="R521" s="49">
        <v>39.5</v>
      </c>
      <c r="S521" s="57" t="s">
        <v>275</v>
      </c>
      <c r="T521" s="46">
        <f t="shared" si="279"/>
        <v>2120308</v>
      </c>
      <c r="U521" s="46"/>
      <c r="V521" s="49">
        <f t="shared" si="280"/>
        <v>2.5299999999999998</v>
      </c>
      <c r="X521" s="12"/>
      <c r="Y521" s="12"/>
      <c r="Z521" s="44"/>
      <c r="AA521" s="44"/>
      <c r="AB521" s="39"/>
    </row>
    <row r="522" spans="1:29" x14ac:dyDescent="0.25">
      <c r="A522" s="20">
        <v>344</v>
      </c>
      <c r="B522" s="20" t="s">
        <v>86</v>
      </c>
      <c r="C522" s="25"/>
      <c r="D522" s="114">
        <v>57161</v>
      </c>
      <c r="E522" s="43"/>
      <c r="F522" s="62" t="s">
        <v>265</v>
      </c>
      <c r="G522" s="63"/>
      <c r="H522" s="62"/>
      <c r="I522" s="43"/>
      <c r="J522" s="51">
        <v>0</v>
      </c>
      <c r="K522" s="43"/>
      <c r="L522" s="46">
        <v>38221666.560000002</v>
      </c>
      <c r="M522" s="43"/>
      <c r="N522" s="46">
        <v>67031.051318371945</v>
      </c>
      <c r="O522" s="43"/>
      <c r="P522" s="46">
        <f t="shared" ref="P522:P524" si="281">+ROUND((100-J522)/100*L522-N522,0)</f>
        <v>38154636</v>
      </c>
      <c r="Q522" s="57"/>
      <c r="R522" s="49">
        <v>39.5</v>
      </c>
      <c r="S522" s="57"/>
      <c r="T522" s="46">
        <f t="shared" ref="T522:T524" si="282">+ROUND(P522/R522,0)</f>
        <v>965940</v>
      </c>
      <c r="U522" s="46"/>
      <c r="V522" s="49">
        <f t="shared" si="280"/>
        <v>2.5299999999999998</v>
      </c>
      <c r="X522" s="95"/>
      <c r="Y522" s="95"/>
      <c r="Z522" s="44"/>
      <c r="AA522" s="44"/>
      <c r="AB522" s="39"/>
    </row>
    <row r="523" spans="1:29" x14ac:dyDescent="0.25">
      <c r="A523" s="20">
        <v>345</v>
      </c>
      <c r="B523" s="20" t="s">
        <v>41</v>
      </c>
      <c r="C523" s="25"/>
      <c r="D523" s="114">
        <v>53508</v>
      </c>
      <c r="E523" s="43"/>
      <c r="F523" s="62" t="s">
        <v>265</v>
      </c>
      <c r="G523" s="63"/>
      <c r="H523" s="62"/>
      <c r="I523" s="43"/>
      <c r="J523" s="51">
        <v>0</v>
      </c>
      <c r="K523" s="43"/>
      <c r="L523" s="46">
        <v>60694880.549999997</v>
      </c>
      <c r="M523" s="43"/>
      <c r="N523" s="46">
        <v>106443.33486931828</v>
      </c>
      <c r="O523" s="43"/>
      <c r="P523" s="46">
        <f t="shared" si="281"/>
        <v>60588437</v>
      </c>
      <c r="Q523" s="57"/>
      <c r="R523" s="49">
        <v>29.53</v>
      </c>
      <c r="S523" s="57"/>
      <c r="T523" s="46">
        <f t="shared" si="282"/>
        <v>2051759</v>
      </c>
      <c r="U523" s="46"/>
      <c r="V523" s="49">
        <f t="shared" si="280"/>
        <v>3.38</v>
      </c>
      <c r="X523" s="95"/>
      <c r="Y523" s="95"/>
      <c r="Z523" s="44"/>
      <c r="AA523" s="44"/>
      <c r="AB523" s="39"/>
    </row>
    <row r="524" spans="1:29" x14ac:dyDescent="0.25">
      <c r="A524" s="20">
        <v>346</v>
      </c>
      <c r="B524" s="20" t="s">
        <v>253</v>
      </c>
      <c r="C524" s="25"/>
      <c r="D524" s="114">
        <v>53508</v>
      </c>
      <c r="E524" s="43"/>
      <c r="F524" s="62" t="s">
        <v>265</v>
      </c>
      <c r="G524" s="63"/>
      <c r="H524" s="62"/>
      <c r="I524" s="43"/>
      <c r="J524" s="51">
        <v>0</v>
      </c>
      <c r="K524" s="43"/>
      <c r="L524" s="47">
        <v>5607843.1799999997</v>
      </c>
      <c r="M524" s="43"/>
      <c r="N524" s="47">
        <v>9834.726159673819</v>
      </c>
      <c r="O524" s="43"/>
      <c r="P524" s="47">
        <f t="shared" si="281"/>
        <v>5598008</v>
      </c>
      <c r="Q524" s="74"/>
      <c r="R524" s="49">
        <v>29.53</v>
      </c>
      <c r="S524" s="74"/>
      <c r="T524" s="47">
        <f t="shared" si="282"/>
        <v>189570</v>
      </c>
      <c r="U524" s="50"/>
      <c r="V524" s="49">
        <f t="shared" si="280"/>
        <v>3.38</v>
      </c>
      <c r="X524" s="95"/>
      <c r="Y524" s="95"/>
      <c r="Z524" s="44"/>
      <c r="AA524" s="44"/>
      <c r="AB524" s="39"/>
      <c r="AC524" s="25"/>
    </row>
    <row r="525" spans="1:29" x14ac:dyDescent="0.25">
      <c r="A525" s="20" t="s">
        <v>5</v>
      </c>
      <c r="B525" s="25" t="s">
        <v>263</v>
      </c>
      <c r="C525" s="25"/>
      <c r="D525" s="114"/>
      <c r="E525" s="43"/>
      <c r="F525" s="62"/>
      <c r="G525" s="63"/>
      <c r="H525" s="62"/>
      <c r="I525" s="43"/>
      <c r="J525" s="51"/>
      <c r="K525" s="43"/>
      <c r="L525" s="55">
        <f>+SUBTOTAL(9,L518:L524)</f>
        <v>472194358.48000002</v>
      </c>
      <c r="M525" s="53"/>
      <c r="N525" s="55">
        <f>+SUBTOTAL(9,N518:N524)</f>
        <v>828108.42969999963</v>
      </c>
      <c r="O525" s="53"/>
      <c r="P525" s="55">
        <f>+SUBTOTAL(9,P518:P524)</f>
        <v>471366249</v>
      </c>
      <c r="Q525" s="59"/>
      <c r="R525" s="75">
        <f>+P525/T525</f>
        <v>32.908819357300729</v>
      </c>
      <c r="S525" s="59"/>
      <c r="T525" s="55">
        <f>+SUBTOTAL(9,T518:T524)</f>
        <v>14323402</v>
      </c>
      <c r="U525" s="59"/>
      <c r="V525" s="75">
        <f>+T525/L525*100</f>
        <v>3.033369997495782</v>
      </c>
      <c r="W525" s="39"/>
      <c r="X525" s="92"/>
      <c r="Y525" s="92"/>
      <c r="Z525" s="44"/>
      <c r="AA525" s="44"/>
      <c r="AB525" s="39"/>
      <c r="AC525" s="24"/>
    </row>
    <row r="526" spans="1:29" x14ac:dyDescent="0.25">
      <c r="B526" s="20" t="s">
        <v>5</v>
      </c>
      <c r="C526" s="25"/>
      <c r="D526" s="114"/>
      <c r="E526" s="43"/>
      <c r="F526" s="62"/>
      <c r="G526" s="63"/>
      <c r="H526" s="62"/>
      <c r="I526" s="43"/>
      <c r="J526" s="51"/>
      <c r="K526" s="43"/>
      <c r="L526" s="43"/>
      <c r="M526" s="43"/>
      <c r="N526" s="43"/>
      <c r="O526" s="43"/>
      <c r="P526" s="43"/>
      <c r="Q526" s="43"/>
      <c r="R526" s="49"/>
      <c r="V526" s="49"/>
      <c r="W526" s="39"/>
      <c r="X526" s="95"/>
      <c r="Y526" s="95"/>
      <c r="Z526" s="44"/>
      <c r="AA526" s="44"/>
      <c r="AB526" s="39"/>
      <c r="AC526" s="15"/>
    </row>
    <row r="527" spans="1:29" ht="13.8" thickBot="1" x14ac:dyDescent="0.3">
      <c r="A527" s="22" t="s">
        <v>248</v>
      </c>
      <c r="C527" s="25"/>
      <c r="D527" s="114"/>
      <c r="E527" s="43"/>
      <c r="F527" s="62"/>
      <c r="G527" s="63"/>
      <c r="H527" s="62"/>
      <c r="I527" s="43"/>
      <c r="J527" s="51"/>
      <c r="K527" s="43"/>
      <c r="L527" s="60">
        <f>+SUBTOTAL(9,L498:L526)</f>
        <v>514644681.91000003</v>
      </c>
      <c r="M527" s="43"/>
      <c r="N527" s="60">
        <f>+SUBTOTAL(9,N498:N526)</f>
        <v>8369295.575738892</v>
      </c>
      <c r="O527" s="43"/>
      <c r="P527" s="60">
        <f>+SUBTOTAL(9,P498:P526)</f>
        <v>504775381</v>
      </c>
      <c r="Q527" s="56"/>
      <c r="R527" s="75">
        <f>+P527/T527</f>
        <v>20.106216868233886</v>
      </c>
      <c r="S527" s="56"/>
      <c r="T527" s="60">
        <f>+SUBTOTAL(9,T498:T526)</f>
        <v>25105438</v>
      </c>
      <c r="U527" s="56"/>
      <c r="V527" s="75">
        <f>+T527/L527*100</f>
        <v>4.8782079913516689</v>
      </c>
      <c r="W527" s="39"/>
      <c r="X527" s="94"/>
      <c r="Y527" s="94"/>
      <c r="Z527" s="44"/>
      <c r="AA527" s="44"/>
      <c r="AB527" s="39"/>
      <c r="AC527" s="24"/>
    </row>
    <row r="528" spans="1:29" ht="13.8" thickTop="1" x14ac:dyDescent="0.25">
      <c r="A528" s="22"/>
      <c r="B528" s="20" t="s">
        <v>5</v>
      </c>
      <c r="C528" s="25"/>
      <c r="D528" s="114"/>
      <c r="E528" s="43"/>
      <c r="F528" s="62"/>
      <c r="G528" s="63"/>
      <c r="H528" s="62"/>
      <c r="I528" s="43"/>
      <c r="J528" s="51"/>
      <c r="K528" s="43"/>
      <c r="L528" s="56"/>
      <c r="M528" s="43"/>
      <c r="N528" s="56"/>
      <c r="O528" s="43"/>
      <c r="P528" s="56"/>
      <c r="Q528" s="56"/>
      <c r="R528" s="49"/>
      <c r="S528" s="56"/>
      <c r="T528" s="56"/>
      <c r="U528" s="56"/>
      <c r="V528" s="49"/>
      <c r="W528" s="39"/>
      <c r="X528" s="94"/>
      <c r="Y528" s="94"/>
      <c r="Z528" s="44"/>
      <c r="AA528" s="44"/>
      <c r="AB528" s="39"/>
    </row>
    <row r="529" spans="1:28" x14ac:dyDescent="0.25">
      <c r="A529" s="22"/>
      <c r="B529" s="20" t="s">
        <v>5</v>
      </c>
      <c r="C529" s="25"/>
      <c r="D529" s="114"/>
      <c r="E529" s="43"/>
      <c r="F529" s="62"/>
      <c r="G529" s="63"/>
      <c r="H529" s="62"/>
      <c r="I529" s="43"/>
      <c r="J529" s="51"/>
      <c r="K529" s="43"/>
      <c r="L529" s="56"/>
      <c r="M529" s="43"/>
      <c r="N529" s="56"/>
      <c r="O529" s="43"/>
      <c r="P529" s="56"/>
      <c r="Q529" s="56"/>
      <c r="R529" s="49"/>
      <c r="S529" s="56"/>
      <c r="T529" s="56"/>
      <c r="U529" s="56"/>
      <c r="V529" s="49"/>
      <c r="W529" s="39"/>
      <c r="X529" s="94"/>
      <c r="Y529" s="94"/>
      <c r="Z529" s="44"/>
      <c r="AA529" s="44"/>
      <c r="AB529" s="39"/>
    </row>
    <row r="530" spans="1:28" x14ac:dyDescent="0.25">
      <c r="A530" s="22" t="s">
        <v>12</v>
      </c>
      <c r="C530" s="25"/>
      <c r="D530" s="114"/>
      <c r="E530" s="43"/>
      <c r="F530" s="62"/>
      <c r="G530" s="63"/>
      <c r="H530" s="62"/>
      <c r="I530" s="43"/>
      <c r="J530" s="51"/>
      <c r="K530" s="43"/>
      <c r="L530" s="56"/>
      <c r="M530" s="43"/>
      <c r="N530" s="56"/>
      <c r="O530" s="43"/>
      <c r="P530" s="56"/>
      <c r="Q530" s="56"/>
      <c r="R530" s="49"/>
      <c r="S530" s="56"/>
      <c r="T530" s="56"/>
      <c r="U530" s="56"/>
      <c r="V530" s="49"/>
      <c r="W530" s="39"/>
      <c r="X530" s="94"/>
      <c r="Y530" s="94"/>
      <c r="Z530" s="44"/>
      <c r="AA530" s="44"/>
      <c r="AB530" s="39"/>
    </row>
    <row r="531" spans="1:28" x14ac:dyDescent="0.25">
      <c r="A531" s="22"/>
      <c r="B531" s="20" t="s">
        <v>5</v>
      </c>
      <c r="C531" s="25"/>
      <c r="D531" s="114"/>
      <c r="E531" s="43"/>
      <c r="F531" s="62"/>
      <c r="G531" s="63"/>
      <c r="H531" s="62"/>
      <c r="I531" s="43"/>
      <c r="J531" s="51"/>
      <c r="K531" s="43"/>
      <c r="L531" s="56"/>
      <c r="M531" s="43"/>
      <c r="N531" s="56"/>
      <c r="O531" s="43"/>
      <c r="P531" s="56"/>
      <c r="Q531" s="56"/>
      <c r="R531" s="49"/>
      <c r="S531" s="56"/>
      <c r="T531" s="56"/>
      <c r="U531" s="56"/>
      <c r="V531" s="49"/>
      <c r="W531" s="39"/>
      <c r="X531" s="94"/>
      <c r="Y531" s="94"/>
      <c r="Z531" s="44"/>
      <c r="AA531" s="44"/>
      <c r="AB531" s="39"/>
    </row>
    <row r="532" spans="1:28" x14ac:dyDescent="0.25">
      <c r="A532" s="25"/>
      <c r="B532" s="25" t="s">
        <v>132</v>
      </c>
      <c r="C532" s="25"/>
      <c r="D532" s="114"/>
      <c r="E532" s="43"/>
      <c r="F532" s="62"/>
      <c r="G532" s="63"/>
      <c r="H532" s="62"/>
      <c r="I532" s="43"/>
      <c r="J532" s="51"/>
      <c r="K532" s="43"/>
      <c r="L532" s="56"/>
      <c r="M532" s="43"/>
      <c r="N532" s="56"/>
      <c r="O532" s="43"/>
      <c r="P532" s="56"/>
      <c r="Q532" s="56"/>
      <c r="R532" s="49"/>
      <c r="S532" s="56"/>
      <c r="T532" s="56"/>
      <c r="U532" s="56"/>
      <c r="V532" s="49"/>
      <c r="W532" s="39"/>
      <c r="X532" s="94"/>
      <c r="Y532" s="94"/>
      <c r="Z532" s="44"/>
      <c r="AA532" s="44"/>
      <c r="AB532" s="39"/>
    </row>
    <row r="533" spans="1:28" x14ac:dyDescent="0.25">
      <c r="A533" s="20">
        <v>341</v>
      </c>
      <c r="B533" s="20" t="s">
        <v>38</v>
      </c>
      <c r="C533" s="25"/>
      <c r="D533" s="114">
        <v>50951</v>
      </c>
      <c r="E533" s="43"/>
      <c r="F533" s="62" t="s">
        <v>265</v>
      </c>
      <c r="G533" s="63"/>
      <c r="H533" s="62"/>
      <c r="I533" s="43"/>
      <c r="J533" s="51">
        <v>0</v>
      </c>
      <c r="K533" s="43"/>
      <c r="L533" s="46">
        <v>4635208.53</v>
      </c>
      <c r="M533" s="43"/>
      <c r="N533" s="46">
        <v>990040.23187500006</v>
      </c>
      <c r="O533" s="43"/>
      <c r="P533" s="46">
        <f t="shared" ref="P533" si="283">+ROUND((100-J533)/100*L533-N533,0)</f>
        <v>3645168</v>
      </c>
      <c r="Q533" s="57"/>
      <c r="R533" s="49">
        <v>22.52</v>
      </c>
      <c r="S533" s="57"/>
      <c r="T533" s="46">
        <f t="shared" ref="T533" si="284">+ROUND(P533/R533,0)</f>
        <v>161864</v>
      </c>
      <c r="U533" s="46"/>
      <c r="V533" s="49">
        <f t="shared" ref="V533" si="285">+ROUND(T533/L533*100,2)</f>
        <v>3.49</v>
      </c>
      <c r="W533" s="39"/>
      <c r="X533" s="95"/>
      <c r="Y533" s="95"/>
      <c r="Z533" s="44"/>
      <c r="AA533" s="44"/>
      <c r="AB533" s="39"/>
    </row>
    <row r="534" spans="1:28" x14ac:dyDescent="0.25">
      <c r="A534" s="20">
        <v>343</v>
      </c>
      <c r="B534" s="20" t="s">
        <v>84</v>
      </c>
      <c r="C534" s="25"/>
      <c r="D534" s="114">
        <v>50951</v>
      </c>
      <c r="E534" s="43"/>
      <c r="F534" s="62" t="s">
        <v>265</v>
      </c>
      <c r="G534" s="63"/>
      <c r="H534" s="62"/>
      <c r="I534" s="43"/>
      <c r="J534" s="51">
        <v>0</v>
      </c>
      <c r="K534" s="43"/>
      <c r="L534" s="46">
        <v>118689126.81</v>
      </c>
      <c r="M534" s="43"/>
      <c r="N534" s="46">
        <v>28800157.011239998</v>
      </c>
      <c r="O534" s="43"/>
      <c r="P534" s="46">
        <f t="shared" ref="P534" si="286">+ROUND((100-J534)/100*L534-N534,0)</f>
        <v>89888970</v>
      </c>
      <c r="Q534" s="57"/>
      <c r="R534" s="49">
        <v>22.52</v>
      </c>
      <c r="S534" s="57"/>
      <c r="T534" s="46">
        <f t="shared" ref="T534" si="287">+ROUND(P534/R534,0)</f>
        <v>3991517</v>
      </c>
      <c r="U534" s="46"/>
      <c r="V534" s="49">
        <f t="shared" ref="V534" si="288">+ROUND(T534/L534*100,2)</f>
        <v>3.36</v>
      </c>
      <c r="W534" s="39"/>
      <c r="X534" s="95"/>
      <c r="Y534" s="95"/>
      <c r="Z534" s="44"/>
      <c r="AA534" s="44"/>
      <c r="AB534" s="39"/>
    </row>
    <row r="535" spans="1:28" x14ac:dyDescent="0.25">
      <c r="A535" s="20">
        <v>345</v>
      </c>
      <c r="B535" s="20" t="s">
        <v>41</v>
      </c>
      <c r="C535" s="25"/>
      <c r="D535" s="114">
        <v>50951</v>
      </c>
      <c r="E535" s="43"/>
      <c r="F535" s="62" t="s">
        <v>265</v>
      </c>
      <c r="G535" s="63"/>
      <c r="H535" s="62"/>
      <c r="I535" s="43"/>
      <c r="J535" s="51">
        <v>0</v>
      </c>
      <c r="K535" s="43"/>
      <c r="L535" s="47">
        <v>27532944.870000001</v>
      </c>
      <c r="M535" s="43"/>
      <c r="N535" s="47">
        <v>4878293.1971725002</v>
      </c>
      <c r="O535" s="43"/>
      <c r="P535" s="47">
        <f t="shared" ref="P535" si="289">+ROUND((100-J535)/100*L535-N535,0)</f>
        <v>22654652</v>
      </c>
      <c r="Q535" s="57"/>
      <c r="R535" s="49">
        <v>22.52</v>
      </c>
      <c r="S535" s="57"/>
      <c r="T535" s="47">
        <f t="shared" ref="T535" si="290">+ROUND(P535/R535,0)</f>
        <v>1005979</v>
      </c>
      <c r="U535" s="50"/>
      <c r="V535" s="49">
        <f t="shared" ref="V535" si="291">+ROUND(T535/L535*100,2)</f>
        <v>3.65</v>
      </c>
      <c r="W535" s="39"/>
      <c r="X535" s="95"/>
      <c r="Y535" s="95"/>
      <c r="Z535" s="44"/>
      <c r="AA535" s="44"/>
      <c r="AB535" s="39"/>
    </row>
    <row r="536" spans="1:28" x14ac:dyDescent="0.25">
      <c r="B536" s="25" t="s">
        <v>133</v>
      </c>
      <c r="C536" s="25"/>
      <c r="D536" s="114"/>
      <c r="E536" s="43"/>
      <c r="F536" s="62"/>
      <c r="G536" s="63"/>
      <c r="H536" s="62"/>
      <c r="I536" s="43"/>
      <c r="J536" s="51"/>
      <c r="K536" s="43"/>
      <c r="L536" s="48">
        <f>+SUBTOTAL(9,L531:L535)</f>
        <v>150857280.21000001</v>
      </c>
      <c r="M536" s="53"/>
      <c r="N536" s="48">
        <f>+SUBTOTAL(9,N531:N535)</f>
        <v>34668490.440287501</v>
      </c>
      <c r="O536" s="53"/>
      <c r="P536" s="48">
        <f>+SUBTOTAL(9,P531:P535)</f>
        <v>116188790</v>
      </c>
      <c r="Q536" s="48"/>
      <c r="R536" s="80">
        <f>+P536/T536</f>
        <v>22.52000054270297</v>
      </c>
      <c r="S536" s="48"/>
      <c r="T536" s="48">
        <f>+SUBTOTAL(9,T531:T535)</f>
        <v>5159360</v>
      </c>
      <c r="U536" s="48"/>
      <c r="V536" s="80">
        <f>+T536/L536*100</f>
        <v>3.420027189153843</v>
      </c>
      <c r="W536" s="39"/>
      <c r="X536" s="92"/>
      <c r="Y536" s="92"/>
      <c r="Z536" s="44"/>
      <c r="AA536" s="44"/>
      <c r="AB536" s="39"/>
    </row>
    <row r="537" spans="1:28" x14ac:dyDescent="0.25">
      <c r="A537" s="22"/>
      <c r="B537" s="20" t="s">
        <v>5</v>
      </c>
      <c r="C537" s="25"/>
      <c r="D537" s="114"/>
      <c r="E537" s="43"/>
      <c r="F537" s="62"/>
      <c r="G537" s="63"/>
      <c r="H537" s="62"/>
      <c r="I537" s="43"/>
      <c r="J537" s="51"/>
      <c r="K537" s="43"/>
      <c r="L537" s="48"/>
      <c r="M537" s="53"/>
      <c r="N537" s="48"/>
      <c r="O537" s="53"/>
      <c r="P537" s="48"/>
      <c r="Q537" s="48"/>
      <c r="R537" s="49"/>
      <c r="S537" s="48"/>
      <c r="T537" s="48"/>
      <c r="U537" s="48"/>
      <c r="V537" s="49"/>
      <c r="W537" s="39"/>
      <c r="X537" s="92"/>
      <c r="Y537" s="92"/>
      <c r="Z537" s="44"/>
      <c r="AA537" s="44"/>
      <c r="AB537" s="39"/>
    </row>
    <row r="538" spans="1:28" x14ac:dyDescent="0.25">
      <c r="A538" s="25"/>
      <c r="B538" s="25" t="s">
        <v>134</v>
      </c>
      <c r="C538" s="25"/>
      <c r="D538" s="114"/>
      <c r="E538" s="43"/>
      <c r="F538" s="62"/>
      <c r="G538" s="63"/>
      <c r="H538" s="62"/>
      <c r="I538" s="43"/>
      <c r="J538" s="51"/>
      <c r="K538" s="43"/>
      <c r="L538" s="56"/>
      <c r="M538" s="43"/>
      <c r="N538" s="56"/>
      <c r="O538" s="43"/>
      <c r="P538" s="56"/>
      <c r="Q538" s="56"/>
      <c r="R538" s="49"/>
      <c r="S538" s="56"/>
      <c r="T538" s="56"/>
      <c r="U538" s="56"/>
      <c r="V538" s="49"/>
      <c r="W538" s="39"/>
      <c r="X538" s="94"/>
      <c r="Y538" s="94"/>
      <c r="Z538" s="44"/>
      <c r="AA538" s="44"/>
      <c r="AB538" s="39"/>
    </row>
    <row r="539" spans="1:28" x14ac:dyDescent="0.25">
      <c r="A539" s="20">
        <v>341</v>
      </c>
      <c r="B539" s="20" t="s">
        <v>38</v>
      </c>
      <c r="C539" s="25"/>
      <c r="D539" s="114">
        <v>51317</v>
      </c>
      <c r="E539" s="43"/>
      <c r="F539" s="62" t="s">
        <v>265</v>
      </c>
      <c r="G539" s="63"/>
      <c r="H539" s="62"/>
      <c r="I539" s="43"/>
      <c r="J539" s="51">
        <v>0</v>
      </c>
      <c r="K539" s="43"/>
      <c r="L539" s="46">
        <v>3986978.08</v>
      </c>
      <c r="M539" s="43"/>
      <c r="N539" s="46">
        <v>748518.9577875</v>
      </c>
      <c r="O539" s="43"/>
      <c r="P539" s="46">
        <f t="shared" ref="P539" si="292">+ROUND((100-J539)/100*L539-N539,0)</f>
        <v>3238459</v>
      </c>
      <c r="Q539" s="57"/>
      <c r="R539" s="49">
        <v>23.52</v>
      </c>
      <c r="S539" s="57"/>
      <c r="T539" s="46">
        <f t="shared" ref="T539" si="293">+ROUND(P539/R539,0)</f>
        <v>137690</v>
      </c>
      <c r="U539" s="46"/>
      <c r="V539" s="49">
        <f t="shared" ref="V539" si="294">+ROUND(T539/L539*100,2)</f>
        <v>3.45</v>
      </c>
      <c r="W539" s="39"/>
      <c r="X539" s="95"/>
      <c r="Y539" s="95"/>
      <c r="Z539" s="44"/>
      <c r="AA539" s="44"/>
      <c r="AB539" s="39"/>
    </row>
    <row r="540" spans="1:28" x14ac:dyDescent="0.25">
      <c r="A540" s="20">
        <v>343</v>
      </c>
      <c r="B540" s="20" t="s">
        <v>84</v>
      </c>
      <c r="C540" s="25"/>
      <c r="D540" s="114">
        <v>51317</v>
      </c>
      <c r="E540" s="43"/>
      <c r="F540" s="62" t="s">
        <v>265</v>
      </c>
      <c r="G540" s="63"/>
      <c r="H540" s="62"/>
      <c r="I540" s="43"/>
      <c r="J540" s="51">
        <v>0</v>
      </c>
      <c r="K540" s="43"/>
      <c r="L540" s="46">
        <v>52858698.509999998</v>
      </c>
      <c r="M540" s="43"/>
      <c r="N540" s="46">
        <v>11827507.538885001</v>
      </c>
      <c r="O540" s="43"/>
      <c r="P540" s="46">
        <f t="shared" ref="P540" si="295">+ROUND((100-J540)/100*L540-N540,0)</f>
        <v>41031191</v>
      </c>
      <c r="Q540" s="57"/>
      <c r="R540" s="49">
        <v>23.52</v>
      </c>
      <c r="S540" s="57"/>
      <c r="T540" s="46">
        <f t="shared" ref="T540" si="296">+ROUND(P540/R540,0)</f>
        <v>1744523</v>
      </c>
      <c r="U540" s="46"/>
      <c r="V540" s="49">
        <f t="shared" ref="V540" si="297">+ROUND(T540/L540*100,2)</f>
        <v>3.3</v>
      </c>
      <c r="W540" s="39"/>
      <c r="X540" s="95"/>
      <c r="Y540" s="95"/>
      <c r="Z540" s="44"/>
      <c r="AA540" s="44"/>
      <c r="AB540" s="39"/>
    </row>
    <row r="541" spans="1:28" x14ac:dyDescent="0.25">
      <c r="A541" s="20">
        <v>345</v>
      </c>
      <c r="B541" s="20" t="s">
        <v>41</v>
      </c>
      <c r="C541" s="25"/>
      <c r="D541" s="114">
        <v>51317</v>
      </c>
      <c r="E541" s="43"/>
      <c r="F541" s="62" t="s">
        <v>265</v>
      </c>
      <c r="G541" s="63"/>
      <c r="H541" s="62"/>
      <c r="I541" s="43"/>
      <c r="J541" s="51">
        <v>0</v>
      </c>
      <c r="K541" s="43"/>
      <c r="L541" s="47">
        <v>6281495.8399999999</v>
      </c>
      <c r="M541" s="43"/>
      <c r="N541" s="47">
        <v>1091797.4577599999</v>
      </c>
      <c r="O541" s="43"/>
      <c r="P541" s="47">
        <f t="shared" ref="P541" si="298">+ROUND((100-J541)/100*L541-N541,0)</f>
        <v>5189698</v>
      </c>
      <c r="Q541" s="57"/>
      <c r="R541" s="49">
        <v>23.52</v>
      </c>
      <c r="S541" s="57"/>
      <c r="T541" s="47">
        <f t="shared" ref="T541" si="299">+ROUND(P541/R541,0)</f>
        <v>220650</v>
      </c>
      <c r="U541" s="50"/>
      <c r="V541" s="49">
        <f t="shared" ref="V541" si="300">+ROUND(T541/L541*100,2)</f>
        <v>3.51</v>
      </c>
      <c r="W541" s="39"/>
      <c r="X541" s="95"/>
      <c r="Y541" s="95"/>
      <c r="Z541" s="44"/>
      <c r="AA541" s="44"/>
      <c r="AB541" s="39"/>
    </row>
    <row r="542" spans="1:28" x14ac:dyDescent="0.25">
      <c r="B542" s="25" t="s">
        <v>135</v>
      </c>
      <c r="C542" s="25"/>
      <c r="D542" s="114"/>
      <c r="E542" s="43"/>
      <c r="F542" s="62"/>
      <c r="G542" s="63"/>
      <c r="H542" s="62"/>
      <c r="I542" s="43"/>
      <c r="J542" s="51"/>
      <c r="K542" s="43"/>
      <c r="L542" s="48">
        <f>+SUBTOTAL(9,L537:L541)</f>
        <v>63127172.429999992</v>
      </c>
      <c r="M542" s="53"/>
      <c r="N542" s="48">
        <f>+SUBTOTAL(9,N537:N541)</f>
        <v>13667823.954432502</v>
      </c>
      <c r="O542" s="53"/>
      <c r="P542" s="48">
        <f>+SUBTOTAL(9,P537:P541)</f>
        <v>49459348</v>
      </c>
      <c r="Q542" s="48"/>
      <c r="R542" s="80">
        <f>+P542/T542</f>
        <v>23.520004869551656</v>
      </c>
      <c r="S542" s="48"/>
      <c r="T542" s="48">
        <f>+SUBTOTAL(9,T537:T541)</f>
        <v>2102863</v>
      </c>
      <c r="U542" s="48"/>
      <c r="V542" s="80">
        <f>+T542/L542*100</f>
        <v>3.331153478055441</v>
      </c>
      <c r="W542" s="39"/>
      <c r="X542" s="92"/>
      <c r="Y542" s="92"/>
      <c r="Z542" s="44"/>
      <c r="AA542" s="44"/>
      <c r="AB542" s="39"/>
    </row>
    <row r="543" spans="1:28" x14ac:dyDescent="0.25">
      <c r="A543" s="22"/>
      <c r="B543" s="20" t="s">
        <v>5</v>
      </c>
      <c r="C543" s="25"/>
      <c r="D543" s="114"/>
      <c r="E543" s="43"/>
      <c r="F543" s="62"/>
      <c r="G543" s="63"/>
      <c r="H543" s="62"/>
      <c r="I543" s="43"/>
      <c r="J543" s="51"/>
      <c r="K543" s="43"/>
      <c r="L543" s="48"/>
      <c r="M543" s="53"/>
      <c r="N543" s="48"/>
      <c r="O543" s="53"/>
      <c r="P543" s="48"/>
      <c r="Q543" s="48"/>
      <c r="R543" s="49"/>
      <c r="S543" s="48"/>
      <c r="T543" s="48"/>
      <c r="U543" s="48"/>
      <c r="V543" s="49"/>
      <c r="W543" s="39"/>
      <c r="X543" s="92"/>
      <c r="Y543" s="92"/>
      <c r="Z543" s="44"/>
      <c r="AA543" s="44"/>
      <c r="AB543" s="39"/>
    </row>
    <row r="544" spans="1:28" x14ac:dyDescent="0.25">
      <c r="A544" s="25"/>
      <c r="B544" s="25" t="s">
        <v>136</v>
      </c>
      <c r="C544" s="25"/>
      <c r="D544" s="114"/>
      <c r="E544" s="43"/>
      <c r="F544" s="62"/>
      <c r="G544" s="63"/>
      <c r="H544" s="62"/>
      <c r="I544" s="43"/>
      <c r="J544" s="51"/>
      <c r="K544" s="43"/>
      <c r="L544" s="56"/>
      <c r="M544" s="43"/>
      <c r="N544" s="56"/>
      <c r="O544" s="43"/>
      <c r="P544" s="56"/>
      <c r="Q544" s="56"/>
      <c r="R544" s="49"/>
      <c r="S544" s="56"/>
      <c r="T544" s="56"/>
      <c r="U544" s="56"/>
      <c r="V544" s="49"/>
      <c r="W544" s="39"/>
      <c r="X544" s="94"/>
      <c r="Y544" s="94"/>
      <c r="Z544" s="44"/>
      <c r="AA544" s="44"/>
      <c r="AB544" s="39"/>
    </row>
    <row r="545" spans="1:29" x14ac:dyDescent="0.25">
      <c r="A545" s="20">
        <v>341</v>
      </c>
      <c r="B545" s="20" t="s">
        <v>38</v>
      </c>
      <c r="C545" s="25"/>
      <c r="D545" s="114">
        <v>51317</v>
      </c>
      <c r="E545" s="43"/>
      <c r="F545" s="62" t="s">
        <v>265</v>
      </c>
      <c r="G545" s="63"/>
      <c r="H545" s="62"/>
      <c r="I545" s="43"/>
      <c r="J545" s="51">
        <v>0</v>
      </c>
      <c r="K545" s="43"/>
      <c r="L545" s="46">
        <v>21320036.300000001</v>
      </c>
      <c r="M545" s="43"/>
      <c r="N545" s="46">
        <v>3172446.8782525002</v>
      </c>
      <c r="O545" s="43"/>
      <c r="P545" s="46">
        <f t="shared" ref="P545" si="301">+ROUND((100-J545)/100*L545-N545,0)</f>
        <v>18147589</v>
      </c>
      <c r="Q545" s="57"/>
      <c r="R545" s="49">
        <v>23.52</v>
      </c>
      <c r="S545" s="57"/>
      <c r="T545" s="46">
        <f t="shared" ref="T545" si="302">+ROUND(P545/R545,0)</f>
        <v>771581</v>
      </c>
      <c r="U545" s="46"/>
      <c r="V545" s="49">
        <f t="shared" ref="V545" si="303">+ROUND(T545/L545*100,2)</f>
        <v>3.62</v>
      </c>
      <c r="W545" s="39"/>
      <c r="X545" s="95"/>
      <c r="Y545" s="95"/>
      <c r="Z545" s="44"/>
      <c r="AA545" s="44"/>
      <c r="AB545" s="39"/>
    </row>
    <row r="546" spans="1:29" x14ac:dyDescent="0.25">
      <c r="A546" s="20">
        <v>343</v>
      </c>
      <c r="B546" s="20" t="s">
        <v>84</v>
      </c>
      <c r="C546" s="25"/>
      <c r="D546" s="114">
        <v>51317</v>
      </c>
      <c r="E546" s="43"/>
      <c r="F546" s="62" t="s">
        <v>265</v>
      </c>
      <c r="G546" s="63"/>
      <c r="H546" s="62"/>
      <c r="I546" s="43"/>
      <c r="J546" s="51">
        <v>0</v>
      </c>
      <c r="K546" s="43"/>
      <c r="L546" s="46">
        <v>405752299.57999998</v>
      </c>
      <c r="M546" s="43"/>
      <c r="N546" s="46">
        <v>73095003.809428751</v>
      </c>
      <c r="O546" s="43"/>
      <c r="P546" s="46">
        <f t="shared" ref="P546" si="304">+ROUND((100-J546)/100*L546-N546,0)</f>
        <v>332657296</v>
      </c>
      <c r="Q546" s="57"/>
      <c r="R546" s="49">
        <v>23.52</v>
      </c>
      <c r="S546" s="57"/>
      <c r="T546" s="46">
        <f t="shared" ref="T546" si="305">+ROUND(P546/R546,0)</f>
        <v>14143593</v>
      </c>
      <c r="U546" s="46"/>
      <c r="V546" s="49">
        <f t="shared" ref="V546" si="306">+ROUND(T546/L546*100,2)</f>
        <v>3.49</v>
      </c>
      <c r="W546" s="39"/>
      <c r="X546" s="95"/>
      <c r="Y546" s="95"/>
      <c r="Z546" s="44"/>
      <c r="AA546" s="44"/>
      <c r="AB546" s="39"/>
    </row>
    <row r="547" spans="1:29" x14ac:dyDescent="0.25">
      <c r="A547" s="20">
        <v>345</v>
      </c>
      <c r="B547" s="20" t="s">
        <v>41</v>
      </c>
      <c r="C547" s="25"/>
      <c r="D547" s="114">
        <v>51317</v>
      </c>
      <c r="E547" s="43"/>
      <c r="F547" s="62" t="s">
        <v>265</v>
      </c>
      <c r="G547" s="63"/>
      <c r="H547" s="62"/>
      <c r="I547" s="43"/>
      <c r="J547" s="51"/>
      <c r="K547" s="43"/>
      <c r="L547" s="46">
        <v>4239215.1399999997</v>
      </c>
      <c r="M547" s="43"/>
      <c r="N547" s="46">
        <v>633733.44200375001</v>
      </c>
      <c r="O547" s="43"/>
      <c r="P547" s="50">
        <f t="shared" ref="P547:P548" si="307">+ROUND((100-J547)/100*L547-N547,0)</f>
        <v>3605482</v>
      </c>
      <c r="Q547" s="57"/>
      <c r="R547" s="49">
        <v>23.52</v>
      </c>
      <c r="S547" s="57"/>
      <c r="T547" s="50">
        <f t="shared" ref="T547:T548" si="308">+ROUND(P547/R547,0)</f>
        <v>153294</v>
      </c>
      <c r="U547" s="46"/>
      <c r="V547" s="49">
        <f t="shared" ref="V547:V548" si="309">+ROUND(T547/L547*100,2)</f>
        <v>3.62</v>
      </c>
      <c r="W547" s="39"/>
      <c r="X547" s="95"/>
      <c r="Y547" s="95"/>
      <c r="Z547" s="44"/>
      <c r="AA547" s="44"/>
      <c r="AB547" s="39"/>
    </row>
    <row r="548" spans="1:29" x14ac:dyDescent="0.25">
      <c r="A548" s="20">
        <v>346</v>
      </c>
      <c r="B548" s="20" t="s">
        <v>253</v>
      </c>
      <c r="C548" s="25"/>
      <c r="D548" s="114">
        <v>51317</v>
      </c>
      <c r="E548" s="43"/>
      <c r="F548" s="62" t="s">
        <v>265</v>
      </c>
      <c r="G548" s="63"/>
      <c r="H548" s="62"/>
      <c r="I548" s="43"/>
      <c r="J548" s="51">
        <v>0</v>
      </c>
      <c r="K548" s="43"/>
      <c r="L548" s="47">
        <v>1335.27</v>
      </c>
      <c r="M548" s="43"/>
      <c r="N548" s="47">
        <v>256.74905749999999</v>
      </c>
      <c r="O548" s="43"/>
      <c r="P548" s="47">
        <f t="shared" si="307"/>
        <v>1079</v>
      </c>
      <c r="Q548" s="74"/>
      <c r="R548" s="49">
        <v>23.53</v>
      </c>
      <c r="S548" s="74"/>
      <c r="T548" s="47">
        <f t="shared" si="308"/>
        <v>46</v>
      </c>
      <c r="U548" s="50"/>
      <c r="V548" s="49">
        <f t="shared" si="309"/>
        <v>3.44</v>
      </c>
      <c r="W548" s="39"/>
      <c r="X548" s="95"/>
      <c r="Y548" s="95"/>
      <c r="Z548" s="44"/>
      <c r="AA548" s="44"/>
      <c r="AB548" s="39"/>
      <c r="AC548" s="25"/>
    </row>
    <row r="549" spans="1:29" x14ac:dyDescent="0.25">
      <c r="B549" s="25" t="s">
        <v>137</v>
      </c>
      <c r="C549" s="25"/>
      <c r="D549" s="114"/>
      <c r="E549" s="43"/>
      <c r="F549" s="62"/>
      <c r="G549" s="63"/>
      <c r="H549" s="62"/>
      <c r="I549" s="43"/>
      <c r="J549" s="51"/>
      <c r="K549" s="43"/>
      <c r="L549" s="48">
        <f>+SUBTOTAL(9,L543:L548)</f>
        <v>431312886.28999996</v>
      </c>
      <c r="M549" s="53"/>
      <c r="N549" s="48">
        <f>+SUBTOTAL(9,N543:N548)</f>
        <v>76901440.878742516</v>
      </c>
      <c r="O549" s="53"/>
      <c r="P549" s="48">
        <f>+SUBTOTAL(9,P543:P548)</f>
        <v>354411446</v>
      </c>
      <c r="Q549" s="48"/>
      <c r="R549" s="80">
        <f>+P549/T549</f>
        <v>23.519999782327574</v>
      </c>
      <c r="S549" s="48"/>
      <c r="T549" s="48">
        <f>+SUBTOTAL(9,T543:T548)</f>
        <v>15068514</v>
      </c>
      <c r="U549" s="48"/>
      <c r="V549" s="80">
        <f>+T549/L549*100</f>
        <v>3.4936387200517007</v>
      </c>
      <c r="W549" s="39"/>
      <c r="X549" s="92"/>
      <c r="Y549" s="92"/>
      <c r="Z549" s="44"/>
      <c r="AA549" s="44"/>
      <c r="AB549" s="39"/>
    </row>
    <row r="550" spans="1:29" x14ac:dyDescent="0.25">
      <c r="B550" s="25" t="s">
        <v>5</v>
      </c>
      <c r="C550" s="25"/>
      <c r="D550" s="114"/>
      <c r="E550" s="43"/>
      <c r="F550" s="62"/>
      <c r="G550" s="63"/>
      <c r="H550" s="62"/>
      <c r="I550" s="43"/>
      <c r="J550" s="51"/>
      <c r="K550" s="43"/>
      <c r="L550" s="48"/>
      <c r="M550" s="53"/>
      <c r="N550" s="48"/>
      <c r="O550" s="53"/>
      <c r="P550" s="48"/>
      <c r="Q550" s="48"/>
      <c r="R550" s="80"/>
      <c r="S550" s="48"/>
      <c r="T550" s="48"/>
      <c r="U550" s="48"/>
      <c r="V550" s="80"/>
      <c r="W550" s="39"/>
      <c r="X550" s="92"/>
      <c r="Y550" s="92"/>
      <c r="Z550" s="44"/>
      <c r="AA550" s="44"/>
      <c r="AB550" s="39"/>
    </row>
    <row r="551" spans="1:29" x14ac:dyDescent="0.25">
      <c r="A551" s="25"/>
      <c r="B551" s="25" t="s">
        <v>138</v>
      </c>
      <c r="C551" s="25"/>
      <c r="D551" s="114"/>
      <c r="E551" s="43"/>
      <c r="F551" s="62"/>
      <c r="G551" s="63"/>
      <c r="H551" s="62"/>
      <c r="I551" s="43"/>
      <c r="J551" s="51"/>
      <c r="K551" s="43"/>
      <c r="L551" s="56"/>
      <c r="M551" s="43"/>
      <c r="N551" s="56"/>
      <c r="O551" s="43"/>
      <c r="P551" s="56"/>
      <c r="Q551" s="56"/>
      <c r="R551" s="49"/>
      <c r="S551" s="56"/>
      <c r="T551" s="56"/>
      <c r="U551" s="56"/>
      <c r="V551" s="49"/>
      <c r="W551" s="39"/>
      <c r="X551" s="94"/>
      <c r="Y551" s="94"/>
      <c r="Z551" s="44"/>
      <c r="AA551" s="44"/>
      <c r="AB551" s="39"/>
    </row>
    <row r="552" spans="1:29" x14ac:dyDescent="0.25">
      <c r="A552" s="20">
        <v>341</v>
      </c>
      <c r="B552" s="20" t="s">
        <v>38</v>
      </c>
      <c r="C552" s="25"/>
      <c r="D552" s="114">
        <v>53508</v>
      </c>
      <c r="E552" s="43"/>
      <c r="F552" s="62" t="s">
        <v>265</v>
      </c>
      <c r="G552" s="63"/>
      <c r="H552" s="62"/>
      <c r="I552" s="43"/>
      <c r="J552" s="51">
        <v>0</v>
      </c>
      <c r="K552" s="43"/>
      <c r="L552" s="46">
        <v>4078183.73</v>
      </c>
      <c r="M552" s="43"/>
      <c r="N552" s="46">
        <v>18085.717052661887</v>
      </c>
      <c r="O552" s="43"/>
      <c r="P552" s="46">
        <f t="shared" ref="P552:P554" si="310">+ROUND((100-J552)/100*L552-N552,0)</f>
        <v>4060098</v>
      </c>
      <c r="Q552" s="57"/>
      <c r="R552" s="49">
        <v>29.53</v>
      </c>
      <c r="S552" s="57"/>
      <c r="T552" s="46">
        <f t="shared" ref="T552:T554" si="311">+ROUND(P552/R552,0)</f>
        <v>137491</v>
      </c>
      <c r="U552" s="46"/>
      <c r="V552" s="49">
        <f t="shared" ref="V552:V554" si="312">+ROUND(T552/L552*100,2)</f>
        <v>3.37</v>
      </c>
      <c r="W552" s="39"/>
      <c r="X552" s="95"/>
      <c r="Y552" s="95"/>
      <c r="Z552" s="44"/>
      <c r="AA552" s="44"/>
      <c r="AB552" s="39"/>
    </row>
    <row r="553" spans="1:29" x14ac:dyDescent="0.25">
      <c r="A553" s="20">
        <v>343</v>
      </c>
      <c r="B553" s="20" t="s">
        <v>84</v>
      </c>
      <c r="C553" s="25"/>
      <c r="D553" s="114">
        <v>53508</v>
      </c>
      <c r="E553" s="43"/>
      <c r="F553" s="62" t="s">
        <v>265</v>
      </c>
      <c r="G553" s="63"/>
      <c r="H553" s="62"/>
      <c r="I553" s="43"/>
      <c r="J553" s="51">
        <v>0</v>
      </c>
      <c r="K553" s="43"/>
      <c r="L553" s="46">
        <v>104118206.20999999</v>
      </c>
      <c r="M553" s="43"/>
      <c r="N553" s="46">
        <v>461738.00451721268</v>
      </c>
      <c r="O553" s="43"/>
      <c r="P553" s="46">
        <f t="shared" si="310"/>
        <v>103656468</v>
      </c>
      <c r="Q553" s="57"/>
      <c r="R553" s="49">
        <v>29.53</v>
      </c>
      <c r="S553" s="57"/>
      <c r="T553" s="46">
        <f t="shared" si="311"/>
        <v>3510209</v>
      </c>
      <c r="U553" s="46"/>
      <c r="V553" s="49">
        <f t="shared" si="312"/>
        <v>3.37</v>
      </c>
      <c r="W553" s="39"/>
      <c r="X553" s="95"/>
      <c r="Y553" s="95"/>
      <c r="Z553" s="44"/>
      <c r="AA553" s="44"/>
      <c r="AB553" s="39"/>
    </row>
    <row r="554" spans="1:29" x14ac:dyDescent="0.25">
      <c r="A554" s="20">
        <v>345</v>
      </c>
      <c r="B554" s="20" t="s">
        <v>41</v>
      </c>
      <c r="C554" s="25"/>
      <c r="D554" s="114">
        <v>53508</v>
      </c>
      <c r="E554" s="43"/>
      <c r="F554" s="62" t="s">
        <v>265</v>
      </c>
      <c r="G554" s="63"/>
      <c r="H554" s="62"/>
      <c r="I554" s="43"/>
      <c r="J554" s="51">
        <v>0</v>
      </c>
      <c r="K554" s="43"/>
      <c r="L554" s="47">
        <v>24224241.09</v>
      </c>
      <c r="M554" s="43"/>
      <c r="N554" s="47">
        <v>107428.40420512533</v>
      </c>
      <c r="O554" s="43"/>
      <c r="P554" s="47">
        <f t="shared" si="310"/>
        <v>24116813</v>
      </c>
      <c r="Q554" s="57"/>
      <c r="R554" s="49">
        <v>29.53</v>
      </c>
      <c r="S554" s="57"/>
      <c r="T554" s="47">
        <f t="shared" si="311"/>
        <v>816689</v>
      </c>
      <c r="U554" s="50"/>
      <c r="V554" s="49">
        <f t="shared" si="312"/>
        <v>3.37</v>
      </c>
      <c r="W554" s="39"/>
      <c r="X554" s="95"/>
      <c r="Y554" s="95"/>
      <c r="Z554" s="44"/>
      <c r="AA554" s="44"/>
      <c r="AB554" s="39"/>
    </row>
    <row r="555" spans="1:29" x14ac:dyDescent="0.25">
      <c r="B555" s="25" t="s">
        <v>139</v>
      </c>
      <c r="C555" s="25"/>
      <c r="D555" s="114"/>
      <c r="E555" s="43"/>
      <c r="F555" s="62"/>
      <c r="G555" s="63"/>
      <c r="H555" s="62"/>
      <c r="I555" s="43"/>
      <c r="J555" s="51"/>
      <c r="K555" s="43"/>
      <c r="L555" s="48">
        <f>+SUBTOTAL(9,L550:L554)</f>
        <v>132420631.03</v>
      </c>
      <c r="M555" s="53"/>
      <c r="N555" s="48">
        <f>+SUBTOTAL(9,N550:N554)</f>
        <v>587252.12577499985</v>
      </c>
      <c r="O555" s="53"/>
      <c r="P555" s="48">
        <f>+SUBTOTAL(9,P550:P554)</f>
        <v>131833379</v>
      </c>
      <c r="Q555" s="48"/>
      <c r="R555" s="80">
        <f>+P555/T555</f>
        <v>29.529993690065986</v>
      </c>
      <c r="S555" s="48"/>
      <c r="T555" s="48">
        <f>+SUBTOTAL(9,T550:T554)</f>
        <v>4464389</v>
      </c>
      <c r="U555" s="48"/>
      <c r="V555" s="80">
        <f>+T555/L555*100</f>
        <v>3.3713696765185999</v>
      </c>
      <c r="W555" s="39"/>
      <c r="X555" s="92"/>
      <c r="Y555" s="92"/>
      <c r="Z555" s="44"/>
      <c r="AA555" s="44"/>
      <c r="AB555" s="39"/>
    </row>
    <row r="556" spans="1:29" x14ac:dyDescent="0.25">
      <c r="A556" s="22"/>
      <c r="B556" s="20" t="s">
        <v>5</v>
      </c>
      <c r="C556" s="25"/>
      <c r="D556" s="114"/>
      <c r="E556" s="43"/>
      <c r="F556" s="62"/>
      <c r="G556" s="63"/>
      <c r="H556" s="62"/>
      <c r="I556" s="43"/>
      <c r="J556" s="51"/>
      <c r="K556" s="43"/>
      <c r="L556" s="48"/>
      <c r="M556" s="53"/>
      <c r="N556" s="48"/>
      <c r="O556" s="53"/>
      <c r="P556" s="48"/>
      <c r="Q556" s="48"/>
      <c r="R556" s="49"/>
      <c r="S556" s="48"/>
      <c r="T556" s="48"/>
      <c r="U556" s="48"/>
      <c r="V556" s="49"/>
      <c r="W556" s="39"/>
      <c r="X556" s="92"/>
      <c r="Y556" s="92"/>
      <c r="Z556" s="44"/>
      <c r="AA556" s="44"/>
      <c r="AB556" s="39"/>
    </row>
    <row r="557" spans="1:29" x14ac:dyDescent="0.25">
      <c r="A557" s="25"/>
      <c r="B557" s="25" t="s">
        <v>140</v>
      </c>
      <c r="C557" s="25"/>
      <c r="D557" s="114"/>
      <c r="E557" s="43"/>
      <c r="F557" s="62"/>
      <c r="G557" s="63"/>
      <c r="H557" s="62"/>
      <c r="I557" s="43"/>
      <c r="J557" s="51"/>
      <c r="K557" s="43"/>
      <c r="L557" s="56"/>
      <c r="M557" s="43"/>
      <c r="N557" s="56"/>
      <c r="O557" s="43"/>
      <c r="P557" s="56"/>
      <c r="Q557" s="56"/>
      <c r="R557" s="49"/>
      <c r="S557" s="56"/>
      <c r="T557" s="56"/>
      <c r="U557" s="56"/>
      <c r="V557" s="49"/>
      <c r="W557" s="39"/>
      <c r="X557" s="94"/>
      <c r="Y557" s="94"/>
      <c r="Z557" s="44"/>
      <c r="AA557" s="44"/>
      <c r="AB557" s="39"/>
    </row>
    <row r="558" spans="1:29" x14ac:dyDescent="0.25">
      <c r="A558" s="20">
        <v>341</v>
      </c>
      <c r="B558" s="20" t="s">
        <v>38</v>
      </c>
      <c r="C558" s="25"/>
      <c r="D558" s="114">
        <v>53508</v>
      </c>
      <c r="E558" s="43"/>
      <c r="F558" s="62" t="s">
        <v>265</v>
      </c>
      <c r="G558" s="63"/>
      <c r="H558" s="62"/>
      <c r="I558" s="43"/>
      <c r="J558" s="51">
        <v>0</v>
      </c>
      <c r="K558" s="43"/>
      <c r="L558" s="46">
        <v>4118678.93</v>
      </c>
      <c r="M558" s="43"/>
      <c r="N558" s="46">
        <v>7223.1119411290938</v>
      </c>
      <c r="O558" s="43"/>
      <c r="P558" s="46">
        <f t="shared" ref="P558:P560" si="313">+ROUND((100-J558)/100*L558-N558,0)</f>
        <v>4111456</v>
      </c>
      <c r="Q558" s="57"/>
      <c r="R558" s="49">
        <v>29.53</v>
      </c>
      <c r="S558" s="57"/>
      <c r="T558" s="46">
        <f t="shared" ref="T558:T560" si="314">+ROUND(P558/R558,0)</f>
        <v>139230</v>
      </c>
      <c r="U558" s="46"/>
      <c r="V558" s="49">
        <f t="shared" ref="V558:V560" si="315">+ROUND(T558/L558*100,2)</f>
        <v>3.38</v>
      </c>
      <c r="W558" s="39"/>
      <c r="X558" s="95"/>
      <c r="Y558" s="95"/>
      <c r="Z558" s="44"/>
      <c r="AA558" s="44"/>
      <c r="AB558" s="39"/>
    </row>
    <row r="559" spans="1:29" x14ac:dyDescent="0.25">
      <c r="A559" s="20">
        <v>343</v>
      </c>
      <c r="B559" s="20" t="s">
        <v>84</v>
      </c>
      <c r="C559" s="25"/>
      <c r="D559" s="114">
        <v>53508</v>
      </c>
      <c r="E559" s="43"/>
      <c r="F559" s="62" t="s">
        <v>265</v>
      </c>
      <c r="G559" s="63"/>
      <c r="H559" s="62"/>
      <c r="I559" s="43"/>
      <c r="J559" s="51">
        <v>0</v>
      </c>
      <c r="K559" s="43"/>
      <c r="L559" s="46">
        <v>105224179.34999999</v>
      </c>
      <c r="M559" s="43"/>
      <c r="N559" s="46">
        <v>184536.36208989331</v>
      </c>
      <c r="O559" s="43"/>
      <c r="P559" s="46">
        <f t="shared" si="313"/>
        <v>105039643</v>
      </c>
      <c r="Q559" s="57"/>
      <c r="R559" s="49">
        <v>29.53</v>
      </c>
      <c r="S559" s="57"/>
      <c r="T559" s="46">
        <f t="shared" si="314"/>
        <v>3557049</v>
      </c>
      <c r="U559" s="46"/>
      <c r="V559" s="49">
        <f t="shared" si="315"/>
        <v>3.38</v>
      </c>
      <c r="W559" s="39"/>
      <c r="X559" s="95"/>
      <c r="Y559" s="95"/>
      <c r="Z559" s="44"/>
      <c r="AA559" s="44"/>
      <c r="AB559" s="39"/>
    </row>
    <row r="560" spans="1:29" x14ac:dyDescent="0.25">
      <c r="A560" s="20">
        <v>345</v>
      </c>
      <c r="B560" s="20" t="s">
        <v>41</v>
      </c>
      <c r="C560" s="25"/>
      <c r="D560" s="114">
        <v>53508</v>
      </c>
      <c r="E560" s="43"/>
      <c r="F560" s="62" t="s">
        <v>265</v>
      </c>
      <c r="G560" s="63"/>
      <c r="H560" s="62"/>
      <c r="I560" s="43"/>
      <c r="J560" s="51">
        <v>0</v>
      </c>
      <c r="K560" s="43"/>
      <c r="L560" s="47">
        <v>24464780.879999999</v>
      </c>
      <c r="M560" s="43"/>
      <c r="N560" s="47">
        <v>42904.983348977563</v>
      </c>
      <c r="O560" s="43"/>
      <c r="P560" s="47">
        <f t="shared" si="313"/>
        <v>24421876</v>
      </c>
      <c r="Q560" s="57"/>
      <c r="R560" s="49">
        <v>29.53</v>
      </c>
      <c r="S560" s="57"/>
      <c r="T560" s="47">
        <f t="shared" si="314"/>
        <v>827019</v>
      </c>
      <c r="U560" s="50"/>
      <c r="V560" s="49">
        <f t="shared" si="315"/>
        <v>3.38</v>
      </c>
      <c r="W560" s="39"/>
      <c r="X560" s="95"/>
      <c r="Y560" s="95"/>
      <c r="Z560" s="44"/>
      <c r="AA560" s="44"/>
      <c r="AB560" s="39"/>
    </row>
    <row r="561" spans="1:29" x14ac:dyDescent="0.25">
      <c r="B561" s="25" t="s">
        <v>141</v>
      </c>
      <c r="C561" s="25"/>
      <c r="D561" s="114"/>
      <c r="E561" s="43"/>
      <c r="F561" s="62"/>
      <c r="G561" s="63"/>
      <c r="H561" s="62"/>
      <c r="I561" s="43"/>
      <c r="J561" s="51"/>
      <c r="K561" s="43"/>
      <c r="L561" s="48">
        <f>+SUBTOTAL(9,L556:L560)</f>
        <v>133807639.16</v>
      </c>
      <c r="M561" s="53"/>
      <c r="N561" s="48">
        <f>+SUBTOTAL(9,N556:N560)</f>
        <v>234664.45737999998</v>
      </c>
      <c r="O561" s="53"/>
      <c r="P561" s="48">
        <f>+SUBTOTAL(9,P556:P560)</f>
        <v>133572975</v>
      </c>
      <c r="Q561" s="48"/>
      <c r="R561" s="80">
        <f>+P561/T561</f>
        <v>29.529996697100213</v>
      </c>
      <c r="S561" s="48"/>
      <c r="T561" s="48">
        <f>+SUBTOTAL(9,T556:T560)</f>
        <v>4523298</v>
      </c>
      <c r="U561" s="48"/>
      <c r="V561" s="80">
        <f>+T561/L561*100</f>
        <v>3.3804482527273971</v>
      </c>
      <c r="W561" s="39"/>
      <c r="X561" s="92"/>
      <c r="Y561" s="92"/>
      <c r="Z561" s="44"/>
      <c r="AA561" s="44"/>
      <c r="AB561" s="39"/>
    </row>
    <row r="562" spans="1:29" x14ac:dyDescent="0.25">
      <c r="A562" s="22"/>
      <c r="B562" s="20" t="s">
        <v>5</v>
      </c>
      <c r="C562" s="25"/>
      <c r="D562" s="114"/>
      <c r="E562" s="43"/>
      <c r="F562" s="62"/>
      <c r="G562" s="63"/>
      <c r="H562" s="62"/>
      <c r="I562" s="43"/>
      <c r="J562" s="51"/>
      <c r="K562" s="43"/>
      <c r="L562" s="48"/>
      <c r="M562" s="53"/>
      <c r="N562" s="48"/>
      <c r="O562" s="53"/>
      <c r="P562" s="48"/>
      <c r="Q562" s="48"/>
      <c r="R562" s="49"/>
      <c r="S562" s="48"/>
      <c r="T562" s="48"/>
      <c r="U562" s="48"/>
      <c r="V562" s="49"/>
      <c r="W562" s="39"/>
      <c r="X562" s="92"/>
      <c r="Y562" s="92"/>
      <c r="Z562" s="44"/>
      <c r="AA562" s="44"/>
      <c r="AB562" s="39"/>
    </row>
    <row r="563" spans="1:29" x14ac:dyDescent="0.25">
      <c r="A563" s="25"/>
      <c r="B563" s="25" t="s">
        <v>142</v>
      </c>
      <c r="C563" s="25"/>
      <c r="D563" s="114"/>
      <c r="E563" s="43"/>
      <c r="F563" s="62"/>
      <c r="G563" s="63"/>
      <c r="H563" s="62"/>
      <c r="I563" s="43"/>
      <c r="J563" s="51"/>
      <c r="K563" s="43"/>
      <c r="L563" s="56"/>
      <c r="M563" s="43"/>
      <c r="N563" s="56"/>
      <c r="O563" s="43"/>
      <c r="P563" s="56"/>
      <c r="Q563" s="56"/>
      <c r="R563" s="49"/>
      <c r="S563" s="56"/>
      <c r="T563" s="56"/>
      <c r="U563" s="56"/>
      <c r="V563" s="49"/>
      <c r="W563" s="39"/>
      <c r="X563" s="94"/>
      <c r="Y563" s="94"/>
      <c r="Z563" s="44"/>
      <c r="AA563" s="44"/>
      <c r="AB563" s="39"/>
    </row>
    <row r="564" spans="1:29" x14ac:dyDescent="0.25">
      <c r="A564" s="20">
        <v>341</v>
      </c>
      <c r="B564" s="20" t="s">
        <v>38</v>
      </c>
      <c r="C564" s="25"/>
      <c r="D564" s="114">
        <v>53508</v>
      </c>
      <c r="E564" s="43"/>
      <c r="F564" s="62" t="s">
        <v>265</v>
      </c>
      <c r="G564" s="63"/>
      <c r="H564" s="62"/>
      <c r="I564" s="43"/>
      <c r="J564" s="51">
        <v>0</v>
      </c>
      <c r="K564" s="43"/>
      <c r="L564" s="46">
        <v>4207181.04</v>
      </c>
      <c r="M564" s="43"/>
      <c r="N564" s="46">
        <v>18558.714923009546</v>
      </c>
      <c r="O564" s="43"/>
      <c r="P564" s="46">
        <f t="shared" ref="P564:P566" si="316">+ROUND((100-J564)/100*L564-N564,0)</f>
        <v>4188622</v>
      </c>
      <c r="Q564" s="57"/>
      <c r="R564" s="49">
        <v>29.53</v>
      </c>
      <c r="S564" s="57"/>
      <c r="T564" s="46">
        <f t="shared" ref="T564:T566" si="317">+ROUND(P564/R564,0)</f>
        <v>141843</v>
      </c>
      <c r="U564" s="46"/>
      <c r="V564" s="49">
        <f t="shared" ref="V564:V566" si="318">+ROUND(T564/L564*100,2)</f>
        <v>3.37</v>
      </c>
      <c r="W564" s="39"/>
      <c r="X564" s="95"/>
      <c r="Y564" s="95"/>
      <c r="Z564" s="44"/>
      <c r="AA564" s="44"/>
      <c r="AB564" s="39"/>
    </row>
    <row r="565" spans="1:29" x14ac:dyDescent="0.25">
      <c r="A565" s="20">
        <v>343</v>
      </c>
      <c r="B565" s="20" t="s">
        <v>84</v>
      </c>
      <c r="C565" s="25"/>
      <c r="D565" s="114">
        <v>53508</v>
      </c>
      <c r="E565" s="43"/>
      <c r="F565" s="62" t="s">
        <v>265</v>
      </c>
      <c r="G565" s="63"/>
      <c r="H565" s="62"/>
      <c r="I565" s="43"/>
      <c r="J565" s="51">
        <v>0</v>
      </c>
      <c r="K565" s="43"/>
      <c r="L565" s="46">
        <v>107250212.90000001</v>
      </c>
      <c r="M565" s="43"/>
      <c r="N565" s="46">
        <v>473102.08610447182</v>
      </c>
      <c r="O565" s="43"/>
      <c r="P565" s="46">
        <f t="shared" si="316"/>
        <v>106777111</v>
      </c>
      <c r="Q565" s="57"/>
      <c r="R565" s="49">
        <v>29.53</v>
      </c>
      <c r="S565" s="57"/>
      <c r="T565" s="46">
        <f t="shared" si="317"/>
        <v>3615886</v>
      </c>
      <c r="U565" s="46"/>
      <c r="V565" s="49">
        <f t="shared" si="318"/>
        <v>3.37</v>
      </c>
      <c r="W565" s="39"/>
      <c r="X565" s="95"/>
      <c r="Y565" s="95"/>
      <c r="Z565" s="44"/>
      <c r="AA565" s="44"/>
      <c r="AB565" s="39"/>
    </row>
    <row r="566" spans="1:29" x14ac:dyDescent="0.25">
      <c r="A566" s="20">
        <v>345</v>
      </c>
      <c r="B566" s="20" t="s">
        <v>41</v>
      </c>
      <c r="C566" s="25"/>
      <c r="D566" s="114">
        <v>53508</v>
      </c>
      <c r="E566" s="43"/>
      <c r="F566" s="62" t="s">
        <v>265</v>
      </c>
      <c r="G566" s="63"/>
      <c r="H566" s="62"/>
      <c r="I566" s="43"/>
      <c r="J566" s="51">
        <v>0</v>
      </c>
      <c r="K566" s="43"/>
      <c r="L566" s="47">
        <v>24990479.77</v>
      </c>
      <c r="M566" s="43"/>
      <c r="N566" s="47">
        <v>110237.99200251844</v>
      </c>
      <c r="O566" s="43"/>
      <c r="P566" s="47">
        <f t="shared" si="316"/>
        <v>24880242</v>
      </c>
      <c r="Q566" s="57"/>
      <c r="R566" s="49">
        <v>29.53</v>
      </c>
      <c r="S566" s="57"/>
      <c r="T566" s="47">
        <f t="shared" si="317"/>
        <v>842541</v>
      </c>
      <c r="U566" s="50"/>
      <c r="V566" s="49">
        <f t="shared" si="318"/>
        <v>3.37</v>
      </c>
      <c r="W566" s="39"/>
      <c r="X566" s="95"/>
      <c r="Y566" s="95"/>
      <c r="Z566" s="44"/>
      <c r="AA566" s="44"/>
      <c r="AB566" s="39"/>
    </row>
    <row r="567" spans="1:29" x14ac:dyDescent="0.25">
      <c r="B567" s="25" t="s">
        <v>143</v>
      </c>
      <c r="C567" s="25"/>
      <c r="D567" s="114"/>
      <c r="E567" s="43"/>
      <c r="F567" s="116"/>
      <c r="G567" s="43"/>
      <c r="H567" s="116"/>
      <c r="I567" s="43"/>
      <c r="J567" s="51"/>
      <c r="K567" s="43"/>
      <c r="L567" s="55">
        <f>+SUBTOTAL(9,L562:L566)</f>
        <v>136447873.71000001</v>
      </c>
      <c r="M567" s="53"/>
      <c r="N567" s="55">
        <f>+SUBTOTAL(9,N562:N566)</f>
        <v>601898.79302999983</v>
      </c>
      <c r="O567" s="53"/>
      <c r="P567" s="55">
        <f>+SUBTOTAL(9,P562:P566)</f>
        <v>135845975</v>
      </c>
      <c r="Q567" s="48"/>
      <c r="R567" s="80">
        <f>+P567/T567</f>
        <v>29.530000413019234</v>
      </c>
      <c r="S567" s="48"/>
      <c r="T567" s="55">
        <f>+SUBTOTAL(9,T562:T566)</f>
        <v>4600270</v>
      </c>
      <c r="U567" s="48"/>
      <c r="V567" s="80">
        <f>+T567/L567*100</f>
        <v>3.3714486528219565</v>
      </c>
      <c r="W567" s="39"/>
      <c r="X567" s="92"/>
      <c r="Y567" s="92"/>
      <c r="Z567" s="44"/>
      <c r="AA567" s="44"/>
      <c r="AB567" s="39"/>
    </row>
    <row r="568" spans="1:29" x14ac:dyDescent="0.25">
      <c r="B568" s="25" t="s">
        <v>5</v>
      </c>
      <c r="C568" s="25"/>
      <c r="D568" s="114"/>
      <c r="E568" s="43"/>
      <c r="F568" s="116"/>
      <c r="G568" s="43"/>
      <c r="H568" s="116"/>
      <c r="I568" s="43"/>
      <c r="J568" s="51"/>
      <c r="K568" s="43"/>
      <c r="L568" s="48"/>
      <c r="M568" s="53"/>
      <c r="N568" s="48"/>
      <c r="O568" s="53"/>
      <c r="P568" s="48"/>
      <c r="Q568" s="48"/>
      <c r="R568" s="80"/>
      <c r="S568" s="48"/>
      <c r="T568" s="48"/>
      <c r="U568" s="48"/>
      <c r="V568" s="80"/>
      <c r="W568" s="39"/>
      <c r="X568" s="92"/>
      <c r="Y568" s="92"/>
      <c r="Z568" s="44"/>
      <c r="AA568" s="44"/>
      <c r="AB568" s="39"/>
    </row>
    <row r="569" spans="1:29" x14ac:dyDescent="0.25">
      <c r="A569" s="22" t="s">
        <v>14</v>
      </c>
      <c r="C569" s="25"/>
      <c r="D569" s="114"/>
      <c r="E569" s="43"/>
      <c r="F569" s="116"/>
      <c r="G569" s="43"/>
      <c r="H569" s="116"/>
      <c r="I569" s="43"/>
      <c r="J569" s="51"/>
      <c r="K569" s="43"/>
      <c r="L569" s="98">
        <f>+SUBTOTAL(9,L533:L568)</f>
        <v>1047973482.8299999</v>
      </c>
      <c r="M569" s="43"/>
      <c r="N569" s="98">
        <f>+SUBTOTAL(9,N533:N568)</f>
        <v>126661570.6496475</v>
      </c>
      <c r="O569" s="43"/>
      <c r="P569" s="98">
        <f>+SUBTOTAL(9,P533:P568)</f>
        <v>921311913</v>
      </c>
      <c r="Q569" s="56"/>
      <c r="R569" s="75">
        <f>+P569/T569</f>
        <v>25.649927945598467</v>
      </c>
      <c r="S569" s="56"/>
      <c r="T569" s="98">
        <f>+SUBTOTAL(9,T533:T568)</f>
        <v>35918694</v>
      </c>
      <c r="U569" s="56"/>
      <c r="V569" s="75">
        <f>+T569/L569*100</f>
        <v>3.4274430210775337</v>
      </c>
      <c r="W569" s="39"/>
      <c r="X569" s="94"/>
      <c r="Y569" s="94"/>
      <c r="Z569" s="44"/>
      <c r="AA569" s="44"/>
      <c r="AB569" s="39"/>
      <c r="AC569" s="24"/>
    </row>
    <row r="570" spans="1:29" x14ac:dyDescent="0.25">
      <c r="A570" s="22"/>
      <c r="B570" s="20" t="s">
        <v>5</v>
      </c>
      <c r="C570" s="25"/>
      <c r="D570" s="114"/>
      <c r="E570" s="43"/>
      <c r="F570" s="116"/>
      <c r="G570" s="43"/>
      <c r="H570" s="116"/>
      <c r="I570" s="43"/>
      <c r="J570" s="51"/>
      <c r="K570" s="43"/>
      <c r="L570" s="56"/>
      <c r="M570" s="43"/>
      <c r="N570" s="56"/>
      <c r="O570" s="43"/>
      <c r="P570" s="56"/>
      <c r="Q570" s="56"/>
      <c r="R570" s="49"/>
      <c r="S570" s="56"/>
      <c r="T570" s="56"/>
      <c r="U570" s="56"/>
      <c r="V570" s="49"/>
      <c r="W570" s="39"/>
      <c r="X570" s="94"/>
      <c r="Y570" s="94"/>
      <c r="Z570" s="44"/>
      <c r="AA570" s="44"/>
      <c r="AB570" s="39"/>
    </row>
    <row r="571" spans="1:29" ht="13.8" thickBot="1" x14ac:dyDescent="0.3">
      <c r="A571" s="22" t="s">
        <v>13</v>
      </c>
      <c r="C571" s="25"/>
      <c r="D571" s="114"/>
      <c r="E571" s="43"/>
      <c r="F571" s="116"/>
      <c r="G571" s="43"/>
      <c r="H571" s="116"/>
      <c r="I571" s="43"/>
      <c r="J571" s="51"/>
      <c r="K571" s="43"/>
      <c r="L571" s="60">
        <f>+SUBTOTAL(9,L21:L570)</f>
        <v>22795357881.990017</v>
      </c>
      <c r="M571" s="43"/>
      <c r="N571" s="60">
        <f>+SUBTOTAL(9,N21:N570)</f>
        <v>5541188909.9440784</v>
      </c>
      <c r="O571" s="43"/>
      <c r="P571" s="60">
        <f>+SUBTOTAL(9,P21:P570)</f>
        <v>16960047798</v>
      </c>
      <c r="Q571" s="56"/>
      <c r="R571" s="75">
        <f>+P571/T571</f>
        <v>13.103387920150055</v>
      </c>
      <c r="S571" s="56"/>
      <c r="T571" s="60">
        <f>+SUBTOTAL(9,T21:T570)</f>
        <v>1294325399</v>
      </c>
      <c r="U571" s="56"/>
      <c r="V571" s="75">
        <f>+T571/L571*100</f>
        <v>5.6780218398001585</v>
      </c>
      <c r="W571" s="39"/>
      <c r="X571" s="94"/>
      <c r="Y571" s="94"/>
      <c r="Z571" s="44"/>
      <c r="AA571" s="44"/>
      <c r="AB571" s="39"/>
      <c r="AC571" s="24"/>
    </row>
    <row r="572" spans="1:29" ht="13.8" thickTop="1" x14ac:dyDescent="0.25">
      <c r="B572" s="20" t="s">
        <v>5</v>
      </c>
      <c r="C572" s="25"/>
      <c r="D572" s="114"/>
      <c r="E572" s="43"/>
      <c r="F572" s="116"/>
      <c r="G572" s="43"/>
      <c r="H572" s="116"/>
      <c r="I572" s="43"/>
      <c r="J572" s="51"/>
      <c r="K572" s="43"/>
      <c r="L572" s="43"/>
      <c r="M572" s="43"/>
      <c r="N572" s="43"/>
      <c r="O572" s="43"/>
      <c r="P572" s="43"/>
      <c r="Q572" s="43"/>
      <c r="R572" s="49"/>
      <c r="V572" s="49"/>
      <c r="W572" s="39"/>
      <c r="X572" s="95"/>
      <c r="Y572" s="95"/>
      <c r="Z572" s="44"/>
      <c r="AA572" s="44"/>
      <c r="AB572" s="39"/>
    </row>
    <row r="573" spans="1:29" x14ac:dyDescent="0.25">
      <c r="B573" s="20" t="s">
        <v>5</v>
      </c>
      <c r="C573" s="25"/>
      <c r="D573" s="114"/>
      <c r="E573" s="43"/>
      <c r="F573" s="116"/>
      <c r="G573" s="43"/>
      <c r="H573" s="116"/>
      <c r="I573" s="43"/>
      <c r="J573" s="51"/>
      <c r="K573" s="43"/>
      <c r="L573" s="43"/>
      <c r="M573" s="43"/>
      <c r="N573" s="43"/>
      <c r="O573" s="43"/>
      <c r="P573" s="43"/>
      <c r="Q573" s="57"/>
      <c r="R573" s="49"/>
      <c r="S573" s="57"/>
      <c r="V573" s="49"/>
      <c r="W573" s="39"/>
      <c r="X573" s="95"/>
      <c r="Y573" s="95"/>
      <c r="Z573" s="44"/>
      <c r="AA573" s="44"/>
      <c r="AB573" s="39"/>
    </row>
    <row r="574" spans="1:29" x14ac:dyDescent="0.25">
      <c r="A574" s="22" t="s">
        <v>10</v>
      </c>
      <c r="C574" s="25"/>
      <c r="D574" s="114"/>
      <c r="E574" s="43"/>
      <c r="F574" s="116"/>
      <c r="G574" s="43"/>
      <c r="H574" s="116"/>
      <c r="I574" s="43"/>
      <c r="J574" s="51"/>
      <c r="K574" s="43"/>
      <c r="L574" s="100"/>
      <c r="M574" s="100"/>
      <c r="N574" s="100"/>
      <c r="O574" s="100"/>
      <c r="P574" s="100"/>
      <c r="Q574" s="100"/>
      <c r="R574" s="49"/>
      <c r="S574" s="100"/>
      <c r="T574" s="100"/>
      <c r="U574" s="100"/>
      <c r="V574" s="49"/>
      <c r="W574" s="39"/>
      <c r="X574" s="108"/>
      <c r="Y574" s="108"/>
      <c r="Z574" s="44"/>
      <c r="AA574" s="44"/>
      <c r="AB574" s="39"/>
    </row>
    <row r="575" spans="1:29" x14ac:dyDescent="0.25">
      <c r="B575" s="20" t="s">
        <v>5</v>
      </c>
      <c r="C575" s="25"/>
      <c r="D575" s="33"/>
      <c r="F575" s="34"/>
      <c r="H575" s="34"/>
      <c r="J575" s="35"/>
      <c r="L575" s="5"/>
      <c r="M575" s="5"/>
      <c r="N575" s="5"/>
      <c r="O575" s="5"/>
      <c r="P575" s="5"/>
      <c r="Q575" s="5"/>
      <c r="R575" s="49"/>
      <c r="S575" s="100"/>
      <c r="T575" s="100"/>
      <c r="U575" s="100"/>
      <c r="V575" s="49"/>
      <c r="W575" s="39"/>
      <c r="X575" s="108"/>
      <c r="Y575" s="108"/>
      <c r="Z575" s="44"/>
      <c r="AA575" s="44"/>
      <c r="AB575" s="39"/>
    </row>
    <row r="576" spans="1:29" x14ac:dyDescent="0.25">
      <c r="A576" s="22"/>
      <c r="B576" s="22" t="s">
        <v>144</v>
      </c>
      <c r="C576" s="25"/>
      <c r="D576" s="33"/>
      <c r="F576" s="34"/>
      <c r="H576" s="34"/>
      <c r="J576" s="35"/>
      <c r="R576" s="49"/>
      <c r="V576" s="49"/>
      <c r="W576" s="39"/>
      <c r="X576" s="95"/>
      <c r="Y576" s="95"/>
      <c r="Z576" s="44"/>
      <c r="AA576" s="44"/>
      <c r="AB576" s="39"/>
    </row>
    <row r="577" spans="1:29" x14ac:dyDescent="0.25">
      <c r="A577" s="20">
        <v>350.2</v>
      </c>
      <c r="B577" s="20" t="s">
        <v>145</v>
      </c>
      <c r="C577" s="25"/>
      <c r="D577" s="33"/>
      <c r="F577" s="34">
        <v>75</v>
      </c>
      <c r="G577" s="20" t="s">
        <v>3</v>
      </c>
      <c r="H577" s="34" t="s">
        <v>19</v>
      </c>
      <c r="J577" s="35">
        <v>0</v>
      </c>
      <c r="L577" s="23">
        <v>240510767.25999999</v>
      </c>
      <c r="N577" s="23">
        <v>80181515.178000003</v>
      </c>
      <c r="P577" s="23">
        <f t="shared" ref="P577:P586" si="319">+ROUND((100-J577)/100*L577-N577,0)</f>
        <v>160329252</v>
      </c>
      <c r="Q577" s="24"/>
      <c r="R577" s="49">
        <v>53.2</v>
      </c>
      <c r="S577" s="57"/>
      <c r="T577" s="46">
        <f t="shared" ref="T577:T586" si="320">+ROUND(P577/R577,0)</f>
        <v>3013708</v>
      </c>
      <c r="U577" s="46"/>
      <c r="V577" s="49">
        <f t="shared" ref="V577:V586" si="321">+ROUND(T577/L577*100,2)</f>
        <v>1.25</v>
      </c>
      <c r="W577" s="39"/>
      <c r="X577" s="101"/>
      <c r="Y577" s="101"/>
      <c r="Z577" s="102"/>
      <c r="AA577" s="102"/>
      <c r="AB577" s="39"/>
      <c r="AC577" s="27"/>
    </row>
    <row r="578" spans="1:29" x14ac:dyDescent="0.25">
      <c r="A578" s="20">
        <v>352</v>
      </c>
      <c r="B578" s="20" t="s">
        <v>38</v>
      </c>
      <c r="C578" s="25"/>
      <c r="D578" s="33"/>
      <c r="F578" s="34">
        <v>60</v>
      </c>
      <c r="G578" s="20" t="s">
        <v>3</v>
      </c>
      <c r="H578" s="34" t="s">
        <v>20</v>
      </c>
      <c r="J578" s="35">
        <v>-15</v>
      </c>
      <c r="L578" s="23">
        <v>154719739.84</v>
      </c>
      <c r="N578" s="23">
        <v>40213775.077999994</v>
      </c>
      <c r="P578" s="23">
        <f t="shared" si="319"/>
        <v>137713926</v>
      </c>
      <c r="Q578" s="24"/>
      <c r="R578" s="49">
        <v>47.47</v>
      </c>
      <c r="S578" s="57"/>
      <c r="T578" s="46">
        <f t="shared" si="320"/>
        <v>2901073</v>
      </c>
      <c r="U578" s="46"/>
      <c r="V578" s="49">
        <f t="shared" si="321"/>
        <v>1.88</v>
      </c>
      <c r="W578" s="39"/>
      <c r="X578" s="101"/>
      <c r="Y578" s="101"/>
      <c r="Z578" s="102"/>
      <c r="AA578" s="102"/>
      <c r="AB578" s="39"/>
      <c r="AC578" s="27"/>
    </row>
    <row r="579" spans="1:29" x14ac:dyDescent="0.25">
      <c r="A579" s="20">
        <v>353</v>
      </c>
      <c r="B579" s="20" t="s">
        <v>146</v>
      </c>
      <c r="C579" s="25"/>
      <c r="D579" s="33"/>
      <c r="F579" s="34">
        <v>40</v>
      </c>
      <c r="G579" s="20" t="s">
        <v>3</v>
      </c>
      <c r="H579" s="34" t="s">
        <v>21</v>
      </c>
      <c r="J579" s="51">
        <v>-2</v>
      </c>
      <c r="L579" s="23">
        <v>1741377472.21</v>
      </c>
      <c r="N579" s="23">
        <v>504497585.40427244</v>
      </c>
      <c r="P579" s="23">
        <f t="shared" si="319"/>
        <v>1271707436</v>
      </c>
      <c r="Q579" s="24"/>
      <c r="R579" s="49">
        <v>30.06</v>
      </c>
      <c r="S579" s="57"/>
      <c r="T579" s="46">
        <f t="shared" si="320"/>
        <v>42305637</v>
      </c>
      <c r="U579" s="46"/>
      <c r="V579" s="49">
        <f t="shared" si="321"/>
        <v>2.4300000000000002</v>
      </c>
      <c r="W579" s="39"/>
      <c r="X579" s="101"/>
      <c r="Y579" s="101"/>
      <c r="Z579" s="102"/>
      <c r="AA579" s="102"/>
      <c r="AB579" s="39"/>
      <c r="AC579" s="27"/>
    </row>
    <row r="580" spans="1:29" x14ac:dyDescent="0.25">
      <c r="A580" s="20">
        <v>353.1</v>
      </c>
      <c r="B580" s="20" t="s">
        <v>147</v>
      </c>
      <c r="C580" s="25"/>
      <c r="D580" s="33"/>
      <c r="F580" s="34">
        <v>35</v>
      </c>
      <c r="G580" s="20" t="s">
        <v>3</v>
      </c>
      <c r="H580" s="34" t="s">
        <v>22</v>
      </c>
      <c r="J580" s="35">
        <v>0</v>
      </c>
      <c r="L580" s="23">
        <v>400209879.67000002</v>
      </c>
      <c r="N580" s="23">
        <v>67360985.230000004</v>
      </c>
      <c r="P580" s="23">
        <f t="shared" si="319"/>
        <v>332848894</v>
      </c>
      <c r="Q580" s="24"/>
      <c r="R580" s="49">
        <v>27.3</v>
      </c>
      <c r="S580" s="57"/>
      <c r="T580" s="46">
        <f t="shared" si="320"/>
        <v>12192267</v>
      </c>
      <c r="U580" s="46"/>
      <c r="V580" s="49">
        <f t="shared" si="321"/>
        <v>3.05</v>
      </c>
      <c r="W580" s="39"/>
      <c r="X580" s="101"/>
      <c r="Y580" s="101"/>
      <c r="Z580" s="102"/>
      <c r="AA580" s="102"/>
      <c r="AB580" s="39"/>
      <c r="AC580" s="27"/>
    </row>
    <row r="581" spans="1:29" x14ac:dyDescent="0.25">
      <c r="A581" s="20">
        <v>354</v>
      </c>
      <c r="B581" s="20" t="s">
        <v>148</v>
      </c>
      <c r="C581" s="25"/>
      <c r="D581" s="33"/>
      <c r="F581" s="34">
        <v>52</v>
      </c>
      <c r="G581" s="20" t="s">
        <v>3</v>
      </c>
      <c r="H581" s="34" t="s">
        <v>23</v>
      </c>
      <c r="J581" s="35">
        <v>-15</v>
      </c>
      <c r="L581" s="23">
        <v>349056185.01999998</v>
      </c>
      <c r="N581" s="23">
        <v>225421514.83400002</v>
      </c>
      <c r="P581" s="23">
        <f t="shared" si="319"/>
        <v>175993098</v>
      </c>
      <c r="Q581" s="24"/>
      <c r="R581" s="49">
        <v>27.44</v>
      </c>
      <c r="S581" s="57"/>
      <c r="T581" s="46">
        <f t="shared" si="320"/>
        <v>6413743</v>
      </c>
      <c r="U581" s="46"/>
      <c r="V581" s="49">
        <f t="shared" si="321"/>
        <v>1.84</v>
      </c>
      <c r="W581" s="39"/>
      <c r="X581" s="101"/>
      <c r="Y581" s="101"/>
      <c r="Z581" s="102"/>
      <c r="AA581" s="102"/>
      <c r="AB581" s="39"/>
      <c r="AC581" s="27"/>
    </row>
    <row r="582" spans="1:29" x14ac:dyDescent="0.25">
      <c r="A582" s="20">
        <v>355</v>
      </c>
      <c r="B582" s="20" t="s">
        <v>149</v>
      </c>
      <c r="C582" s="25"/>
      <c r="D582" s="33"/>
      <c r="F582" s="34">
        <v>44</v>
      </c>
      <c r="G582" s="20" t="s">
        <v>3</v>
      </c>
      <c r="H582" s="34" t="s">
        <v>22</v>
      </c>
      <c r="J582" s="35">
        <v>-50</v>
      </c>
      <c r="L582" s="23">
        <v>1242636000.74</v>
      </c>
      <c r="N582" s="23">
        <v>420741336.79800004</v>
      </c>
      <c r="P582" s="23">
        <f t="shared" si="319"/>
        <v>1443212664</v>
      </c>
      <c r="Q582" s="24"/>
      <c r="R582" s="49">
        <v>34.090000000000003</v>
      </c>
      <c r="S582" s="57"/>
      <c r="T582" s="46">
        <f t="shared" si="320"/>
        <v>42335367</v>
      </c>
      <c r="U582" s="46"/>
      <c r="V582" s="49">
        <f t="shared" si="321"/>
        <v>3.41</v>
      </c>
      <c r="W582" s="39"/>
      <c r="X582" s="101"/>
      <c r="Y582" s="101"/>
      <c r="Z582" s="102"/>
      <c r="AA582" s="102"/>
      <c r="AB582" s="39"/>
      <c r="AC582" s="27"/>
    </row>
    <row r="583" spans="1:29" x14ac:dyDescent="0.25">
      <c r="A583" s="20">
        <v>356</v>
      </c>
      <c r="B583" s="20" t="s">
        <v>150</v>
      </c>
      <c r="C583" s="25"/>
      <c r="D583" s="33"/>
      <c r="F583" s="34">
        <v>47</v>
      </c>
      <c r="G583" s="20" t="s">
        <v>3</v>
      </c>
      <c r="H583" s="34" t="s">
        <v>21</v>
      </c>
      <c r="J583" s="35">
        <v>-50</v>
      </c>
      <c r="L583" s="23">
        <v>854174815.62</v>
      </c>
      <c r="N583" s="23">
        <v>364102827.98199999</v>
      </c>
      <c r="P583" s="23">
        <f t="shared" si="319"/>
        <v>917159395</v>
      </c>
      <c r="Q583" s="24"/>
      <c r="R583" s="49">
        <v>34.58</v>
      </c>
      <c r="S583" s="57"/>
      <c r="T583" s="46">
        <f t="shared" si="320"/>
        <v>26522828</v>
      </c>
      <c r="U583" s="46"/>
      <c r="V583" s="49">
        <f t="shared" si="321"/>
        <v>3.11</v>
      </c>
      <c r="W583" s="39"/>
      <c r="X583" s="101"/>
      <c r="Y583" s="101"/>
      <c r="Z583" s="102"/>
      <c r="AA583" s="102"/>
      <c r="AB583" s="39"/>
      <c r="AC583" s="27"/>
    </row>
    <row r="584" spans="1:29" x14ac:dyDescent="0.25">
      <c r="A584" s="20">
        <v>357</v>
      </c>
      <c r="B584" s="20" t="s">
        <v>151</v>
      </c>
      <c r="C584" s="25"/>
      <c r="D584" s="33"/>
      <c r="F584" s="34">
        <v>60</v>
      </c>
      <c r="G584" s="20" t="s">
        <v>3</v>
      </c>
      <c r="H584" s="34" t="s">
        <v>24</v>
      </c>
      <c r="J584" s="35">
        <v>0</v>
      </c>
      <c r="L584" s="23">
        <v>75512191.540000007</v>
      </c>
      <c r="N584" s="23">
        <v>26533421.569999997</v>
      </c>
      <c r="P584" s="23">
        <f t="shared" si="319"/>
        <v>48978770</v>
      </c>
      <c r="Q584" s="24"/>
      <c r="R584" s="49">
        <v>40.450000000000003</v>
      </c>
      <c r="S584" s="57"/>
      <c r="T584" s="46">
        <f t="shared" si="320"/>
        <v>1210847</v>
      </c>
      <c r="U584" s="46"/>
      <c r="V584" s="49">
        <f t="shared" si="321"/>
        <v>1.6</v>
      </c>
      <c r="W584" s="39"/>
      <c r="X584" s="101"/>
      <c r="Y584" s="101"/>
      <c r="Z584" s="102"/>
      <c r="AA584" s="102"/>
      <c r="AB584" s="39"/>
      <c r="AC584" s="27"/>
    </row>
    <row r="585" spans="1:29" x14ac:dyDescent="0.25">
      <c r="A585" s="20">
        <v>358</v>
      </c>
      <c r="B585" s="20" t="s">
        <v>152</v>
      </c>
      <c r="C585" s="25"/>
      <c r="D585" s="33"/>
      <c r="F585" s="34">
        <v>60</v>
      </c>
      <c r="G585" s="20" t="s">
        <v>3</v>
      </c>
      <c r="H585" s="34" t="s">
        <v>25</v>
      </c>
      <c r="J585" s="35">
        <v>-10</v>
      </c>
      <c r="L585" s="23">
        <v>104576519.7</v>
      </c>
      <c r="N585" s="23">
        <v>29275918.359999999</v>
      </c>
      <c r="P585" s="23">
        <f t="shared" si="319"/>
        <v>85758253</v>
      </c>
      <c r="Q585" s="24"/>
      <c r="R585" s="49">
        <v>44.46</v>
      </c>
      <c r="S585" s="57"/>
      <c r="T585" s="46">
        <f t="shared" si="320"/>
        <v>1928886</v>
      </c>
      <c r="U585" s="46"/>
      <c r="V585" s="49">
        <f t="shared" si="321"/>
        <v>1.84</v>
      </c>
      <c r="W585" s="39"/>
      <c r="X585" s="101"/>
      <c r="Y585" s="101"/>
      <c r="Z585" s="102"/>
      <c r="AA585" s="102"/>
      <c r="AB585" s="39"/>
      <c r="AC585" s="27"/>
    </row>
    <row r="586" spans="1:29" x14ac:dyDescent="0.25">
      <c r="A586" s="20">
        <v>359</v>
      </c>
      <c r="B586" s="20" t="s">
        <v>153</v>
      </c>
      <c r="C586" s="25"/>
      <c r="D586" s="33"/>
      <c r="F586" s="34">
        <v>65</v>
      </c>
      <c r="G586" s="20" t="s">
        <v>3</v>
      </c>
      <c r="H586" s="34" t="s">
        <v>26</v>
      </c>
      <c r="J586" s="35">
        <v>-10</v>
      </c>
      <c r="L586" s="19">
        <v>113485941.43000001</v>
      </c>
      <c r="N586" s="19">
        <v>42504639.473000005</v>
      </c>
      <c r="P586" s="19">
        <f t="shared" si="319"/>
        <v>82329896</v>
      </c>
      <c r="Q586" s="18"/>
      <c r="R586" s="49">
        <v>43.99</v>
      </c>
      <c r="S586" s="74"/>
      <c r="T586" s="47">
        <f t="shared" si="320"/>
        <v>1871559</v>
      </c>
      <c r="U586" s="50"/>
      <c r="V586" s="49">
        <f t="shared" si="321"/>
        <v>1.65</v>
      </c>
      <c r="W586" s="39"/>
      <c r="X586" s="101"/>
      <c r="Y586" s="101"/>
      <c r="Z586" s="102"/>
      <c r="AA586" s="102"/>
      <c r="AB586" s="39"/>
      <c r="AC586" s="27"/>
    </row>
    <row r="587" spans="1:29" x14ac:dyDescent="0.25">
      <c r="B587" s="20" t="s">
        <v>5</v>
      </c>
      <c r="C587" s="25"/>
      <c r="D587" s="33"/>
      <c r="F587" s="34"/>
      <c r="H587" s="34"/>
      <c r="J587" s="35"/>
      <c r="R587" s="49"/>
      <c r="V587" s="49"/>
      <c r="W587" s="39"/>
      <c r="X587" s="101"/>
      <c r="Y587" s="101"/>
      <c r="Z587" s="102"/>
      <c r="AA587" s="102"/>
      <c r="AB587" s="39"/>
    </row>
    <row r="588" spans="1:29" x14ac:dyDescent="0.25">
      <c r="A588" s="22"/>
      <c r="B588" s="22" t="s">
        <v>154</v>
      </c>
      <c r="C588" s="25"/>
      <c r="D588" s="33"/>
      <c r="F588" s="34"/>
      <c r="H588" s="34"/>
      <c r="J588" s="35"/>
      <c r="L588" s="7">
        <f>+SUBTOTAL(9,L577:L587)</f>
        <v>5276259513.0299997</v>
      </c>
      <c r="N588" s="7">
        <f>+SUBTOTAL(9,N577:N587)</f>
        <v>1800833519.9072723</v>
      </c>
      <c r="P588" s="7">
        <f>+SUBTOTAL(9,P577:P587)</f>
        <v>4656031584</v>
      </c>
      <c r="Q588" s="7"/>
      <c r="R588" s="75">
        <f>+P588/T588</f>
        <v>33.092869711249257</v>
      </c>
      <c r="S588" s="96"/>
      <c r="T588" s="96">
        <f>+SUBTOTAL(9,T577:T587)</f>
        <v>140695915</v>
      </c>
      <c r="U588" s="96"/>
      <c r="V588" s="75">
        <f>+T588/L588*100</f>
        <v>2.6665844364278151</v>
      </c>
      <c r="W588" s="39"/>
      <c r="X588" s="103"/>
      <c r="Y588" s="103"/>
      <c r="Z588" s="102"/>
      <c r="AA588" s="102"/>
      <c r="AB588" s="39"/>
    </row>
    <row r="589" spans="1:29" x14ac:dyDescent="0.25">
      <c r="A589" s="22"/>
      <c r="B589" s="22" t="s">
        <v>5</v>
      </c>
      <c r="C589" s="25"/>
      <c r="D589" s="33"/>
      <c r="F589" s="34"/>
      <c r="H589" s="34"/>
      <c r="J589" s="35"/>
      <c r="R589" s="49"/>
      <c r="V589" s="49"/>
      <c r="W589" s="39"/>
      <c r="X589" s="101"/>
      <c r="Y589" s="101"/>
      <c r="Z589" s="102"/>
      <c r="AA589" s="102"/>
      <c r="AB589" s="39"/>
    </row>
    <row r="590" spans="1:29" x14ac:dyDescent="0.25">
      <c r="A590" s="22"/>
      <c r="B590" s="22" t="s">
        <v>155</v>
      </c>
      <c r="C590" s="25"/>
      <c r="D590" s="33"/>
      <c r="F590" s="34"/>
      <c r="H590" s="34"/>
      <c r="J590" s="35"/>
      <c r="R590" s="49"/>
      <c r="V590" s="49"/>
      <c r="W590" s="39"/>
      <c r="X590" s="101"/>
      <c r="Y590" s="101"/>
      <c r="Z590" s="102"/>
      <c r="AA590" s="102"/>
      <c r="AB590" s="39"/>
    </row>
    <row r="591" spans="1:29" x14ac:dyDescent="0.25">
      <c r="A591" s="20">
        <v>361</v>
      </c>
      <c r="B591" s="20" t="s">
        <v>38</v>
      </c>
      <c r="C591" s="25"/>
      <c r="D591" s="33"/>
      <c r="F591" s="34">
        <v>60</v>
      </c>
      <c r="G591" s="20" t="s">
        <v>3</v>
      </c>
      <c r="H591" s="34" t="s">
        <v>20</v>
      </c>
      <c r="J591" s="35">
        <v>-15</v>
      </c>
      <c r="L591" s="23">
        <v>198554703.13999999</v>
      </c>
      <c r="N591" s="23">
        <v>55416149.731000006</v>
      </c>
      <c r="P591" s="23">
        <f t="shared" ref="P591:P606" si="322">+ROUND((100-J591)/100*L591-N591,0)</f>
        <v>172921759</v>
      </c>
      <c r="Q591" s="24"/>
      <c r="R591" s="49">
        <v>44.9</v>
      </c>
      <c r="S591" s="57"/>
      <c r="T591" s="46">
        <f t="shared" ref="T591:T606" si="323">+ROUND(P591/R591,0)</f>
        <v>3851264</v>
      </c>
      <c r="U591" s="46"/>
      <c r="V591" s="49">
        <f t="shared" ref="V591:V606" si="324">+ROUND(T591/L591*100,2)</f>
        <v>1.94</v>
      </c>
      <c r="W591" s="39"/>
      <c r="X591" s="101"/>
      <c r="Y591" s="101"/>
      <c r="Z591" s="102"/>
      <c r="AA591" s="102"/>
      <c r="AB591" s="39"/>
      <c r="AC591" s="27"/>
    </row>
    <row r="592" spans="1:29" x14ac:dyDescent="0.25">
      <c r="A592" s="20">
        <v>362</v>
      </c>
      <c r="B592" s="20" t="s">
        <v>146</v>
      </c>
      <c r="C592" s="25"/>
      <c r="D592" s="33"/>
      <c r="F592" s="34">
        <v>43</v>
      </c>
      <c r="G592" s="20" t="s">
        <v>3</v>
      </c>
      <c r="H592" s="34" t="s">
        <v>21</v>
      </c>
      <c r="J592" s="35">
        <v>-10</v>
      </c>
      <c r="L592" s="23">
        <v>1740028154.0699999</v>
      </c>
      <c r="N592" s="23">
        <v>531280565.92400008</v>
      </c>
      <c r="P592" s="23">
        <f t="shared" si="322"/>
        <v>1382750404</v>
      </c>
      <c r="Q592" s="24"/>
      <c r="R592" s="49">
        <v>31.64</v>
      </c>
      <c r="S592" s="57"/>
      <c r="T592" s="46">
        <f t="shared" si="323"/>
        <v>43702604</v>
      </c>
      <c r="U592" s="46"/>
      <c r="V592" s="49">
        <f t="shared" si="324"/>
        <v>2.5099999999999998</v>
      </c>
      <c r="W592" s="39"/>
      <c r="X592" s="101"/>
      <c r="Y592" s="101"/>
      <c r="Z592" s="102"/>
      <c r="AA592" s="102"/>
      <c r="AB592" s="39"/>
      <c r="AC592" s="27"/>
    </row>
    <row r="593" spans="1:29" x14ac:dyDescent="0.25">
      <c r="A593" s="20">
        <v>364.1</v>
      </c>
      <c r="B593" s="20" t="s">
        <v>156</v>
      </c>
      <c r="C593" s="25"/>
      <c r="D593" s="33"/>
      <c r="F593" s="34">
        <v>39</v>
      </c>
      <c r="G593" s="20" t="s">
        <v>3</v>
      </c>
      <c r="H593" s="34" t="s">
        <v>22</v>
      </c>
      <c r="J593" s="51">
        <v>-60</v>
      </c>
      <c r="L593" s="23">
        <v>1083692908.71</v>
      </c>
      <c r="N593" s="23">
        <v>455065565.37099457</v>
      </c>
      <c r="P593" s="23">
        <f t="shared" si="322"/>
        <v>1278843089</v>
      </c>
      <c r="Q593" s="24"/>
      <c r="R593" s="49">
        <v>27.99</v>
      </c>
      <c r="S593" s="57"/>
      <c r="T593" s="46">
        <f t="shared" si="323"/>
        <v>45689285</v>
      </c>
      <c r="U593" s="46"/>
      <c r="V593" s="49">
        <f t="shared" si="324"/>
        <v>4.22</v>
      </c>
      <c r="W593" s="39"/>
      <c r="X593" s="101"/>
      <c r="Y593" s="101"/>
      <c r="Z593" s="102"/>
      <c r="AA593" s="102"/>
      <c r="AB593" s="39"/>
      <c r="AC593" s="27"/>
    </row>
    <row r="594" spans="1:29" x14ac:dyDescent="0.25">
      <c r="A594" s="20">
        <v>364.2</v>
      </c>
      <c r="B594" s="20" t="s">
        <v>157</v>
      </c>
      <c r="C594" s="25"/>
      <c r="D594" s="33"/>
      <c r="F594" s="34">
        <v>39</v>
      </c>
      <c r="G594" s="20" t="s">
        <v>3</v>
      </c>
      <c r="H594" s="34" t="s">
        <v>22</v>
      </c>
      <c r="J594" s="51">
        <v>-60</v>
      </c>
      <c r="L594" s="41">
        <v>706877718.75999999</v>
      </c>
      <c r="M594" s="69"/>
      <c r="N594" s="41">
        <v>124370890.04900534</v>
      </c>
      <c r="O594" s="69"/>
      <c r="P594" s="41">
        <f t="shared" si="322"/>
        <v>1006633460</v>
      </c>
      <c r="Q594" s="18"/>
      <c r="R594" s="97">
        <v>34.42</v>
      </c>
      <c r="S594" s="74"/>
      <c r="T594" s="50">
        <f t="shared" si="323"/>
        <v>29245597</v>
      </c>
      <c r="U594" s="50"/>
      <c r="V594" s="97">
        <f t="shared" si="324"/>
        <v>4.1399999999999997</v>
      </c>
      <c r="W594" s="39"/>
      <c r="X594" s="101"/>
      <c r="Y594" s="101"/>
      <c r="Z594" s="102"/>
      <c r="AA594" s="102"/>
      <c r="AB594" s="39"/>
      <c r="AC594" s="27"/>
    </row>
    <row r="595" spans="1:29" x14ac:dyDescent="0.25">
      <c r="A595" s="20">
        <v>365</v>
      </c>
      <c r="B595" s="20" t="s">
        <v>150</v>
      </c>
      <c r="C595" s="25"/>
      <c r="D595" s="33"/>
      <c r="F595" s="34">
        <v>41</v>
      </c>
      <c r="G595" s="20" t="s">
        <v>3</v>
      </c>
      <c r="H595" s="34" t="s">
        <v>27</v>
      </c>
      <c r="J595" s="35">
        <v>-60</v>
      </c>
      <c r="L595" s="23">
        <v>1991793394.02</v>
      </c>
      <c r="N595" s="23">
        <v>740342106.01999998</v>
      </c>
      <c r="P595" s="23">
        <f t="shared" si="322"/>
        <v>2446527324</v>
      </c>
      <c r="Q595" s="24"/>
      <c r="R595" s="49">
        <v>31.74</v>
      </c>
      <c r="S595" s="57"/>
      <c r="T595" s="46">
        <f t="shared" si="323"/>
        <v>77080256</v>
      </c>
      <c r="U595" s="46"/>
      <c r="V595" s="49">
        <f t="shared" si="324"/>
        <v>3.87</v>
      </c>
      <c r="W595" s="39"/>
      <c r="X595" s="101"/>
      <c r="Y595" s="101"/>
      <c r="Z595" s="102"/>
      <c r="AA595" s="102"/>
      <c r="AB595" s="39"/>
      <c r="AC595" s="27"/>
    </row>
    <row r="596" spans="1:29" x14ac:dyDescent="0.25">
      <c r="A596" s="20">
        <v>366.6</v>
      </c>
      <c r="B596" s="20" t="s">
        <v>260</v>
      </c>
      <c r="C596" s="25"/>
      <c r="D596" s="33"/>
      <c r="F596" s="34">
        <v>70</v>
      </c>
      <c r="G596" s="20" t="s">
        <v>3</v>
      </c>
      <c r="H596" s="34" t="s">
        <v>28</v>
      </c>
      <c r="J596" s="35">
        <v>-2</v>
      </c>
      <c r="L596" s="23">
        <v>1528850820.6300001</v>
      </c>
      <c r="N596" s="23">
        <v>345598141.44</v>
      </c>
      <c r="P596" s="23">
        <f t="shared" si="322"/>
        <v>1213829696</v>
      </c>
      <c r="Q596" s="24"/>
      <c r="R596" s="49">
        <v>54.8</v>
      </c>
      <c r="S596" s="57"/>
      <c r="T596" s="46">
        <f t="shared" si="323"/>
        <v>22150177</v>
      </c>
      <c r="U596" s="46"/>
      <c r="V596" s="49">
        <f t="shared" si="324"/>
        <v>1.45</v>
      </c>
      <c r="W596" s="39"/>
      <c r="X596" s="101"/>
      <c r="Y596" s="101"/>
      <c r="Z596" s="102"/>
      <c r="AA596" s="102"/>
      <c r="AB596" s="39"/>
      <c r="AC596" s="27"/>
    </row>
    <row r="597" spans="1:29" x14ac:dyDescent="0.25">
      <c r="A597" s="20">
        <v>366.7</v>
      </c>
      <c r="B597" s="20" t="s">
        <v>261</v>
      </c>
      <c r="C597" s="25"/>
      <c r="D597" s="33"/>
      <c r="F597" s="34">
        <v>50</v>
      </c>
      <c r="G597" s="20" t="s">
        <v>3</v>
      </c>
      <c r="H597" s="34" t="s">
        <v>24</v>
      </c>
      <c r="J597" s="35">
        <v>0</v>
      </c>
      <c r="L597" s="23">
        <v>193885660.52000001</v>
      </c>
      <c r="N597" s="23">
        <v>26860957.869999997</v>
      </c>
      <c r="P597" s="23">
        <f t="shared" si="322"/>
        <v>167024703</v>
      </c>
      <c r="Q597" s="24"/>
      <c r="R597" s="49">
        <v>43.04</v>
      </c>
      <c r="S597" s="57"/>
      <c r="T597" s="46">
        <f t="shared" si="323"/>
        <v>3880685</v>
      </c>
      <c r="U597" s="46"/>
      <c r="V597" s="49">
        <f t="shared" si="324"/>
        <v>2</v>
      </c>
      <c r="W597" s="39"/>
      <c r="X597" s="101"/>
      <c r="Y597" s="101"/>
      <c r="Z597" s="102"/>
      <c r="AA597" s="102"/>
      <c r="AB597" s="39"/>
      <c r="AC597" s="27"/>
    </row>
    <row r="598" spans="1:29" x14ac:dyDescent="0.25">
      <c r="A598" s="20">
        <v>367.6</v>
      </c>
      <c r="B598" s="20" t="s">
        <v>258</v>
      </c>
      <c r="C598" s="25"/>
      <c r="D598" s="33"/>
      <c r="F598" s="34">
        <v>38</v>
      </c>
      <c r="G598" s="20" t="s">
        <v>3</v>
      </c>
      <c r="H598" s="34" t="s">
        <v>27</v>
      </c>
      <c r="J598" s="35">
        <v>0</v>
      </c>
      <c r="L598" s="23">
        <v>1723803662.04</v>
      </c>
      <c r="N598" s="23">
        <v>475313897.49000001</v>
      </c>
      <c r="P598" s="23">
        <f t="shared" si="322"/>
        <v>1248489765</v>
      </c>
      <c r="Q598" s="24"/>
      <c r="R598" s="49">
        <v>28.06</v>
      </c>
      <c r="S598" s="57"/>
      <c r="T598" s="46">
        <f t="shared" si="323"/>
        <v>44493577</v>
      </c>
      <c r="U598" s="46"/>
      <c r="V598" s="49">
        <f t="shared" si="324"/>
        <v>2.58</v>
      </c>
      <c r="W598" s="39"/>
      <c r="X598" s="101"/>
      <c r="Y598" s="101"/>
      <c r="Z598" s="102"/>
      <c r="AA598" s="102"/>
      <c r="AB598" s="39"/>
      <c r="AC598" s="27"/>
    </row>
    <row r="599" spans="1:29" x14ac:dyDescent="0.25">
      <c r="A599" s="20">
        <v>367.7</v>
      </c>
      <c r="B599" s="20" t="s">
        <v>259</v>
      </c>
      <c r="C599" s="25"/>
      <c r="D599" s="33"/>
      <c r="F599" s="34">
        <v>35</v>
      </c>
      <c r="G599" s="20" t="s">
        <v>3</v>
      </c>
      <c r="H599" s="34" t="s">
        <v>22</v>
      </c>
      <c r="J599" s="35">
        <v>0</v>
      </c>
      <c r="L599" s="23">
        <v>731720379.38999999</v>
      </c>
      <c r="N599" s="23">
        <v>288138701.13999999</v>
      </c>
      <c r="P599" s="23">
        <f t="shared" si="322"/>
        <v>443581678</v>
      </c>
      <c r="Q599" s="24"/>
      <c r="R599" s="49">
        <v>23.06</v>
      </c>
      <c r="S599" s="57"/>
      <c r="T599" s="46">
        <f t="shared" si="323"/>
        <v>19235979</v>
      </c>
      <c r="U599" s="46"/>
      <c r="V599" s="49">
        <f t="shared" si="324"/>
        <v>2.63</v>
      </c>
      <c r="W599" s="39"/>
      <c r="X599" s="101"/>
      <c r="Y599" s="101"/>
      <c r="Z599" s="102"/>
      <c r="AA599" s="102"/>
      <c r="AB599" s="39"/>
      <c r="AC599" s="27"/>
    </row>
    <row r="600" spans="1:29" x14ac:dyDescent="0.25">
      <c r="A600" s="20">
        <v>368</v>
      </c>
      <c r="B600" s="20" t="s">
        <v>158</v>
      </c>
      <c r="C600" s="25"/>
      <c r="D600" s="33"/>
      <c r="F600" s="34">
        <v>33</v>
      </c>
      <c r="G600" s="20" t="s">
        <v>3</v>
      </c>
      <c r="H600" s="34" t="s">
        <v>29</v>
      </c>
      <c r="J600" s="35">
        <v>-25</v>
      </c>
      <c r="L600" s="23">
        <v>2172571477.3800001</v>
      </c>
      <c r="N600" s="23">
        <v>977456673.49000001</v>
      </c>
      <c r="P600" s="23">
        <f t="shared" si="322"/>
        <v>1738257673</v>
      </c>
      <c r="Q600" s="24"/>
      <c r="R600" s="49">
        <v>22.14</v>
      </c>
      <c r="S600" s="57"/>
      <c r="T600" s="46">
        <f t="shared" si="323"/>
        <v>78512090</v>
      </c>
      <c r="U600" s="46"/>
      <c r="V600" s="49">
        <f t="shared" si="324"/>
        <v>3.61</v>
      </c>
      <c r="W600" s="39"/>
      <c r="X600" s="101"/>
      <c r="Y600" s="101"/>
      <c r="Z600" s="102"/>
      <c r="AA600" s="102"/>
      <c r="AB600" s="39"/>
      <c r="AC600" s="27"/>
    </row>
    <row r="601" spans="1:29" x14ac:dyDescent="0.25">
      <c r="A601" s="20">
        <v>369.1</v>
      </c>
      <c r="B601" s="20" t="s">
        <v>256</v>
      </c>
      <c r="C601" s="25"/>
      <c r="D601" s="33"/>
      <c r="F601" s="34">
        <v>48</v>
      </c>
      <c r="G601" s="20" t="s">
        <v>3</v>
      </c>
      <c r="H601" s="34" t="s">
        <v>18</v>
      </c>
      <c r="J601" s="35">
        <v>-85</v>
      </c>
      <c r="L601" s="23">
        <v>429359956.48000002</v>
      </c>
      <c r="N601" s="23">
        <v>121671609.69</v>
      </c>
      <c r="P601" s="23">
        <f t="shared" si="322"/>
        <v>672644310</v>
      </c>
      <c r="Q601" s="24"/>
      <c r="R601" s="49">
        <v>41.03</v>
      </c>
      <c r="S601" s="57"/>
      <c r="T601" s="46">
        <f t="shared" si="323"/>
        <v>16393963</v>
      </c>
      <c r="U601" s="46"/>
      <c r="V601" s="49">
        <f t="shared" si="324"/>
        <v>3.82</v>
      </c>
      <c r="W601" s="39"/>
      <c r="X601" s="101"/>
      <c r="Y601" s="101"/>
      <c r="Z601" s="102"/>
      <c r="AA601" s="102"/>
      <c r="AB601" s="39"/>
      <c r="AC601" s="27"/>
    </row>
    <row r="602" spans="1:29" x14ac:dyDescent="0.25">
      <c r="A602" s="20">
        <v>369.6</v>
      </c>
      <c r="B602" s="20" t="s">
        <v>257</v>
      </c>
      <c r="C602" s="25"/>
      <c r="D602" s="33"/>
      <c r="F602" s="34">
        <v>38</v>
      </c>
      <c r="G602" s="20" t="s">
        <v>3</v>
      </c>
      <c r="H602" s="34" t="s">
        <v>22</v>
      </c>
      <c r="J602" s="35">
        <v>-5</v>
      </c>
      <c r="L602" s="23">
        <v>818122343.44000006</v>
      </c>
      <c r="N602" s="23">
        <v>316173519.42000002</v>
      </c>
      <c r="P602" s="23">
        <f t="shared" si="322"/>
        <v>542854941</v>
      </c>
      <c r="Q602" s="24"/>
      <c r="R602" s="49">
        <v>25.05</v>
      </c>
      <c r="S602" s="57"/>
      <c r="T602" s="46">
        <f t="shared" si="323"/>
        <v>21670856</v>
      </c>
      <c r="U602" s="46"/>
      <c r="V602" s="49">
        <f t="shared" si="324"/>
        <v>2.65</v>
      </c>
      <c r="W602" s="39"/>
      <c r="X602" s="101"/>
      <c r="Y602" s="101"/>
      <c r="Z602" s="102"/>
      <c r="AA602" s="102"/>
      <c r="AB602" s="39"/>
      <c r="AC602" s="27"/>
    </row>
    <row r="603" spans="1:29" x14ac:dyDescent="0.25">
      <c r="A603" s="20">
        <v>370</v>
      </c>
      <c r="B603" s="20" t="s">
        <v>159</v>
      </c>
      <c r="C603" s="25"/>
      <c r="D603" s="33"/>
      <c r="F603" s="34">
        <v>36</v>
      </c>
      <c r="G603" s="20" t="s">
        <v>3</v>
      </c>
      <c r="H603" s="34" t="s">
        <v>30</v>
      </c>
      <c r="J603" s="35">
        <v>-30</v>
      </c>
      <c r="L603" s="23">
        <v>90547257.879999995</v>
      </c>
      <c r="N603" s="23">
        <v>64524789</v>
      </c>
      <c r="P603" s="23">
        <f t="shared" si="322"/>
        <v>53186646</v>
      </c>
      <c r="Q603" s="24"/>
      <c r="R603" s="49">
        <v>14.43</v>
      </c>
      <c r="S603" s="57"/>
      <c r="T603" s="46">
        <f t="shared" si="323"/>
        <v>3685838</v>
      </c>
      <c r="U603" s="46"/>
      <c r="V603" s="49">
        <f t="shared" si="324"/>
        <v>4.07</v>
      </c>
      <c r="W603" s="39"/>
      <c r="X603" s="101"/>
      <c r="Y603" s="101"/>
      <c r="Z603" s="102"/>
      <c r="AA603" s="102"/>
      <c r="AB603" s="39"/>
      <c r="AC603" s="27"/>
    </row>
    <row r="604" spans="1:29" x14ac:dyDescent="0.25">
      <c r="A604" s="20">
        <v>370.1</v>
      </c>
      <c r="B604" s="20" t="s">
        <v>160</v>
      </c>
      <c r="C604" s="25"/>
      <c r="D604" s="33"/>
      <c r="F604" s="34">
        <v>20</v>
      </c>
      <c r="G604" s="20" t="s">
        <v>3</v>
      </c>
      <c r="H604" s="34" t="s">
        <v>30</v>
      </c>
      <c r="J604" s="35">
        <v>-30</v>
      </c>
      <c r="L604" s="23">
        <v>752056780.59000003</v>
      </c>
      <c r="N604" s="23">
        <v>195134860.73225614</v>
      </c>
      <c r="P604" s="23">
        <f t="shared" si="322"/>
        <v>782538954</v>
      </c>
      <c r="Q604" s="24"/>
      <c r="R604" s="49">
        <v>15.6</v>
      </c>
      <c r="S604" s="57"/>
      <c r="T604" s="46">
        <f t="shared" si="323"/>
        <v>50162753</v>
      </c>
      <c r="U604" s="46"/>
      <c r="V604" s="49">
        <f t="shared" si="324"/>
        <v>6.67</v>
      </c>
      <c r="W604" s="39"/>
      <c r="X604" s="101"/>
      <c r="Y604" s="101"/>
      <c r="Z604" s="102"/>
      <c r="AA604" s="102"/>
      <c r="AB604" s="39"/>
      <c r="AC604" s="27"/>
    </row>
    <row r="605" spans="1:29" x14ac:dyDescent="0.25">
      <c r="A605" s="20">
        <v>371</v>
      </c>
      <c r="B605" s="20" t="s">
        <v>161</v>
      </c>
      <c r="C605" s="25"/>
      <c r="D605" s="33"/>
      <c r="F605" s="34">
        <v>30</v>
      </c>
      <c r="G605" s="20" t="s">
        <v>3</v>
      </c>
      <c r="H605" s="34" t="s">
        <v>31</v>
      </c>
      <c r="J605" s="35">
        <v>-20</v>
      </c>
      <c r="L605" s="23">
        <v>77912063.739999995</v>
      </c>
      <c r="N605" s="23">
        <v>32661220.220000003</v>
      </c>
      <c r="P605" s="23">
        <f t="shared" si="322"/>
        <v>60833256</v>
      </c>
      <c r="Q605" s="24"/>
      <c r="R605" s="49">
        <v>21.97</v>
      </c>
      <c r="S605" s="57"/>
      <c r="T605" s="46">
        <f t="shared" si="323"/>
        <v>2768924</v>
      </c>
      <c r="U605" s="46"/>
      <c r="V605" s="49">
        <f t="shared" si="324"/>
        <v>3.55</v>
      </c>
      <c r="W605" s="39"/>
      <c r="X605" s="101"/>
      <c r="Y605" s="101"/>
      <c r="Z605" s="102"/>
      <c r="AA605" s="102"/>
      <c r="AB605" s="39"/>
      <c r="AC605" s="27"/>
    </row>
    <row r="606" spans="1:29" x14ac:dyDescent="0.25">
      <c r="A606" s="20">
        <v>373</v>
      </c>
      <c r="B606" s="20" t="s">
        <v>162</v>
      </c>
      <c r="C606" s="25"/>
      <c r="D606" s="33"/>
      <c r="F606" s="34">
        <v>30</v>
      </c>
      <c r="G606" s="20" t="s">
        <v>3</v>
      </c>
      <c r="H606" s="34" t="s">
        <v>32</v>
      </c>
      <c r="J606" s="35">
        <v>-20</v>
      </c>
      <c r="L606" s="19">
        <v>463393094.83999997</v>
      </c>
      <c r="N606" s="19">
        <v>175429641.97999999</v>
      </c>
      <c r="P606" s="19">
        <f t="shared" si="322"/>
        <v>380642072</v>
      </c>
      <c r="Q606" s="18"/>
      <c r="R606" s="49">
        <v>21.19</v>
      </c>
      <c r="S606" s="74"/>
      <c r="T606" s="47">
        <f t="shared" si="323"/>
        <v>17963288</v>
      </c>
      <c r="U606" s="50"/>
      <c r="V606" s="49">
        <f t="shared" si="324"/>
        <v>3.88</v>
      </c>
      <c r="W606" s="39"/>
      <c r="X606" s="101"/>
      <c r="Y606" s="101"/>
      <c r="Z606" s="102"/>
      <c r="AA606" s="102"/>
      <c r="AB606" s="39"/>
      <c r="AC606" s="27"/>
    </row>
    <row r="607" spans="1:29" x14ac:dyDescent="0.25">
      <c r="B607" s="20" t="s">
        <v>5</v>
      </c>
      <c r="C607" s="25"/>
      <c r="D607" s="33"/>
      <c r="F607" s="34"/>
      <c r="H607" s="34"/>
      <c r="J607" s="35"/>
      <c r="R607" s="49"/>
      <c r="V607" s="49"/>
      <c r="W607" s="39"/>
      <c r="X607" s="101"/>
      <c r="Y607" s="101"/>
      <c r="Z607" s="102"/>
      <c r="AA607" s="102"/>
      <c r="AB607" s="39"/>
    </row>
    <row r="608" spans="1:29" x14ac:dyDescent="0.25">
      <c r="A608" s="22"/>
      <c r="B608" s="22" t="s">
        <v>163</v>
      </c>
      <c r="C608" s="25"/>
      <c r="D608" s="33"/>
      <c r="F608" s="34"/>
      <c r="H608" s="34"/>
      <c r="J608" s="35"/>
      <c r="L608" s="96">
        <f>+SUBTOTAL(9,L591:L607)</f>
        <v>14703170375.629999</v>
      </c>
      <c r="M608" s="43"/>
      <c r="N608" s="96">
        <f>+SUBTOTAL(9,N591:N607)</f>
        <v>4925439289.567255</v>
      </c>
      <c r="O608" s="43"/>
      <c r="P608" s="96">
        <f>+SUBTOTAL(9,P591:P607)</f>
        <v>13591559730</v>
      </c>
      <c r="Q608" s="96"/>
      <c r="R608" s="75">
        <f>+P608/T608</f>
        <v>28.287041861616043</v>
      </c>
      <c r="S608" s="96"/>
      <c r="T608" s="96">
        <f>+SUBTOTAL(9,T591:T607)</f>
        <v>480487136</v>
      </c>
      <c r="U608" s="96"/>
      <c r="V608" s="75">
        <f>+T608/L608*100</f>
        <v>3.2679151756031541</v>
      </c>
      <c r="W608" s="39"/>
      <c r="X608" s="103"/>
      <c r="Y608" s="103"/>
      <c r="Z608" s="102"/>
      <c r="AA608" s="102"/>
      <c r="AB608" s="39"/>
    </row>
    <row r="609" spans="1:29" x14ac:dyDescent="0.25">
      <c r="A609" s="22"/>
      <c r="B609" s="22" t="s">
        <v>5</v>
      </c>
      <c r="C609" s="25"/>
      <c r="D609" s="33"/>
      <c r="F609" s="34"/>
      <c r="H609" s="34"/>
      <c r="J609" s="35"/>
      <c r="R609" s="49"/>
      <c r="V609" s="49"/>
      <c r="W609" s="39"/>
      <c r="X609" s="101"/>
      <c r="Y609" s="101"/>
      <c r="Z609" s="102"/>
      <c r="AA609" s="102"/>
      <c r="AB609" s="39"/>
    </row>
    <row r="610" spans="1:29" x14ac:dyDescent="0.25">
      <c r="A610" s="22"/>
      <c r="B610" s="22" t="s">
        <v>164</v>
      </c>
      <c r="C610" s="25"/>
      <c r="D610" s="33"/>
      <c r="F610" s="34"/>
      <c r="H610" s="34"/>
      <c r="J610" s="35"/>
      <c r="R610" s="49"/>
      <c r="V610" s="49"/>
      <c r="W610" s="39"/>
      <c r="X610" s="101"/>
      <c r="Y610" s="101"/>
      <c r="Z610" s="102"/>
      <c r="AA610" s="102"/>
      <c r="AB610" s="39"/>
    </row>
    <row r="611" spans="1:29" x14ac:dyDescent="0.25">
      <c r="A611" s="20">
        <v>390</v>
      </c>
      <c r="B611" s="20" t="s">
        <v>38</v>
      </c>
      <c r="C611" s="25"/>
      <c r="D611" s="33"/>
      <c r="F611" s="34">
        <v>50</v>
      </c>
      <c r="G611" s="20" t="s">
        <v>3</v>
      </c>
      <c r="H611" s="34" t="s">
        <v>21</v>
      </c>
      <c r="J611" s="35">
        <v>-5</v>
      </c>
      <c r="L611" s="23">
        <v>435222596.51999998</v>
      </c>
      <c r="N611" s="23">
        <v>123109607.46000001</v>
      </c>
      <c r="P611" s="23">
        <f t="shared" ref="P611:P618" si="325">+ROUND((100-J611)/100*L611-N611,0)</f>
        <v>333874119</v>
      </c>
      <c r="Q611" s="24"/>
      <c r="R611" s="49">
        <v>36.29</v>
      </c>
      <c r="S611" s="57"/>
      <c r="T611" s="46">
        <f t="shared" ref="T611:T618" si="326">+ROUND(P611/R611,0)</f>
        <v>9200169</v>
      </c>
      <c r="U611" s="46"/>
      <c r="V611" s="49">
        <f t="shared" ref="V611:V618" si="327">+ROUND(T611/L611*100,2)</f>
        <v>2.11</v>
      </c>
      <c r="W611" s="39"/>
      <c r="X611" s="101"/>
      <c r="Y611" s="101"/>
      <c r="Z611" s="102"/>
      <c r="AA611" s="102"/>
      <c r="AB611" s="39"/>
      <c r="AC611" s="27"/>
    </row>
    <row r="612" spans="1:29" x14ac:dyDescent="0.25">
      <c r="A612" s="20">
        <v>392.1</v>
      </c>
      <c r="B612" s="20" t="s">
        <v>165</v>
      </c>
      <c r="C612" s="25"/>
      <c r="D612" s="33"/>
      <c r="F612" s="34">
        <v>6</v>
      </c>
      <c r="G612" s="20" t="s">
        <v>3</v>
      </c>
      <c r="H612" s="34" t="s">
        <v>33</v>
      </c>
      <c r="J612" s="35">
        <v>15</v>
      </c>
      <c r="L612" s="23">
        <v>9038958.6799999997</v>
      </c>
      <c r="N612" s="23">
        <v>1913928.7499999998</v>
      </c>
      <c r="P612" s="23">
        <f t="shared" si="325"/>
        <v>5769186</v>
      </c>
      <c r="Q612" s="24"/>
      <c r="R612" s="49">
        <v>4.1399999999999997</v>
      </c>
      <c r="S612" s="57"/>
      <c r="T612" s="46">
        <f t="shared" si="326"/>
        <v>1393523</v>
      </c>
      <c r="U612" s="46"/>
      <c r="V612" s="49">
        <f t="shared" si="327"/>
        <v>15.42</v>
      </c>
      <c r="W612" s="39"/>
      <c r="X612" s="101"/>
      <c r="Y612" s="101"/>
      <c r="Z612" s="102"/>
      <c r="AA612" s="102"/>
      <c r="AB612" s="39"/>
      <c r="AC612" s="27"/>
    </row>
    <row r="613" spans="1:29" x14ac:dyDescent="0.25">
      <c r="A613" s="20">
        <v>392.2</v>
      </c>
      <c r="B613" s="20" t="s">
        <v>166</v>
      </c>
      <c r="C613" s="25"/>
      <c r="D613" s="33"/>
      <c r="F613" s="34">
        <v>9</v>
      </c>
      <c r="G613" s="20" t="s">
        <v>3</v>
      </c>
      <c r="H613" s="34" t="s">
        <v>25</v>
      </c>
      <c r="J613" s="35">
        <v>15</v>
      </c>
      <c r="L613" s="23">
        <v>47500082.869999997</v>
      </c>
      <c r="N613" s="23">
        <v>12551216.380000001</v>
      </c>
      <c r="P613" s="23">
        <f t="shared" si="325"/>
        <v>27823854</v>
      </c>
      <c r="Q613" s="24"/>
      <c r="R613" s="49">
        <v>5.86</v>
      </c>
      <c r="S613" s="57"/>
      <c r="T613" s="46">
        <f t="shared" si="326"/>
        <v>4748098</v>
      </c>
      <c r="U613" s="46"/>
      <c r="V613" s="49">
        <f t="shared" si="327"/>
        <v>10</v>
      </c>
      <c r="W613" s="39"/>
      <c r="X613" s="101"/>
      <c r="Y613" s="101"/>
      <c r="Z613" s="102"/>
      <c r="AA613" s="102"/>
      <c r="AB613" s="39"/>
      <c r="AC613" s="27"/>
    </row>
    <row r="614" spans="1:29" x14ac:dyDescent="0.25">
      <c r="A614" s="20">
        <v>392.3</v>
      </c>
      <c r="B614" s="20" t="s">
        <v>167</v>
      </c>
      <c r="C614" s="25"/>
      <c r="D614" s="33"/>
      <c r="F614" s="34">
        <v>12</v>
      </c>
      <c r="G614" s="20" t="s">
        <v>3</v>
      </c>
      <c r="H614" s="34" t="s">
        <v>34</v>
      </c>
      <c r="J614" s="35">
        <v>15</v>
      </c>
      <c r="L614" s="23">
        <v>241647649.91</v>
      </c>
      <c r="N614" s="23">
        <v>99939975.870000005</v>
      </c>
      <c r="P614" s="23">
        <f t="shared" si="325"/>
        <v>105460527</v>
      </c>
      <c r="Q614" s="24"/>
      <c r="R614" s="49">
        <v>7.09</v>
      </c>
      <c r="S614" s="57"/>
      <c r="T614" s="46">
        <f t="shared" si="326"/>
        <v>14874545</v>
      </c>
      <c r="U614" s="46"/>
      <c r="V614" s="49">
        <f t="shared" si="327"/>
        <v>6.16</v>
      </c>
      <c r="W614" s="39"/>
      <c r="X614" s="101"/>
      <c r="Y614" s="101"/>
      <c r="Z614" s="102"/>
      <c r="AA614" s="102"/>
      <c r="AB614" s="39"/>
      <c r="AC614" s="27"/>
    </row>
    <row r="615" spans="1:29" x14ac:dyDescent="0.25">
      <c r="A615" s="20">
        <v>392.4</v>
      </c>
      <c r="B615" s="20" t="s">
        <v>168</v>
      </c>
      <c r="C615" s="25"/>
      <c r="D615" s="33"/>
      <c r="F615" s="34">
        <v>9</v>
      </c>
      <c r="G615" s="20" t="s">
        <v>3</v>
      </c>
      <c r="H615" s="34" t="s">
        <v>35</v>
      </c>
      <c r="J615" s="35">
        <v>0</v>
      </c>
      <c r="L615" s="23">
        <v>767855.05</v>
      </c>
      <c r="N615" s="23">
        <v>638909.71</v>
      </c>
      <c r="P615" s="23">
        <f t="shared" si="325"/>
        <v>128945</v>
      </c>
      <c r="Q615" s="24"/>
      <c r="R615" s="49">
        <v>4.4800000000000004</v>
      </c>
      <c r="S615" s="57"/>
      <c r="T615" s="46">
        <f t="shared" si="326"/>
        <v>28782</v>
      </c>
      <c r="U615" s="46"/>
      <c r="V615" s="49">
        <f t="shared" si="327"/>
        <v>3.75</v>
      </c>
      <c r="W615" s="39"/>
      <c r="X615" s="101"/>
      <c r="Y615" s="101"/>
      <c r="Z615" s="102"/>
      <c r="AA615" s="102"/>
      <c r="AB615" s="39"/>
      <c r="AC615" s="27"/>
    </row>
    <row r="616" spans="1:29" x14ac:dyDescent="0.25">
      <c r="A616" s="20">
        <v>392.9</v>
      </c>
      <c r="B616" s="20" t="s">
        <v>169</v>
      </c>
      <c r="C616" s="25"/>
      <c r="D616" s="33"/>
      <c r="F616" s="34">
        <v>20</v>
      </c>
      <c r="G616" s="20" t="s">
        <v>3</v>
      </c>
      <c r="H616" s="34" t="s">
        <v>36</v>
      </c>
      <c r="J616" s="35">
        <v>30</v>
      </c>
      <c r="L616" s="23">
        <v>21065643.420000002</v>
      </c>
      <c r="N616" s="23">
        <v>2761577.9899999998</v>
      </c>
      <c r="P616" s="23">
        <f t="shared" si="325"/>
        <v>11984372</v>
      </c>
      <c r="Q616" s="24"/>
      <c r="R616" s="49">
        <v>14.42</v>
      </c>
      <c r="S616" s="57"/>
      <c r="T616" s="46">
        <f t="shared" si="326"/>
        <v>831094</v>
      </c>
      <c r="U616" s="46"/>
      <c r="V616" s="49">
        <f t="shared" si="327"/>
        <v>3.95</v>
      </c>
      <c r="W616" s="39"/>
      <c r="X616" s="101"/>
      <c r="Y616" s="101"/>
      <c r="Z616" s="102"/>
      <c r="AA616" s="102"/>
      <c r="AB616" s="39"/>
      <c r="AC616" s="27"/>
    </row>
    <row r="617" spans="1:29" x14ac:dyDescent="0.25">
      <c r="A617" s="20">
        <v>396.1</v>
      </c>
      <c r="B617" s="20" t="s">
        <v>170</v>
      </c>
      <c r="C617" s="25"/>
      <c r="D617" s="33"/>
      <c r="F617" s="34">
        <v>10</v>
      </c>
      <c r="G617" s="20" t="s">
        <v>3</v>
      </c>
      <c r="H617" s="34" t="s">
        <v>272</v>
      </c>
      <c r="J617" s="35">
        <v>20</v>
      </c>
      <c r="L617" s="23">
        <v>4766126.25</v>
      </c>
      <c r="N617" s="23">
        <v>2061673.0599999998</v>
      </c>
      <c r="P617" s="23">
        <f t="shared" si="325"/>
        <v>1751228</v>
      </c>
      <c r="Q617" s="24"/>
      <c r="R617" s="49">
        <v>5.92</v>
      </c>
      <c r="S617" s="57"/>
      <c r="T617" s="46">
        <f t="shared" si="326"/>
        <v>295816</v>
      </c>
      <c r="U617" s="46"/>
      <c r="V617" s="49">
        <f t="shared" si="327"/>
        <v>6.21</v>
      </c>
      <c r="W617" s="39"/>
      <c r="X617" s="101"/>
      <c r="Y617" s="101"/>
      <c r="Z617" s="102"/>
      <c r="AA617" s="102"/>
      <c r="AB617" s="39"/>
      <c r="AC617" s="27"/>
    </row>
    <row r="618" spans="1:29" x14ac:dyDescent="0.25">
      <c r="A618" s="20">
        <v>397.8</v>
      </c>
      <c r="B618" s="20" t="s">
        <v>171</v>
      </c>
      <c r="C618" s="25"/>
      <c r="D618" s="33"/>
      <c r="F618" s="34">
        <v>10</v>
      </c>
      <c r="G618" s="20" t="s">
        <v>3</v>
      </c>
      <c r="H618" s="34" t="s">
        <v>31</v>
      </c>
      <c r="J618" s="35">
        <v>0</v>
      </c>
      <c r="L618" s="19">
        <v>11992499.609999999</v>
      </c>
      <c r="N618" s="19">
        <v>9422442.2499999981</v>
      </c>
      <c r="P618" s="19">
        <f t="shared" si="325"/>
        <v>2570057</v>
      </c>
      <c r="Q618" s="18"/>
      <c r="R618" s="49">
        <v>5.9</v>
      </c>
      <c r="S618" s="74"/>
      <c r="T618" s="47">
        <f t="shared" si="326"/>
        <v>435603</v>
      </c>
      <c r="U618" s="50"/>
      <c r="V618" s="49">
        <f t="shared" si="327"/>
        <v>3.63</v>
      </c>
      <c r="W618" s="39"/>
      <c r="X618" s="101"/>
      <c r="Y618" s="101"/>
      <c r="Z618" s="102"/>
      <c r="AA618" s="102"/>
      <c r="AB618" s="39"/>
      <c r="AC618" s="27"/>
    </row>
    <row r="619" spans="1:29" x14ac:dyDescent="0.25">
      <c r="B619" s="20" t="s">
        <v>5</v>
      </c>
      <c r="C619" s="25"/>
      <c r="D619" s="33"/>
      <c r="F619" s="34"/>
      <c r="H619" s="34"/>
      <c r="J619" s="35"/>
      <c r="R619" s="49"/>
      <c r="V619" s="49"/>
      <c r="W619" s="39"/>
      <c r="X619" s="101"/>
      <c r="Y619" s="101"/>
      <c r="Z619" s="102"/>
      <c r="AA619" s="102"/>
      <c r="AB619" s="39"/>
    </row>
    <row r="620" spans="1:29" x14ac:dyDescent="0.25">
      <c r="B620" s="22" t="s">
        <v>172</v>
      </c>
      <c r="C620" s="25"/>
      <c r="D620" s="33"/>
      <c r="F620" s="34"/>
      <c r="H620" s="34"/>
      <c r="J620" s="35"/>
      <c r="L620" s="98">
        <f>+SUBTOTAL(9,L611:L619)</f>
        <v>772001412.30999994</v>
      </c>
      <c r="M620" s="43"/>
      <c r="N620" s="98">
        <f>+SUBTOTAL(9,N611:N619)</f>
        <v>252399331.47000003</v>
      </c>
      <c r="O620" s="43"/>
      <c r="P620" s="98">
        <f>+SUBTOTAL(9,P611:P619)</f>
        <v>489362288</v>
      </c>
      <c r="Q620" s="56"/>
      <c r="R620" s="75">
        <f>+P620/T620</f>
        <v>15.385059748242796</v>
      </c>
      <c r="S620" s="56"/>
      <c r="T620" s="98">
        <f>+SUBTOTAL(9,T611:T619)</f>
        <v>31807630</v>
      </c>
      <c r="U620" s="56"/>
      <c r="V620" s="75">
        <f>+T620/L620*100</f>
        <v>4.12015178894874</v>
      </c>
      <c r="W620" s="39"/>
      <c r="X620" s="103"/>
      <c r="Y620" s="103"/>
      <c r="Z620" s="102"/>
      <c r="AA620" s="102"/>
      <c r="AB620" s="39"/>
    </row>
    <row r="621" spans="1:29" x14ac:dyDescent="0.25">
      <c r="C621" s="25"/>
      <c r="D621" s="33"/>
      <c r="F621" s="34"/>
      <c r="H621" s="34"/>
      <c r="J621" s="35"/>
      <c r="R621" s="49"/>
      <c r="V621" s="49"/>
      <c r="W621" s="39"/>
      <c r="X621" s="101"/>
      <c r="Y621" s="101"/>
      <c r="Z621" s="102"/>
      <c r="AA621" s="102"/>
      <c r="AB621" s="39"/>
    </row>
    <row r="622" spans="1:29" ht="13.8" thickBot="1" x14ac:dyDescent="0.3">
      <c r="A622" s="22" t="s">
        <v>11</v>
      </c>
      <c r="B622" s="22"/>
      <c r="C622" s="25"/>
      <c r="D622" s="33"/>
      <c r="F622" s="34"/>
      <c r="H622" s="34"/>
      <c r="J622" s="35"/>
      <c r="L622" s="8">
        <f>+SUBTOTAL(9,L577:L621)</f>
        <v>20751431300.970001</v>
      </c>
      <c r="N622" s="8">
        <f>+SUBTOTAL(9,N577:N621)</f>
        <v>6978672140.9445286</v>
      </c>
      <c r="P622" s="8">
        <f>+SUBTOTAL(9,P577:P621)</f>
        <v>18736953602</v>
      </c>
      <c r="Q622" s="29"/>
      <c r="R622" s="75">
        <f>+P622/T622</f>
        <v>28.694059727324042</v>
      </c>
      <c r="S622" s="56"/>
      <c r="T622" s="60">
        <f>+SUBTOTAL(9,T577:T621)</f>
        <v>652990681</v>
      </c>
      <c r="U622" s="56"/>
      <c r="V622" s="75">
        <f>+T622/L622*100</f>
        <v>3.1467259849660429</v>
      </c>
      <c r="W622" s="39"/>
      <c r="X622" s="103"/>
      <c r="Y622" s="103"/>
      <c r="Z622" s="102"/>
      <c r="AA622" s="102"/>
      <c r="AB622" s="39"/>
    </row>
    <row r="623" spans="1:29" ht="13.8" thickTop="1" x14ac:dyDescent="0.25">
      <c r="C623" s="25"/>
      <c r="D623" s="33"/>
      <c r="F623" s="34"/>
      <c r="H623" s="34"/>
      <c r="J623" s="35"/>
      <c r="R623" s="49"/>
      <c r="V623" s="49"/>
      <c r="W623" s="39"/>
      <c r="X623" s="101"/>
      <c r="Y623" s="101"/>
      <c r="Z623" s="102"/>
      <c r="AA623" s="102"/>
      <c r="AB623" s="39"/>
    </row>
    <row r="624" spans="1:29" x14ac:dyDescent="0.25">
      <c r="C624" s="25"/>
      <c r="D624" s="33"/>
      <c r="F624" s="34"/>
      <c r="H624" s="34"/>
      <c r="J624" s="35"/>
      <c r="R624" s="49"/>
      <c r="V624" s="49"/>
      <c r="W624" s="39"/>
      <c r="X624" s="101"/>
      <c r="Y624" s="101"/>
      <c r="Z624" s="102"/>
      <c r="AA624" s="102"/>
      <c r="AB624" s="39"/>
    </row>
    <row r="625" spans="1:28" ht="13.8" thickBot="1" x14ac:dyDescent="0.3">
      <c r="A625" s="22" t="s">
        <v>4</v>
      </c>
      <c r="C625" s="25"/>
      <c r="D625" s="33"/>
      <c r="F625" s="34"/>
      <c r="H625" s="34"/>
      <c r="J625" s="35"/>
      <c r="L625" s="8">
        <f>+SUBTOTAL(9,L21:L624)</f>
        <v>43546789182.960007</v>
      </c>
      <c r="N625" s="8">
        <f>+SUBTOTAL(9,N21:N624)</f>
        <v>12519861050.888603</v>
      </c>
      <c r="P625" s="8">
        <f>+SUBTOTAL(9,P21:P624)</f>
        <v>35697001400</v>
      </c>
      <c r="Q625" s="32"/>
      <c r="R625" s="75">
        <f>+P625/T625</f>
        <v>18.331385318812753</v>
      </c>
      <c r="S625" s="99"/>
      <c r="T625" s="60">
        <f>+SUBTOTAL(9,T21:T624)</f>
        <v>1947316080</v>
      </c>
      <c r="U625" s="56"/>
      <c r="V625" s="75">
        <f>+T625/L625*100</f>
        <v>4.4717787844665953</v>
      </c>
      <c r="W625" s="39"/>
      <c r="X625" s="103"/>
      <c r="Y625" s="103"/>
      <c r="Z625" s="102"/>
      <c r="AA625" s="102"/>
      <c r="AB625" s="39"/>
    </row>
    <row r="626" spans="1:28" ht="13.8" thickTop="1" x14ac:dyDescent="0.25">
      <c r="C626" s="25"/>
      <c r="D626" s="33"/>
      <c r="F626" s="34"/>
      <c r="H626" s="34"/>
      <c r="J626" s="35"/>
      <c r="R626" s="49"/>
      <c r="V626" s="49"/>
      <c r="W626" s="39"/>
      <c r="X626" s="101"/>
      <c r="Y626" s="101"/>
      <c r="Z626" s="102"/>
      <c r="AA626" s="102"/>
      <c r="AB626" s="39"/>
    </row>
    <row r="627" spans="1:28" x14ac:dyDescent="0.25">
      <c r="C627" s="25"/>
      <c r="D627" s="33"/>
      <c r="F627" s="34"/>
      <c r="H627" s="34"/>
      <c r="J627" s="35"/>
      <c r="R627" s="49"/>
      <c r="V627" s="49"/>
      <c r="W627" s="39"/>
      <c r="X627" s="12"/>
      <c r="Y627" s="12"/>
      <c r="Z627" s="44"/>
      <c r="AA627" s="44"/>
      <c r="AB627" s="39"/>
    </row>
    <row r="628" spans="1:28" x14ac:dyDescent="0.25">
      <c r="C628" s="25"/>
      <c r="D628" s="33"/>
      <c r="F628" s="34"/>
      <c r="H628" s="34"/>
      <c r="J628" s="35"/>
      <c r="R628" s="49"/>
      <c r="V628" s="49"/>
      <c r="W628" s="39"/>
      <c r="X628" s="12"/>
      <c r="Y628" s="12"/>
      <c r="Z628" s="44"/>
      <c r="AA628" s="44"/>
      <c r="AB628" s="39"/>
    </row>
    <row r="629" spans="1:28" x14ac:dyDescent="0.25">
      <c r="A629" s="54" t="s">
        <v>250</v>
      </c>
      <c r="B629" s="20" t="s">
        <v>251</v>
      </c>
      <c r="C629" s="25"/>
      <c r="D629" s="33"/>
      <c r="F629" s="34"/>
      <c r="H629" s="34"/>
      <c r="J629" s="35"/>
      <c r="R629" s="49"/>
      <c r="V629" s="49"/>
      <c r="W629" s="39"/>
      <c r="X629" s="12"/>
      <c r="Y629" s="12"/>
      <c r="Z629" s="44"/>
      <c r="AA629" s="44"/>
      <c r="AB629" s="39"/>
    </row>
    <row r="630" spans="1:28" x14ac:dyDescent="0.25">
      <c r="A630" s="54" t="s">
        <v>275</v>
      </c>
      <c r="B630" s="20" t="s">
        <v>276</v>
      </c>
      <c r="C630" s="25"/>
      <c r="D630" s="33"/>
      <c r="F630" s="34"/>
      <c r="H630" s="34"/>
      <c r="J630" s="35"/>
      <c r="R630" s="49"/>
      <c r="V630" s="49"/>
      <c r="W630" s="39"/>
      <c r="X630" s="12"/>
      <c r="Y630" s="12"/>
      <c r="Z630" s="44"/>
      <c r="AA630" s="44"/>
      <c r="AB630" s="39"/>
    </row>
    <row r="631" spans="1:28" x14ac:dyDescent="0.25">
      <c r="C631" s="25"/>
      <c r="D631" s="33"/>
      <c r="F631" s="34"/>
      <c r="H631" s="34"/>
      <c r="J631" s="35"/>
      <c r="R631" s="49"/>
      <c r="V631" s="49"/>
      <c r="W631" s="39"/>
      <c r="X631" s="12"/>
      <c r="Y631" s="12"/>
      <c r="Z631" s="44"/>
      <c r="AA631" s="44"/>
      <c r="AB631" s="39"/>
    </row>
    <row r="632" spans="1:28" x14ac:dyDescent="0.25">
      <c r="C632" s="25"/>
      <c r="D632" s="33"/>
      <c r="F632" s="34"/>
      <c r="H632" s="34"/>
      <c r="J632" s="35"/>
      <c r="R632" s="49"/>
      <c r="V632" s="49"/>
      <c r="W632" s="39"/>
      <c r="X632" s="12"/>
      <c r="Y632" s="12"/>
      <c r="Z632" s="44"/>
      <c r="AA632" s="44"/>
      <c r="AB632" s="39"/>
    </row>
    <row r="633" spans="1:28" x14ac:dyDescent="0.25">
      <c r="C633" s="25"/>
      <c r="D633" s="33"/>
      <c r="F633" s="34"/>
      <c r="H633" s="34"/>
      <c r="J633" s="35"/>
      <c r="R633" s="49"/>
      <c r="V633" s="49"/>
      <c r="W633" s="39"/>
      <c r="X633" s="12"/>
      <c r="Y633" s="12"/>
      <c r="Z633" s="44"/>
      <c r="AA633" s="44"/>
      <c r="AB633" s="39"/>
    </row>
    <row r="634" spans="1:28" x14ac:dyDescent="0.25">
      <c r="C634" s="25"/>
      <c r="D634" s="33"/>
      <c r="F634" s="34"/>
      <c r="H634" s="34"/>
      <c r="J634" s="35"/>
      <c r="R634" s="49"/>
      <c r="V634" s="49"/>
      <c r="W634" s="39"/>
      <c r="X634" s="12"/>
      <c r="Y634" s="12"/>
      <c r="Z634" s="44"/>
      <c r="AA634" s="44"/>
      <c r="AB634" s="39"/>
    </row>
    <row r="635" spans="1:28" x14ac:dyDescent="0.25">
      <c r="D635" s="33"/>
      <c r="F635" s="34"/>
      <c r="H635" s="34"/>
      <c r="J635" s="35"/>
      <c r="L635" s="27"/>
      <c r="R635" s="49"/>
      <c r="V635" s="49"/>
      <c r="W635" s="39"/>
      <c r="X635" s="12"/>
      <c r="Y635" s="12"/>
      <c r="Z635" s="44"/>
      <c r="AA635" s="44"/>
      <c r="AB635" s="39"/>
    </row>
    <row r="636" spans="1:28" x14ac:dyDescent="0.25">
      <c r="D636" s="33"/>
      <c r="F636" s="34"/>
      <c r="H636" s="34"/>
      <c r="J636" s="35"/>
      <c r="R636" s="49"/>
      <c r="V636" s="49"/>
      <c r="W636" s="39"/>
      <c r="X636" s="12"/>
      <c r="Y636" s="12"/>
      <c r="Z636" s="44"/>
      <c r="AA636" s="44"/>
      <c r="AB636" s="39"/>
    </row>
    <row r="637" spans="1:28" x14ac:dyDescent="0.25">
      <c r="D637" s="33"/>
      <c r="F637" s="34"/>
      <c r="H637" s="34"/>
      <c r="J637" s="35"/>
      <c r="R637" s="49"/>
      <c r="V637" s="49"/>
      <c r="W637" s="39"/>
      <c r="X637" s="12"/>
      <c r="Y637" s="12"/>
      <c r="Z637" s="44"/>
      <c r="AA637" s="44"/>
      <c r="AB637" s="39"/>
    </row>
    <row r="638" spans="1:28" x14ac:dyDescent="0.25">
      <c r="D638" s="33"/>
      <c r="F638" s="34"/>
      <c r="H638" s="34"/>
      <c r="J638" s="35"/>
      <c r="R638" s="49"/>
      <c r="V638" s="49"/>
      <c r="W638" s="39"/>
      <c r="X638" s="12"/>
      <c r="Y638" s="12"/>
      <c r="Z638" s="44"/>
      <c r="AA638" s="44"/>
      <c r="AB638" s="39"/>
    </row>
    <row r="639" spans="1:28" x14ac:dyDescent="0.25">
      <c r="D639" s="33"/>
      <c r="F639" s="34"/>
      <c r="H639" s="34"/>
      <c r="J639" s="35"/>
      <c r="R639" s="49"/>
      <c r="V639" s="49"/>
      <c r="W639" s="39"/>
      <c r="X639" s="12"/>
      <c r="Y639" s="12"/>
      <c r="Z639" s="44"/>
      <c r="AA639" s="44"/>
      <c r="AB639" s="39"/>
    </row>
    <row r="640" spans="1:28" x14ac:dyDescent="0.25">
      <c r="D640" s="33"/>
      <c r="F640" s="34"/>
      <c r="H640" s="34"/>
      <c r="J640" s="35"/>
      <c r="R640" s="49"/>
      <c r="V640" s="49"/>
      <c r="W640" s="39"/>
      <c r="X640" s="12"/>
      <c r="Y640" s="12"/>
      <c r="Z640" s="44"/>
      <c r="AA640" s="44"/>
      <c r="AB640" s="39"/>
    </row>
    <row r="641" spans="4:28" x14ac:dyDescent="0.25">
      <c r="D641" s="33"/>
      <c r="F641" s="34"/>
      <c r="H641" s="34"/>
      <c r="J641" s="35"/>
      <c r="R641" s="49"/>
      <c r="V641" s="49"/>
      <c r="W641" s="39"/>
      <c r="X641" s="12"/>
      <c r="Y641" s="12"/>
      <c r="Z641" s="44"/>
      <c r="AA641" s="44"/>
      <c r="AB641" s="39"/>
    </row>
    <row r="642" spans="4:28" x14ac:dyDescent="0.25">
      <c r="D642" s="33"/>
      <c r="F642" s="34"/>
      <c r="H642" s="34"/>
      <c r="J642" s="35"/>
      <c r="R642" s="49"/>
      <c r="V642" s="49"/>
      <c r="W642" s="39"/>
      <c r="X642" s="12"/>
      <c r="Y642" s="12"/>
      <c r="Z642" s="44"/>
      <c r="AA642" s="44"/>
      <c r="AB642" s="39"/>
    </row>
    <row r="643" spans="4:28" x14ac:dyDescent="0.25">
      <c r="D643" s="33"/>
      <c r="F643" s="34"/>
      <c r="H643" s="34"/>
      <c r="J643" s="35"/>
      <c r="R643" s="49"/>
      <c r="V643" s="49"/>
      <c r="W643" s="39"/>
      <c r="X643" s="12"/>
      <c r="Y643" s="12"/>
      <c r="Z643" s="44"/>
      <c r="AA643" s="44"/>
      <c r="AB643" s="39"/>
    </row>
    <row r="644" spans="4:28" x14ac:dyDescent="0.25">
      <c r="D644" s="33"/>
      <c r="F644" s="34"/>
      <c r="H644" s="34"/>
      <c r="J644" s="35"/>
      <c r="R644" s="49"/>
      <c r="V644" s="49"/>
      <c r="W644" s="39"/>
      <c r="X644" s="12"/>
      <c r="Y644" s="12"/>
      <c r="Z644" s="44"/>
      <c r="AA644" s="44"/>
      <c r="AB644" s="39"/>
    </row>
    <row r="645" spans="4:28" x14ac:dyDescent="0.25">
      <c r="D645" s="33"/>
      <c r="F645" s="34"/>
      <c r="H645" s="34"/>
      <c r="J645" s="35"/>
      <c r="R645" s="49"/>
      <c r="V645" s="49"/>
      <c r="W645" s="39"/>
      <c r="X645" s="12"/>
      <c r="Y645" s="12"/>
      <c r="Z645" s="44"/>
      <c r="AA645" s="44"/>
      <c r="AB645" s="39"/>
    </row>
    <row r="646" spans="4:28" x14ac:dyDescent="0.25">
      <c r="D646" s="33"/>
      <c r="F646" s="34"/>
      <c r="H646" s="34"/>
      <c r="J646" s="35"/>
      <c r="R646" s="49"/>
      <c r="V646" s="49"/>
      <c r="W646" s="39"/>
      <c r="X646" s="12"/>
      <c r="Y646" s="12"/>
      <c r="Z646" s="44"/>
      <c r="AA646" s="44"/>
      <c r="AB646" s="39"/>
    </row>
    <row r="647" spans="4:28" x14ac:dyDescent="0.25">
      <c r="D647" s="33"/>
      <c r="F647" s="34"/>
      <c r="H647" s="34"/>
      <c r="J647" s="35"/>
      <c r="R647" s="49"/>
      <c r="V647" s="49"/>
      <c r="W647" s="39"/>
      <c r="X647" s="12"/>
      <c r="Y647" s="12"/>
      <c r="Z647" s="44"/>
      <c r="AA647" s="44"/>
      <c r="AB647" s="39"/>
    </row>
    <row r="648" spans="4:28" x14ac:dyDescent="0.25">
      <c r="D648" s="33"/>
      <c r="F648" s="34"/>
      <c r="H648" s="34"/>
      <c r="J648" s="35"/>
      <c r="R648" s="49"/>
      <c r="V648" s="49"/>
      <c r="W648" s="39"/>
      <c r="X648" s="12"/>
      <c r="Y648" s="12"/>
      <c r="Z648" s="44"/>
      <c r="AA648" s="44"/>
      <c r="AB648" s="39"/>
    </row>
    <row r="649" spans="4:28" x14ac:dyDescent="0.25">
      <c r="D649" s="33"/>
      <c r="F649" s="34"/>
      <c r="H649" s="34"/>
      <c r="J649" s="35"/>
      <c r="R649" s="49"/>
      <c r="V649" s="49"/>
      <c r="W649" s="39"/>
      <c r="X649" s="12"/>
      <c r="Y649" s="12"/>
      <c r="Z649" s="44"/>
      <c r="AA649" s="44"/>
      <c r="AB649" s="39"/>
    </row>
    <row r="650" spans="4:28" x14ac:dyDescent="0.25">
      <c r="D650" s="33"/>
      <c r="F650" s="34"/>
      <c r="H650" s="34"/>
      <c r="J650" s="35"/>
      <c r="R650" s="49"/>
      <c r="V650" s="49"/>
      <c r="W650" s="39"/>
      <c r="X650" s="12"/>
      <c r="Y650" s="12"/>
      <c r="Z650" s="44"/>
      <c r="AA650" s="44"/>
      <c r="AB650" s="39"/>
    </row>
    <row r="651" spans="4:28" x14ac:dyDescent="0.25">
      <c r="D651" s="33"/>
      <c r="F651" s="34"/>
      <c r="H651" s="34"/>
      <c r="J651" s="35"/>
      <c r="R651" s="49"/>
      <c r="V651" s="49"/>
      <c r="W651" s="39"/>
      <c r="X651" s="12"/>
      <c r="Y651" s="12"/>
      <c r="Z651" s="44"/>
      <c r="AA651" s="44"/>
      <c r="AB651" s="39"/>
    </row>
    <row r="652" spans="4:28" x14ac:dyDescent="0.25">
      <c r="D652" s="33"/>
      <c r="F652" s="34"/>
      <c r="H652" s="34"/>
      <c r="J652" s="35"/>
      <c r="R652" s="49"/>
      <c r="V652" s="49"/>
      <c r="W652" s="39"/>
      <c r="X652" s="12"/>
      <c r="Y652" s="12"/>
      <c r="Z652" s="44"/>
      <c r="AA652" s="44"/>
      <c r="AB652" s="39"/>
    </row>
    <row r="653" spans="4:28" x14ac:dyDescent="0.25">
      <c r="D653" s="33"/>
      <c r="F653" s="34"/>
      <c r="H653" s="34"/>
      <c r="J653" s="35"/>
      <c r="R653" s="49"/>
      <c r="V653" s="49"/>
      <c r="W653" s="39"/>
      <c r="X653" s="12"/>
      <c r="Y653" s="12"/>
      <c r="Z653" s="44"/>
      <c r="AA653" s="44"/>
      <c r="AB653" s="39"/>
    </row>
    <row r="654" spans="4:28" x14ac:dyDescent="0.25">
      <c r="D654" s="33"/>
      <c r="F654" s="34"/>
      <c r="H654" s="34"/>
      <c r="J654" s="35"/>
      <c r="R654" s="49"/>
      <c r="V654" s="49"/>
      <c r="W654" s="39"/>
      <c r="X654" s="12"/>
      <c r="Y654" s="12"/>
      <c r="Z654" s="44"/>
      <c r="AA654" s="44"/>
      <c r="AB654" s="39"/>
    </row>
    <row r="655" spans="4:28" x14ac:dyDescent="0.25">
      <c r="D655" s="33"/>
      <c r="F655" s="34"/>
      <c r="H655" s="34"/>
      <c r="J655" s="35"/>
      <c r="R655" s="49"/>
      <c r="V655" s="49"/>
      <c r="W655" s="39"/>
      <c r="X655" s="12"/>
      <c r="Y655" s="12"/>
      <c r="Z655" s="44"/>
      <c r="AA655" s="44"/>
      <c r="AB655" s="39"/>
    </row>
    <row r="656" spans="4:28" x14ac:dyDescent="0.25">
      <c r="D656" s="33"/>
      <c r="F656" s="34"/>
      <c r="H656" s="34"/>
      <c r="J656" s="35"/>
      <c r="R656" s="49"/>
      <c r="V656" s="49"/>
      <c r="W656" s="39"/>
      <c r="X656" s="12"/>
      <c r="Y656" s="12"/>
      <c r="Z656" s="44"/>
      <c r="AA656" s="44"/>
      <c r="AB656" s="39"/>
    </row>
    <row r="657" spans="4:28" x14ac:dyDescent="0.25">
      <c r="D657" s="33"/>
      <c r="F657" s="34"/>
      <c r="H657" s="34"/>
      <c r="J657" s="35"/>
      <c r="R657" s="49"/>
      <c r="V657" s="49"/>
      <c r="W657" s="39"/>
      <c r="X657" s="12"/>
      <c r="Y657" s="12"/>
      <c r="Z657" s="44"/>
      <c r="AA657" s="44"/>
      <c r="AB657" s="39"/>
    </row>
    <row r="658" spans="4:28" x14ac:dyDescent="0.25">
      <c r="D658" s="33"/>
      <c r="F658" s="34"/>
      <c r="H658" s="34"/>
      <c r="J658" s="35"/>
      <c r="R658" s="49"/>
      <c r="V658" s="49"/>
      <c r="W658" s="39"/>
      <c r="X658" s="12"/>
      <c r="Y658" s="12"/>
      <c r="Z658" s="44"/>
      <c r="AA658" s="44"/>
      <c r="AB658" s="39"/>
    </row>
    <row r="659" spans="4:28" x14ac:dyDescent="0.25">
      <c r="D659" s="33"/>
      <c r="F659" s="34"/>
      <c r="H659" s="34"/>
      <c r="J659" s="35"/>
      <c r="R659" s="49"/>
      <c r="V659" s="49"/>
      <c r="W659" s="39"/>
      <c r="X659" s="12"/>
      <c r="Y659" s="12"/>
      <c r="Z659" s="44"/>
      <c r="AA659" s="44"/>
      <c r="AB659" s="39"/>
    </row>
    <row r="660" spans="4:28" x14ac:dyDescent="0.25">
      <c r="D660" s="33"/>
      <c r="F660" s="34"/>
      <c r="H660" s="34"/>
      <c r="J660" s="35"/>
      <c r="R660" s="49"/>
      <c r="V660" s="49"/>
      <c r="W660" s="39"/>
      <c r="X660" s="12"/>
      <c r="Y660" s="12"/>
      <c r="Z660" s="44"/>
      <c r="AA660" s="44"/>
      <c r="AB660" s="39"/>
    </row>
    <row r="661" spans="4:28" x14ac:dyDescent="0.25">
      <c r="D661" s="33"/>
      <c r="F661" s="34"/>
      <c r="H661" s="34"/>
      <c r="J661" s="35"/>
      <c r="R661" s="49"/>
      <c r="V661" s="49"/>
      <c r="W661" s="39"/>
      <c r="X661" s="12"/>
      <c r="Y661" s="12"/>
      <c r="Z661" s="44"/>
      <c r="AA661" s="44"/>
      <c r="AB661" s="39"/>
    </row>
    <row r="662" spans="4:28" x14ac:dyDescent="0.25">
      <c r="D662" s="33"/>
      <c r="F662" s="34"/>
      <c r="H662" s="34"/>
      <c r="J662" s="35"/>
      <c r="R662" s="49"/>
      <c r="V662" s="49"/>
      <c r="W662" s="39"/>
      <c r="X662" s="12"/>
      <c r="Y662" s="12"/>
      <c r="Z662" s="44"/>
      <c r="AA662" s="44"/>
      <c r="AB662" s="39"/>
    </row>
    <row r="663" spans="4:28" x14ac:dyDescent="0.25">
      <c r="D663" s="33"/>
      <c r="F663" s="34"/>
      <c r="H663" s="34"/>
      <c r="J663" s="35"/>
      <c r="R663" s="49"/>
      <c r="V663" s="49"/>
      <c r="W663" s="39"/>
      <c r="X663" s="12"/>
      <c r="Y663" s="12"/>
      <c r="Z663" s="44"/>
      <c r="AA663" s="44"/>
      <c r="AB663" s="39"/>
    </row>
    <row r="664" spans="4:28" x14ac:dyDescent="0.25">
      <c r="D664" s="33"/>
      <c r="F664" s="34"/>
      <c r="H664" s="34"/>
      <c r="J664" s="35"/>
      <c r="R664" s="49"/>
      <c r="V664" s="49"/>
      <c r="W664" s="39"/>
      <c r="X664" s="12"/>
      <c r="Y664" s="12"/>
      <c r="Z664" s="44"/>
      <c r="AA664" s="44"/>
      <c r="AB664" s="39"/>
    </row>
    <row r="665" spans="4:28" x14ac:dyDescent="0.25">
      <c r="D665" s="33"/>
      <c r="F665" s="34"/>
      <c r="H665" s="34"/>
      <c r="J665" s="35"/>
      <c r="R665" s="49"/>
      <c r="V665" s="49"/>
      <c r="W665" s="39"/>
      <c r="X665" s="12"/>
      <c r="Y665" s="12"/>
      <c r="Z665" s="44"/>
      <c r="AA665" s="44"/>
      <c r="AB665" s="39"/>
    </row>
    <row r="666" spans="4:28" x14ac:dyDescent="0.25">
      <c r="D666" s="33"/>
      <c r="F666" s="34"/>
      <c r="H666" s="34"/>
      <c r="J666" s="35"/>
      <c r="R666" s="49"/>
      <c r="V666" s="49"/>
      <c r="W666" s="39"/>
      <c r="X666" s="12"/>
      <c r="Y666" s="12"/>
      <c r="Z666" s="44"/>
      <c r="AA666" s="44"/>
      <c r="AB666" s="39"/>
    </row>
    <row r="667" spans="4:28" x14ac:dyDescent="0.25">
      <c r="D667" s="33"/>
      <c r="F667" s="34"/>
      <c r="H667" s="34"/>
      <c r="J667" s="35"/>
      <c r="R667" s="49"/>
      <c r="V667" s="49"/>
      <c r="W667" s="39"/>
      <c r="X667" s="12"/>
      <c r="Y667" s="12"/>
      <c r="Z667" s="44"/>
      <c r="AA667" s="44"/>
      <c r="AB667" s="39"/>
    </row>
    <row r="668" spans="4:28" x14ac:dyDescent="0.25">
      <c r="D668" s="33"/>
      <c r="F668" s="34"/>
      <c r="H668" s="34"/>
      <c r="J668" s="35"/>
      <c r="R668" s="49"/>
      <c r="V668" s="49"/>
      <c r="W668" s="39"/>
      <c r="X668" s="12"/>
      <c r="Y668" s="12"/>
      <c r="Z668" s="44"/>
      <c r="AA668" s="44"/>
      <c r="AB668" s="39"/>
    </row>
    <row r="669" spans="4:28" x14ac:dyDescent="0.25">
      <c r="D669" s="33"/>
      <c r="F669" s="34"/>
      <c r="H669" s="34"/>
      <c r="J669" s="35"/>
      <c r="R669" s="49"/>
      <c r="V669" s="49"/>
      <c r="W669" s="39"/>
      <c r="X669" s="12"/>
      <c r="Y669" s="12"/>
      <c r="Z669" s="44"/>
      <c r="AA669" s="44"/>
      <c r="AB669" s="39"/>
    </row>
    <row r="670" spans="4:28" x14ac:dyDescent="0.25">
      <c r="D670" s="33"/>
      <c r="F670" s="34"/>
      <c r="H670" s="34"/>
      <c r="J670" s="35"/>
      <c r="R670" s="49"/>
      <c r="V670" s="49"/>
      <c r="W670" s="39"/>
      <c r="X670" s="12"/>
      <c r="Y670" s="12"/>
      <c r="Z670" s="44"/>
      <c r="AA670" s="44"/>
      <c r="AB670" s="39"/>
    </row>
    <row r="671" spans="4:28" x14ac:dyDescent="0.25">
      <c r="D671" s="33"/>
      <c r="F671" s="34"/>
      <c r="H671" s="34"/>
      <c r="J671" s="35"/>
      <c r="R671" s="49"/>
      <c r="V671" s="49"/>
      <c r="W671" s="39"/>
      <c r="X671" s="12"/>
      <c r="Y671" s="12"/>
      <c r="Z671" s="44"/>
      <c r="AA671" s="44"/>
      <c r="AB671" s="39"/>
    </row>
    <row r="672" spans="4:28" x14ac:dyDescent="0.25">
      <c r="D672" s="33"/>
      <c r="F672" s="34"/>
      <c r="H672" s="34"/>
      <c r="J672" s="35"/>
      <c r="R672" s="49"/>
      <c r="V672" s="49"/>
      <c r="W672" s="39"/>
      <c r="X672" s="12"/>
      <c r="Y672" s="12"/>
      <c r="Z672" s="44"/>
      <c r="AA672" s="44"/>
      <c r="AB672" s="39"/>
    </row>
    <row r="673" spans="4:28" x14ac:dyDescent="0.25">
      <c r="D673" s="33"/>
      <c r="F673" s="34"/>
      <c r="H673" s="34"/>
      <c r="J673" s="35"/>
      <c r="R673" s="49"/>
      <c r="V673" s="49"/>
      <c r="W673" s="39"/>
      <c r="X673" s="12"/>
      <c r="Y673" s="12"/>
      <c r="Z673" s="44"/>
      <c r="AA673" s="44"/>
      <c r="AB673" s="39"/>
    </row>
    <row r="674" spans="4:28" x14ac:dyDescent="0.25">
      <c r="D674" s="33"/>
      <c r="F674" s="34"/>
      <c r="H674" s="34"/>
      <c r="J674" s="35"/>
      <c r="R674" s="49"/>
      <c r="V674" s="49"/>
      <c r="W674" s="39"/>
      <c r="X674" s="12"/>
      <c r="Y674" s="12"/>
      <c r="Z674" s="44"/>
      <c r="AA674" s="44"/>
      <c r="AB674" s="39"/>
    </row>
    <row r="675" spans="4:28" x14ac:dyDescent="0.25">
      <c r="D675" s="33"/>
      <c r="F675" s="34"/>
      <c r="H675" s="34"/>
      <c r="J675" s="35"/>
      <c r="R675" s="49"/>
      <c r="V675" s="49"/>
      <c r="W675" s="39"/>
      <c r="X675" s="12"/>
      <c r="Y675" s="12"/>
      <c r="Z675" s="44"/>
      <c r="AA675" s="44"/>
      <c r="AB675" s="39"/>
    </row>
    <row r="676" spans="4:28" x14ac:dyDescent="0.25">
      <c r="D676" s="33"/>
      <c r="F676" s="34"/>
      <c r="H676" s="34"/>
      <c r="J676" s="35"/>
      <c r="R676" s="49"/>
      <c r="V676" s="49"/>
      <c r="W676" s="39"/>
      <c r="X676" s="12"/>
      <c r="Y676" s="12"/>
      <c r="Z676" s="44"/>
      <c r="AA676" s="44"/>
      <c r="AB676" s="39"/>
    </row>
    <row r="677" spans="4:28" x14ac:dyDescent="0.25">
      <c r="D677" s="33"/>
      <c r="F677" s="34"/>
      <c r="H677" s="34"/>
      <c r="J677" s="35"/>
      <c r="R677" s="49"/>
      <c r="V677" s="49"/>
      <c r="W677" s="39"/>
      <c r="X677" s="12"/>
      <c r="Y677" s="12"/>
      <c r="Z677" s="44"/>
      <c r="AA677" s="44"/>
      <c r="AB677" s="39"/>
    </row>
    <row r="678" spans="4:28" x14ac:dyDescent="0.25">
      <c r="D678" s="33"/>
      <c r="F678" s="34"/>
      <c r="H678" s="34"/>
      <c r="J678" s="35"/>
      <c r="R678" s="49"/>
      <c r="V678" s="49"/>
      <c r="W678" s="39"/>
      <c r="X678" s="12"/>
      <c r="Y678" s="12"/>
      <c r="Z678" s="44"/>
      <c r="AA678" s="44"/>
      <c r="AB678" s="39"/>
    </row>
    <row r="679" spans="4:28" x14ac:dyDescent="0.25">
      <c r="D679" s="33"/>
      <c r="F679" s="34"/>
      <c r="H679" s="34"/>
      <c r="J679" s="35"/>
      <c r="R679" s="49"/>
      <c r="V679" s="49"/>
      <c r="W679" s="39"/>
      <c r="X679" s="12"/>
      <c r="Y679" s="12"/>
      <c r="Z679" s="44"/>
      <c r="AA679" s="44"/>
      <c r="AB679" s="39"/>
    </row>
    <row r="680" spans="4:28" x14ac:dyDescent="0.25">
      <c r="D680" s="33"/>
      <c r="F680" s="34"/>
      <c r="H680" s="34"/>
      <c r="J680" s="35"/>
      <c r="R680" s="49"/>
      <c r="V680" s="49"/>
      <c r="W680" s="39"/>
      <c r="X680" s="12"/>
      <c r="Y680" s="12"/>
      <c r="Z680" s="44"/>
      <c r="AA680" s="44"/>
      <c r="AB680" s="39"/>
    </row>
    <row r="681" spans="4:28" x14ac:dyDescent="0.25">
      <c r="D681" s="33"/>
      <c r="F681" s="34"/>
      <c r="H681" s="34"/>
      <c r="J681" s="35"/>
      <c r="R681" s="49"/>
      <c r="V681" s="49"/>
      <c r="W681" s="39"/>
      <c r="X681" s="12"/>
      <c r="Y681" s="12"/>
      <c r="Z681" s="44"/>
      <c r="AA681" s="44"/>
      <c r="AB681" s="39"/>
    </row>
    <row r="682" spans="4:28" x14ac:dyDescent="0.25">
      <c r="D682" s="33"/>
      <c r="F682" s="34"/>
      <c r="H682" s="34"/>
      <c r="J682" s="35"/>
      <c r="R682" s="49"/>
      <c r="V682" s="49"/>
      <c r="W682" s="39"/>
      <c r="X682" s="12"/>
      <c r="Y682" s="12"/>
      <c r="Z682" s="44"/>
      <c r="AA682" s="44"/>
      <c r="AB682" s="39"/>
    </row>
    <row r="683" spans="4:28" x14ac:dyDescent="0.25">
      <c r="D683" s="33"/>
      <c r="F683" s="34"/>
      <c r="H683" s="34"/>
      <c r="J683" s="35"/>
      <c r="R683" s="49"/>
      <c r="V683" s="49"/>
      <c r="W683" s="39"/>
      <c r="X683" s="12"/>
      <c r="Y683" s="12"/>
      <c r="Z683" s="44"/>
      <c r="AA683" s="44"/>
      <c r="AB683" s="39"/>
    </row>
    <row r="684" spans="4:28" x14ac:dyDescent="0.25">
      <c r="D684" s="33"/>
      <c r="F684" s="34"/>
      <c r="H684" s="34"/>
      <c r="J684" s="35"/>
      <c r="R684" s="49"/>
      <c r="V684" s="49"/>
      <c r="W684" s="39"/>
      <c r="X684" s="12"/>
      <c r="Y684" s="12"/>
      <c r="Z684" s="44"/>
      <c r="AA684" s="44"/>
      <c r="AB684" s="39"/>
    </row>
    <row r="685" spans="4:28" x14ac:dyDescent="0.25">
      <c r="D685" s="33"/>
      <c r="F685" s="34"/>
      <c r="H685" s="34"/>
      <c r="J685" s="35"/>
      <c r="R685" s="49"/>
      <c r="V685" s="49"/>
      <c r="W685" s="39"/>
      <c r="X685" s="12"/>
      <c r="Y685" s="12"/>
      <c r="Z685" s="44"/>
      <c r="AA685" s="44"/>
      <c r="AB685" s="39"/>
    </row>
    <row r="686" spans="4:28" x14ac:dyDescent="0.25">
      <c r="D686" s="33"/>
      <c r="F686" s="34"/>
      <c r="H686" s="34"/>
      <c r="J686" s="35"/>
      <c r="R686" s="49"/>
      <c r="V686" s="49"/>
      <c r="W686" s="39"/>
      <c r="X686" s="12"/>
      <c r="Y686" s="12"/>
      <c r="Z686" s="44"/>
      <c r="AA686" s="44"/>
      <c r="AB686" s="39"/>
    </row>
    <row r="687" spans="4:28" x14ac:dyDescent="0.25">
      <c r="D687" s="33"/>
      <c r="F687" s="34"/>
      <c r="H687" s="34"/>
      <c r="J687" s="35"/>
      <c r="R687" s="49"/>
      <c r="V687" s="49"/>
      <c r="W687" s="39"/>
      <c r="X687" s="12"/>
      <c r="Y687" s="12"/>
      <c r="Z687" s="44"/>
      <c r="AA687" s="44"/>
      <c r="AB687" s="39"/>
    </row>
    <row r="688" spans="4:28" x14ac:dyDescent="0.25">
      <c r="D688" s="33"/>
      <c r="F688" s="34"/>
      <c r="H688" s="34"/>
      <c r="J688" s="35"/>
      <c r="R688" s="49"/>
      <c r="V688" s="49"/>
      <c r="W688" s="39"/>
      <c r="X688" s="12"/>
      <c r="Y688" s="12"/>
      <c r="Z688" s="44"/>
      <c r="AA688" s="44"/>
      <c r="AB688" s="39"/>
    </row>
    <row r="689" spans="4:28" x14ac:dyDescent="0.25">
      <c r="D689" s="33"/>
      <c r="F689" s="34"/>
      <c r="H689" s="34"/>
      <c r="J689" s="35"/>
      <c r="R689" s="49"/>
      <c r="V689" s="49"/>
      <c r="W689" s="39"/>
      <c r="X689" s="12"/>
      <c r="Y689" s="12"/>
      <c r="Z689" s="44"/>
      <c r="AA689" s="44"/>
      <c r="AB689" s="39"/>
    </row>
    <row r="690" spans="4:28" x14ac:dyDescent="0.25">
      <c r="D690" s="33"/>
      <c r="F690" s="34"/>
      <c r="H690" s="34"/>
      <c r="J690" s="35"/>
      <c r="R690" s="49"/>
      <c r="V690" s="49"/>
      <c r="W690" s="39"/>
      <c r="X690" s="12"/>
      <c r="Y690" s="12"/>
      <c r="Z690" s="44"/>
      <c r="AA690" s="44"/>
      <c r="AB690" s="39"/>
    </row>
    <row r="691" spans="4:28" x14ac:dyDescent="0.25">
      <c r="D691" s="33"/>
      <c r="F691" s="34"/>
      <c r="H691" s="34"/>
      <c r="J691" s="35"/>
      <c r="R691" s="49"/>
      <c r="V691" s="49"/>
      <c r="W691" s="39"/>
      <c r="X691" s="12"/>
      <c r="Y691" s="12"/>
      <c r="Z691" s="44"/>
      <c r="AA691" s="44"/>
      <c r="AB691" s="39"/>
    </row>
    <row r="692" spans="4:28" x14ac:dyDescent="0.25">
      <c r="D692" s="33"/>
      <c r="F692" s="34"/>
      <c r="H692" s="34"/>
      <c r="J692" s="35"/>
      <c r="R692" s="49"/>
      <c r="V692" s="49"/>
      <c r="W692" s="39"/>
      <c r="X692" s="12"/>
      <c r="Y692" s="12"/>
      <c r="Z692" s="44"/>
      <c r="AA692" s="44"/>
      <c r="AB692" s="39"/>
    </row>
    <row r="693" spans="4:28" x14ac:dyDescent="0.25">
      <c r="D693" s="33"/>
      <c r="F693" s="34"/>
      <c r="H693" s="34"/>
      <c r="J693" s="35"/>
      <c r="R693" s="49"/>
      <c r="V693" s="49"/>
      <c r="W693" s="39"/>
      <c r="X693" s="12"/>
      <c r="Y693" s="12"/>
      <c r="Z693" s="44"/>
      <c r="AA693" s="44"/>
      <c r="AB693" s="39"/>
    </row>
    <row r="694" spans="4:28" x14ac:dyDescent="0.25">
      <c r="D694" s="33"/>
      <c r="F694" s="34"/>
      <c r="H694" s="34"/>
      <c r="J694" s="35"/>
      <c r="R694" s="49"/>
      <c r="V694" s="49"/>
      <c r="W694" s="39"/>
      <c r="X694" s="12"/>
      <c r="Y694" s="12"/>
      <c r="Z694" s="44"/>
      <c r="AA694" s="44"/>
      <c r="AB694" s="39"/>
    </row>
    <row r="695" spans="4:28" x14ac:dyDescent="0.25">
      <c r="D695" s="33"/>
      <c r="F695" s="34"/>
      <c r="H695" s="34"/>
      <c r="J695" s="35"/>
      <c r="R695" s="49"/>
      <c r="V695" s="49"/>
      <c r="W695" s="39"/>
      <c r="X695" s="12"/>
      <c r="Y695" s="12"/>
      <c r="Z695" s="44"/>
      <c r="AA695" s="44"/>
      <c r="AB695" s="39"/>
    </row>
    <row r="696" spans="4:28" x14ac:dyDescent="0.25">
      <c r="D696" s="33"/>
      <c r="F696" s="34"/>
      <c r="H696" s="34"/>
      <c r="J696" s="35"/>
      <c r="R696" s="49"/>
      <c r="V696" s="49"/>
      <c r="W696" s="39"/>
      <c r="X696" s="12"/>
      <c r="Y696" s="12"/>
      <c r="Z696" s="44"/>
      <c r="AA696" s="44"/>
      <c r="AB696" s="39"/>
    </row>
    <row r="697" spans="4:28" x14ac:dyDescent="0.25">
      <c r="D697" s="33"/>
      <c r="F697" s="34"/>
      <c r="H697" s="34"/>
      <c r="J697" s="35"/>
      <c r="R697" s="49"/>
      <c r="V697" s="49"/>
      <c r="W697" s="39"/>
      <c r="X697" s="12"/>
      <c r="Y697" s="12"/>
      <c r="Z697" s="44"/>
      <c r="AA697" s="44"/>
      <c r="AB697" s="39"/>
    </row>
    <row r="698" spans="4:28" x14ac:dyDescent="0.25">
      <c r="D698" s="33"/>
      <c r="F698" s="34"/>
      <c r="H698" s="34"/>
      <c r="J698" s="35"/>
      <c r="R698" s="49"/>
      <c r="V698" s="49"/>
      <c r="W698" s="39"/>
      <c r="X698" s="12"/>
      <c r="Y698" s="12"/>
      <c r="Z698" s="44"/>
      <c r="AA698" s="44"/>
      <c r="AB698" s="39"/>
    </row>
    <row r="699" spans="4:28" x14ac:dyDescent="0.25">
      <c r="D699" s="33"/>
      <c r="F699" s="34"/>
      <c r="H699" s="34"/>
      <c r="J699" s="35"/>
      <c r="R699" s="49"/>
      <c r="V699" s="49"/>
      <c r="W699" s="39"/>
      <c r="X699" s="12"/>
      <c r="Y699" s="12"/>
      <c r="Z699" s="44"/>
      <c r="AA699" s="44"/>
      <c r="AB699" s="39"/>
    </row>
    <row r="700" spans="4:28" x14ac:dyDescent="0.25">
      <c r="D700" s="33"/>
      <c r="F700" s="34"/>
      <c r="H700" s="34"/>
      <c r="J700" s="35"/>
      <c r="R700" s="49"/>
      <c r="V700" s="49"/>
      <c r="W700" s="39"/>
      <c r="X700" s="12"/>
      <c r="Y700" s="12"/>
      <c r="Z700" s="44"/>
      <c r="AA700" s="44"/>
      <c r="AB700" s="39"/>
    </row>
    <row r="701" spans="4:28" x14ac:dyDescent="0.25">
      <c r="D701" s="33"/>
      <c r="F701" s="34"/>
      <c r="H701" s="34"/>
      <c r="J701" s="35"/>
      <c r="R701" s="49"/>
      <c r="V701" s="49"/>
      <c r="W701" s="39"/>
      <c r="X701" s="12"/>
      <c r="Y701" s="12"/>
      <c r="Z701" s="44"/>
      <c r="AA701" s="44"/>
      <c r="AB701" s="39"/>
    </row>
    <row r="702" spans="4:28" x14ac:dyDescent="0.25">
      <c r="D702" s="33"/>
      <c r="F702" s="34"/>
      <c r="H702" s="34"/>
      <c r="J702" s="35"/>
      <c r="R702" s="49"/>
      <c r="V702" s="49"/>
      <c r="W702" s="39"/>
      <c r="X702" s="12"/>
      <c r="Y702" s="12"/>
      <c r="Z702" s="44"/>
      <c r="AA702" s="44"/>
      <c r="AB702" s="39"/>
    </row>
    <row r="703" spans="4:28" x14ac:dyDescent="0.25">
      <c r="D703" s="33"/>
      <c r="F703" s="34"/>
      <c r="H703" s="34"/>
      <c r="J703" s="35"/>
      <c r="R703" s="49"/>
      <c r="V703" s="49"/>
      <c r="W703" s="39"/>
      <c r="X703" s="12"/>
      <c r="Y703" s="12"/>
      <c r="Z703" s="44"/>
      <c r="AA703" s="44"/>
      <c r="AB703" s="39"/>
    </row>
    <row r="704" spans="4:28" x14ac:dyDescent="0.25">
      <c r="D704" s="33"/>
      <c r="F704" s="34"/>
      <c r="H704" s="34"/>
      <c r="J704" s="35"/>
      <c r="R704" s="49"/>
      <c r="V704" s="49"/>
      <c r="W704" s="39"/>
      <c r="X704" s="12"/>
      <c r="Y704" s="12"/>
      <c r="Z704" s="44"/>
      <c r="AA704" s="44"/>
      <c r="AB704" s="39"/>
    </row>
    <row r="705" spans="4:27" x14ac:dyDescent="0.25">
      <c r="D705" s="33"/>
      <c r="F705" s="34"/>
      <c r="H705" s="34"/>
      <c r="J705" s="35"/>
      <c r="R705" s="49"/>
      <c r="X705" s="12"/>
      <c r="Y705" s="12"/>
      <c r="Z705" s="12"/>
      <c r="AA705" s="12"/>
    </row>
    <row r="706" spans="4:27" x14ac:dyDescent="0.25">
      <c r="D706" s="33"/>
      <c r="F706" s="34"/>
      <c r="H706" s="34"/>
      <c r="J706" s="35"/>
      <c r="R706" s="49"/>
      <c r="X706" s="12"/>
      <c r="Y706" s="12"/>
      <c r="Z706" s="12"/>
      <c r="AA706" s="12"/>
    </row>
    <row r="707" spans="4:27" x14ac:dyDescent="0.25">
      <c r="D707" s="33"/>
      <c r="F707" s="34"/>
      <c r="H707" s="34"/>
      <c r="J707" s="35"/>
      <c r="R707" s="49"/>
      <c r="X707" s="12"/>
      <c r="Y707" s="12"/>
      <c r="Z707" s="12"/>
      <c r="AA707" s="12"/>
    </row>
    <row r="708" spans="4:27" x14ac:dyDescent="0.25">
      <c r="D708" s="33"/>
      <c r="F708" s="34"/>
      <c r="H708" s="34"/>
      <c r="J708" s="35"/>
      <c r="R708" s="49"/>
      <c r="X708" s="12"/>
      <c r="Y708" s="12"/>
      <c r="Z708" s="12"/>
      <c r="AA708" s="12"/>
    </row>
    <row r="709" spans="4:27" x14ac:dyDescent="0.25">
      <c r="D709" s="33"/>
      <c r="F709" s="34"/>
      <c r="H709" s="34"/>
      <c r="J709" s="35"/>
      <c r="R709" s="49"/>
      <c r="X709" s="12"/>
      <c r="Y709" s="12"/>
      <c r="Z709" s="12"/>
      <c r="AA709" s="12"/>
    </row>
    <row r="710" spans="4:27" x14ac:dyDescent="0.25">
      <c r="D710" s="33"/>
      <c r="F710" s="34"/>
      <c r="H710" s="34"/>
      <c r="J710" s="35"/>
      <c r="R710" s="49"/>
      <c r="X710" s="12"/>
      <c r="Y710" s="12"/>
      <c r="Z710" s="12"/>
      <c r="AA710" s="12"/>
    </row>
    <row r="711" spans="4:27" x14ac:dyDescent="0.25">
      <c r="D711" s="33"/>
      <c r="F711" s="34"/>
      <c r="H711" s="34"/>
      <c r="J711" s="35"/>
      <c r="R711" s="49"/>
      <c r="X711" s="12"/>
      <c r="Y711" s="12"/>
      <c r="Z711" s="12"/>
      <c r="AA711" s="12"/>
    </row>
    <row r="712" spans="4:27" x14ac:dyDescent="0.25">
      <c r="D712" s="33"/>
      <c r="F712" s="34"/>
      <c r="H712" s="34"/>
      <c r="J712" s="35"/>
      <c r="R712" s="49"/>
      <c r="X712" s="12"/>
      <c r="Y712" s="12"/>
      <c r="Z712" s="12"/>
      <c r="AA712" s="12"/>
    </row>
    <row r="713" spans="4:27" x14ac:dyDescent="0.25">
      <c r="D713" s="33"/>
      <c r="F713" s="34"/>
      <c r="H713" s="34"/>
      <c r="J713" s="35"/>
      <c r="R713" s="49"/>
      <c r="X713" s="12"/>
      <c r="Y713" s="12"/>
      <c r="Z713" s="12"/>
      <c r="AA713" s="12"/>
    </row>
    <row r="714" spans="4:27" x14ac:dyDescent="0.25">
      <c r="D714" s="33"/>
      <c r="F714" s="34"/>
      <c r="H714" s="34"/>
      <c r="J714" s="35"/>
      <c r="R714" s="49"/>
      <c r="X714" s="12"/>
      <c r="Y714" s="12"/>
      <c r="Z714" s="12"/>
      <c r="AA714" s="12"/>
    </row>
    <row r="715" spans="4:27" x14ac:dyDescent="0.25">
      <c r="D715" s="33"/>
      <c r="F715" s="34"/>
      <c r="H715" s="34"/>
      <c r="J715" s="35"/>
      <c r="R715" s="49"/>
      <c r="X715" s="12"/>
      <c r="Y715" s="12"/>
      <c r="Z715" s="12"/>
      <c r="AA715" s="12"/>
    </row>
    <row r="716" spans="4:27" x14ac:dyDescent="0.25">
      <c r="D716" s="33"/>
      <c r="F716" s="34"/>
      <c r="H716" s="34"/>
      <c r="J716" s="35"/>
      <c r="R716" s="49"/>
      <c r="X716" s="12"/>
      <c r="Y716" s="12"/>
      <c r="Z716" s="12"/>
      <c r="AA716" s="12"/>
    </row>
    <row r="717" spans="4:27" x14ac:dyDescent="0.25">
      <c r="D717" s="33"/>
      <c r="F717" s="34"/>
      <c r="H717" s="34"/>
      <c r="J717" s="35"/>
      <c r="R717" s="49"/>
      <c r="X717" s="12"/>
      <c r="Y717" s="12"/>
      <c r="Z717" s="12"/>
      <c r="AA717" s="12"/>
    </row>
    <row r="718" spans="4:27" x14ac:dyDescent="0.25">
      <c r="D718" s="33"/>
      <c r="F718" s="34"/>
      <c r="H718" s="34"/>
      <c r="J718" s="35"/>
      <c r="R718" s="49"/>
      <c r="X718" s="12"/>
      <c r="Y718" s="12"/>
      <c r="Z718" s="12"/>
      <c r="AA718" s="12"/>
    </row>
    <row r="719" spans="4:27" x14ac:dyDescent="0.25">
      <c r="D719" s="33"/>
      <c r="F719" s="34"/>
      <c r="H719" s="34"/>
      <c r="J719" s="35"/>
      <c r="R719" s="49"/>
      <c r="X719" s="12"/>
      <c r="Y719" s="12"/>
      <c r="Z719" s="12"/>
      <c r="AA719" s="12"/>
    </row>
    <row r="720" spans="4:27" x14ac:dyDescent="0.25">
      <c r="D720" s="33"/>
      <c r="F720" s="34"/>
      <c r="H720" s="34"/>
      <c r="J720" s="35"/>
      <c r="R720" s="49"/>
      <c r="X720" s="12"/>
      <c r="Y720" s="12"/>
      <c r="Z720" s="12"/>
      <c r="AA720" s="12"/>
    </row>
    <row r="721" spans="4:27" x14ac:dyDescent="0.25">
      <c r="D721" s="33"/>
      <c r="F721" s="34"/>
      <c r="H721" s="34"/>
      <c r="J721" s="35"/>
      <c r="R721" s="49"/>
      <c r="X721" s="12"/>
      <c r="Y721" s="12"/>
      <c r="Z721" s="12"/>
      <c r="AA721" s="12"/>
    </row>
    <row r="722" spans="4:27" x14ac:dyDescent="0.25">
      <c r="D722" s="33"/>
      <c r="F722" s="34"/>
      <c r="H722" s="34"/>
      <c r="J722" s="35"/>
      <c r="R722" s="49"/>
      <c r="X722" s="12"/>
      <c r="Y722" s="12"/>
      <c r="Z722" s="12"/>
      <c r="AA722" s="12"/>
    </row>
    <row r="723" spans="4:27" x14ac:dyDescent="0.25">
      <c r="D723" s="33"/>
      <c r="F723" s="34"/>
      <c r="H723" s="34"/>
      <c r="J723" s="35"/>
      <c r="R723" s="49"/>
      <c r="X723" s="12"/>
      <c r="Y723" s="12"/>
      <c r="Z723" s="12"/>
      <c r="AA723" s="12"/>
    </row>
    <row r="724" spans="4:27" x14ac:dyDescent="0.25">
      <c r="D724" s="33"/>
      <c r="F724" s="34"/>
      <c r="H724" s="34"/>
      <c r="J724" s="35"/>
      <c r="R724" s="49"/>
      <c r="X724" s="12"/>
      <c r="Y724" s="12"/>
      <c r="Z724" s="12"/>
      <c r="AA724" s="12"/>
    </row>
    <row r="725" spans="4:27" x14ac:dyDescent="0.25">
      <c r="D725" s="33"/>
      <c r="F725" s="34"/>
      <c r="H725" s="34"/>
      <c r="J725" s="35"/>
      <c r="R725" s="49"/>
      <c r="X725" s="12"/>
      <c r="Y725" s="12"/>
      <c r="Z725" s="12"/>
      <c r="AA725" s="12"/>
    </row>
    <row r="726" spans="4:27" x14ac:dyDescent="0.25">
      <c r="D726" s="33"/>
      <c r="F726" s="34"/>
      <c r="H726" s="34"/>
      <c r="J726" s="35"/>
      <c r="R726" s="49"/>
      <c r="X726" s="12"/>
      <c r="Y726" s="12"/>
      <c r="Z726" s="12"/>
      <c r="AA726" s="12"/>
    </row>
    <row r="727" spans="4:27" x14ac:dyDescent="0.25">
      <c r="D727" s="33"/>
      <c r="F727" s="34"/>
      <c r="H727" s="34"/>
      <c r="J727" s="35"/>
      <c r="R727" s="49"/>
      <c r="X727" s="12"/>
      <c r="Y727" s="12"/>
      <c r="Z727" s="12"/>
      <c r="AA727" s="12"/>
    </row>
    <row r="728" spans="4:27" x14ac:dyDescent="0.25">
      <c r="D728" s="33"/>
      <c r="F728" s="34"/>
      <c r="H728" s="34"/>
      <c r="J728" s="35"/>
      <c r="R728" s="49"/>
      <c r="X728" s="12"/>
      <c r="Y728" s="12"/>
      <c r="Z728" s="12"/>
      <c r="AA728" s="12"/>
    </row>
    <row r="729" spans="4:27" x14ac:dyDescent="0.25">
      <c r="D729" s="33"/>
      <c r="F729" s="34"/>
      <c r="H729" s="34"/>
      <c r="J729" s="35"/>
      <c r="R729" s="49"/>
      <c r="X729" s="12"/>
      <c r="Y729" s="12"/>
      <c r="Z729" s="12"/>
      <c r="AA729" s="12"/>
    </row>
    <row r="730" spans="4:27" x14ac:dyDescent="0.25">
      <c r="D730" s="33"/>
      <c r="F730" s="34"/>
      <c r="H730" s="34"/>
      <c r="J730" s="35"/>
      <c r="R730" s="49"/>
      <c r="X730" s="12"/>
      <c r="Y730" s="12"/>
      <c r="Z730" s="12"/>
      <c r="AA730" s="12"/>
    </row>
    <row r="731" spans="4:27" x14ac:dyDescent="0.25">
      <c r="D731" s="33"/>
      <c r="F731" s="34"/>
      <c r="H731" s="34"/>
      <c r="J731" s="35"/>
      <c r="R731" s="49"/>
      <c r="X731" s="12"/>
      <c r="Y731" s="12"/>
      <c r="Z731" s="12"/>
      <c r="AA731" s="12"/>
    </row>
    <row r="732" spans="4:27" x14ac:dyDescent="0.25">
      <c r="D732" s="33"/>
      <c r="F732" s="34"/>
      <c r="H732" s="34"/>
      <c r="J732" s="35"/>
      <c r="R732" s="49"/>
      <c r="X732" s="12"/>
      <c r="Y732" s="12"/>
      <c r="Z732" s="12"/>
      <c r="AA732" s="12"/>
    </row>
    <row r="733" spans="4:27" x14ac:dyDescent="0.25">
      <c r="D733" s="33"/>
      <c r="F733" s="34"/>
      <c r="H733" s="34"/>
      <c r="J733" s="35"/>
      <c r="R733" s="49"/>
      <c r="X733" s="12"/>
      <c r="Y733" s="12"/>
      <c r="Z733" s="12"/>
      <c r="AA733" s="12"/>
    </row>
    <row r="734" spans="4:27" x14ac:dyDescent="0.25">
      <c r="D734" s="33"/>
      <c r="F734" s="34"/>
      <c r="H734" s="34"/>
      <c r="J734" s="35"/>
      <c r="R734" s="49"/>
      <c r="X734" s="12"/>
      <c r="Y734" s="12"/>
      <c r="Z734" s="12"/>
      <c r="AA734" s="12"/>
    </row>
    <row r="735" spans="4:27" x14ac:dyDescent="0.25">
      <c r="D735" s="33"/>
      <c r="F735" s="34"/>
      <c r="H735" s="34"/>
      <c r="J735" s="35"/>
      <c r="R735" s="49"/>
      <c r="X735" s="12"/>
      <c r="Y735" s="12"/>
      <c r="Z735" s="12"/>
      <c r="AA735" s="12"/>
    </row>
    <row r="736" spans="4:27" x14ac:dyDescent="0.25">
      <c r="D736" s="33"/>
      <c r="F736" s="34"/>
      <c r="H736" s="34"/>
      <c r="J736" s="35"/>
      <c r="R736" s="49"/>
      <c r="X736" s="12"/>
      <c r="Y736" s="12"/>
      <c r="Z736" s="12"/>
      <c r="AA736" s="12"/>
    </row>
    <row r="737" spans="4:27" x14ac:dyDescent="0.25">
      <c r="D737" s="33"/>
      <c r="F737" s="34"/>
      <c r="H737" s="34"/>
      <c r="J737" s="35"/>
      <c r="R737" s="49"/>
      <c r="X737" s="12"/>
      <c r="Y737" s="12"/>
      <c r="Z737" s="12"/>
      <c r="AA737" s="12"/>
    </row>
    <row r="738" spans="4:27" x14ac:dyDescent="0.25">
      <c r="D738" s="33"/>
      <c r="F738" s="34"/>
      <c r="H738" s="34"/>
      <c r="J738" s="35"/>
      <c r="R738" s="49"/>
      <c r="X738" s="12"/>
      <c r="Y738" s="12"/>
      <c r="Z738" s="12"/>
      <c r="AA738" s="12"/>
    </row>
    <row r="739" spans="4:27" x14ac:dyDescent="0.25">
      <c r="D739" s="33"/>
      <c r="F739" s="34"/>
      <c r="H739" s="34"/>
      <c r="J739" s="35"/>
      <c r="R739" s="49"/>
      <c r="X739" s="12"/>
      <c r="Y739" s="12"/>
      <c r="Z739" s="12"/>
      <c r="AA739" s="12"/>
    </row>
    <row r="740" spans="4:27" x14ac:dyDescent="0.25">
      <c r="D740" s="33"/>
      <c r="F740" s="34"/>
      <c r="H740" s="34"/>
      <c r="J740" s="35"/>
      <c r="R740" s="49"/>
      <c r="X740" s="12"/>
      <c r="Y740" s="12"/>
      <c r="Z740" s="12"/>
      <c r="AA740" s="12"/>
    </row>
    <row r="741" spans="4:27" x14ac:dyDescent="0.25">
      <c r="D741" s="33"/>
      <c r="F741" s="34"/>
      <c r="H741" s="34"/>
      <c r="J741" s="35"/>
      <c r="R741" s="49"/>
      <c r="X741" s="12"/>
      <c r="Y741" s="12"/>
      <c r="Z741" s="12"/>
      <c r="AA741" s="12"/>
    </row>
    <row r="742" spans="4:27" x14ac:dyDescent="0.25">
      <c r="D742" s="33"/>
      <c r="F742" s="34"/>
      <c r="H742" s="34"/>
      <c r="J742" s="35"/>
      <c r="R742" s="49"/>
      <c r="X742" s="12"/>
      <c r="Y742" s="12"/>
      <c r="Z742" s="12"/>
      <c r="AA742" s="12"/>
    </row>
    <row r="743" spans="4:27" x14ac:dyDescent="0.25">
      <c r="D743" s="33"/>
      <c r="F743" s="34"/>
      <c r="H743" s="34"/>
      <c r="J743" s="35"/>
      <c r="R743" s="49"/>
      <c r="X743" s="12"/>
      <c r="Y743" s="12"/>
      <c r="Z743" s="12"/>
      <c r="AA743" s="12"/>
    </row>
    <row r="744" spans="4:27" x14ac:dyDescent="0.25">
      <c r="D744" s="33"/>
      <c r="F744" s="34"/>
      <c r="H744" s="34"/>
      <c r="J744" s="35"/>
      <c r="R744" s="49"/>
      <c r="X744" s="12"/>
      <c r="Y744" s="12"/>
      <c r="Z744" s="12"/>
      <c r="AA744" s="12"/>
    </row>
    <row r="745" spans="4:27" x14ac:dyDescent="0.25">
      <c r="D745" s="33"/>
      <c r="F745" s="34"/>
      <c r="H745" s="34"/>
      <c r="J745" s="35"/>
      <c r="R745" s="49"/>
      <c r="X745" s="12"/>
      <c r="Y745" s="12"/>
      <c r="Z745" s="12"/>
      <c r="AA745" s="12"/>
    </row>
    <row r="746" spans="4:27" x14ac:dyDescent="0.25">
      <c r="D746" s="33"/>
      <c r="F746" s="34"/>
      <c r="H746" s="34"/>
      <c r="J746" s="35"/>
      <c r="R746" s="49"/>
      <c r="X746" s="12"/>
      <c r="Y746" s="12"/>
      <c r="Z746" s="12"/>
      <c r="AA746" s="12"/>
    </row>
    <row r="747" spans="4:27" x14ac:dyDescent="0.25">
      <c r="D747" s="33"/>
      <c r="F747" s="34"/>
      <c r="H747" s="34"/>
      <c r="J747" s="35"/>
      <c r="R747" s="49"/>
      <c r="X747" s="12"/>
      <c r="Y747" s="12"/>
      <c r="Z747" s="12"/>
      <c r="AA747" s="12"/>
    </row>
    <row r="748" spans="4:27" x14ac:dyDescent="0.25">
      <c r="D748" s="33"/>
      <c r="F748" s="34"/>
      <c r="H748" s="34"/>
      <c r="J748" s="35"/>
      <c r="R748" s="49"/>
      <c r="X748" s="12"/>
      <c r="Y748" s="12"/>
      <c r="Z748" s="12"/>
      <c r="AA748" s="12"/>
    </row>
    <row r="749" spans="4:27" x14ac:dyDescent="0.25">
      <c r="D749" s="33"/>
      <c r="F749" s="34"/>
      <c r="H749" s="34"/>
      <c r="J749" s="35"/>
      <c r="R749" s="49"/>
      <c r="X749" s="12"/>
      <c r="Y749" s="12"/>
      <c r="Z749" s="12"/>
      <c r="AA749" s="12"/>
    </row>
    <row r="750" spans="4:27" x14ac:dyDescent="0.25">
      <c r="D750" s="33"/>
      <c r="F750" s="34"/>
      <c r="H750" s="34"/>
      <c r="J750" s="35"/>
      <c r="R750" s="49"/>
      <c r="X750" s="12"/>
      <c r="Y750" s="12"/>
      <c r="Z750" s="12"/>
      <c r="AA750" s="12"/>
    </row>
    <row r="751" spans="4:27" x14ac:dyDescent="0.25">
      <c r="D751" s="33"/>
      <c r="F751" s="34"/>
      <c r="H751" s="34"/>
      <c r="J751" s="35"/>
      <c r="R751" s="49"/>
      <c r="X751" s="12"/>
      <c r="Y751" s="12"/>
      <c r="Z751" s="12"/>
      <c r="AA751" s="12"/>
    </row>
    <row r="752" spans="4:27" x14ac:dyDescent="0.25">
      <c r="D752" s="33"/>
      <c r="F752" s="34"/>
      <c r="H752" s="34"/>
      <c r="J752" s="35"/>
      <c r="R752" s="49"/>
      <c r="X752" s="12"/>
      <c r="Y752" s="12"/>
      <c r="Z752" s="12"/>
      <c r="AA752" s="12"/>
    </row>
    <row r="753" spans="4:27" x14ac:dyDescent="0.25">
      <c r="D753" s="33"/>
      <c r="F753" s="34"/>
      <c r="H753" s="34"/>
      <c r="J753" s="35"/>
      <c r="R753" s="49"/>
      <c r="X753" s="12"/>
      <c r="Y753" s="12"/>
      <c r="Z753" s="12"/>
      <c r="AA753" s="12"/>
    </row>
    <row r="754" spans="4:27" x14ac:dyDescent="0.25">
      <c r="D754" s="33"/>
      <c r="F754" s="34"/>
      <c r="H754" s="34"/>
      <c r="J754" s="35"/>
      <c r="R754" s="49"/>
      <c r="X754" s="12"/>
      <c r="Y754" s="12"/>
      <c r="Z754" s="12"/>
      <c r="AA754" s="12"/>
    </row>
    <row r="755" spans="4:27" x14ac:dyDescent="0.25">
      <c r="D755" s="33"/>
      <c r="F755" s="34"/>
      <c r="H755" s="34"/>
      <c r="J755" s="35"/>
      <c r="R755" s="49"/>
      <c r="X755" s="12"/>
      <c r="Y755" s="12"/>
      <c r="Z755" s="12"/>
      <c r="AA755" s="12"/>
    </row>
    <row r="756" spans="4:27" x14ac:dyDescent="0.25">
      <c r="D756" s="33"/>
      <c r="F756" s="34"/>
      <c r="H756" s="34"/>
      <c r="J756" s="35"/>
      <c r="R756" s="49"/>
      <c r="X756" s="12"/>
      <c r="Y756" s="12"/>
      <c r="Z756" s="12"/>
      <c r="AA756" s="12"/>
    </row>
    <row r="757" spans="4:27" x14ac:dyDescent="0.25">
      <c r="D757" s="33"/>
      <c r="F757" s="34"/>
      <c r="H757" s="34"/>
      <c r="J757" s="35"/>
      <c r="R757" s="49"/>
      <c r="X757" s="12"/>
      <c r="Y757" s="12"/>
      <c r="Z757" s="12"/>
      <c r="AA757" s="12"/>
    </row>
    <row r="758" spans="4:27" x14ac:dyDescent="0.25">
      <c r="D758" s="33"/>
      <c r="F758" s="34"/>
      <c r="H758" s="34"/>
      <c r="J758" s="35"/>
      <c r="R758" s="49"/>
      <c r="X758" s="12"/>
      <c r="Y758" s="12"/>
      <c r="Z758" s="12"/>
      <c r="AA758" s="12"/>
    </row>
    <row r="759" spans="4:27" x14ac:dyDescent="0.25">
      <c r="D759" s="33"/>
      <c r="F759" s="34"/>
      <c r="H759" s="34"/>
      <c r="J759" s="35"/>
      <c r="R759" s="49"/>
      <c r="X759" s="12"/>
      <c r="Y759" s="12"/>
      <c r="Z759" s="12"/>
      <c r="AA759" s="12"/>
    </row>
    <row r="760" spans="4:27" x14ac:dyDescent="0.25">
      <c r="D760" s="33"/>
      <c r="F760" s="34"/>
      <c r="H760" s="34"/>
      <c r="J760" s="35"/>
      <c r="R760" s="49"/>
      <c r="X760" s="12"/>
      <c r="Y760" s="12"/>
      <c r="Z760" s="12"/>
      <c r="AA760" s="12"/>
    </row>
    <row r="761" spans="4:27" x14ac:dyDescent="0.25">
      <c r="D761" s="33"/>
      <c r="F761" s="34"/>
      <c r="H761" s="34"/>
      <c r="J761" s="35"/>
      <c r="R761" s="49"/>
      <c r="X761" s="12"/>
      <c r="Y761" s="12"/>
      <c r="Z761" s="12"/>
      <c r="AA761" s="12"/>
    </row>
    <row r="762" spans="4:27" x14ac:dyDescent="0.25">
      <c r="D762" s="33"/>
      <c r="F762" s="34"/>
      <c r="H762" s="34"/>
      <c r="J762" s="35"/>
      <c r="R762" s="49"/>
      <c r="X762" s="12"/>
      <c r="Y762" s="12"/>
      <c r="Z762" s="12"/>
      <c r="AA762" s="12"/>
    </row>
    <row r="763" spans="4:27" x14ac:dyDescent="0.25">
      <c r="D763" s="33"/>
      <c r="F763" s="34"/>
      <c r="H763" s="34"/>
      <c r="J763" s="35"/>
      <c r="R763" s="49"/>
      <c r="X763" s="12"/>
      <c r="Y763" s="12"/>
      <c r="Z763" s="12"/>
      <c r="AA763" s="12"/>
    </row>
    <row r="764" spans="4:27" x14ac:dyDescent="0.25">
      <c r="D764" s="33"/>
      <c r="F764" s="34"/>
      <c r="H764" s="34"/>
      <c r="J764" s="35"/>
      <c r="R764" s="49"/>
      <c r="X764" s="12"/>
      <c r="Y764" s="12"/>
      <c r="Z764" s="12"/>
      <c r="AA764" s="12"/>
    </row>
    <row r="765" spans="4:27" x14ac:dyDescent="0.25">
      <c r="D765" s="33"/>
      <c r="F765" s="34"/>
      <c r="H765" s="34"/>
      <c r="J765" s="35"/>
      <c r="R765" s="49"/>
      <c r="X765" s="12"/>
      <c r="Y765" s="12"/>
      <c r="Z765" s="12"/>
      <c r="AA765" s="12"/>
    </row>
    <row r="766" spans="4:27" x14ac:dyDescent="0.25">
      <c r="D766" s="33"/>
      <c r="F766" s="34"/>
      <c r="H766" s="34"/>
      <c r="J766" s="35"/>
      <c r="R766" s="49"/>
      <c r="X766" s="12"/>
      <c r="Y766" s="12"/>
      <c r="Z766" s="12"/>
      <c r="AA766" s="12"/>
    </row>
    <row r="767" spans="4:27" x14ac:dyDescent="0.25">
      <c r="D767" s="33"/>
      <c r="F767" s="34"/>
      <c r="H767" s="34"/>
      <c r="J767" s="35"/>
      <c r="R767" s="49"/>
      <c r="X767" s="12"/>
      <c r="Y767" s="12"/>
      <c r="Z767" s="12"/>
      <c r="AA767" s="12"/>
    </row>
    <row r="768" spans="4:27" x14ac:dyDescent="0.25">
      <c r="D768" s="33"/>
      <c r="F768" s="34"/>
      <c r="H768" s="34"/>
      <c r="J768" s="35"/>
      <c r="R768" s="49"/>
      <c r="X768" s="12"/>
      <c r="Y768" s="12"/>
      <c r="Z768" s="12"/>
      <c r="AA768" s="12"/>
    </row>
    <row r="769" spans="4:27" x14ac:dyDescent="0.25">
      <c r="D769" s="33"/>
      <c r="F769" s="34"/>
      <c r="H769" s="34"/>
      <c r="J769" s="35"/>
      <c r="R769" s="49"/>
      <c r="X769" s="12"/>
      <c r="Y769" s="12"/>
      <c r="Z769" s="12"/>
      <c r="AA769" s="12"/>
    </row>
    <row r="770" spans="4:27" x14ac:dyDescent="0.25">
      <c r="D770" s="33"/>
      <c r="F770" s="34"/>
      <c r="H770" s="34"/>
      <c r="J770" s="35"/>
      <c r="R770" s="49"/>
      <c r="X770" s="12"/>
      <c r="Y770" s="12"/>
      <c r="Z770" s="12"/>
      <c r="AA770" s="12"/>
    </row>
    <row r="771" spans="4:27" x14ac:dyDescent="0.25">
      <c r="D771" s="33"/>
      <c r="F771" s="34"/>
      <c r="H771" s="34"/>
      <c r="J771" s="35"/>
      <c r="R771" s="49"/>
      <c r="X771" s="12"/>
      <c r="Y771" s="12"/>
      <c r="Z771" s="12"/>
      <c r="AA771" s="12"/>
    </row>
    <row r="772" spans="4:27" x14ac:dyDescent="0.25">
      <c r="D772" s="33"/>
      <c r="F772" s="34"/>
      <c r="H772" s="34"/>
      <c r="J772" s="35"/>
      <c r="R772" s="49"/>
      <c r="X772" s="12"/>
      <c r="Y772" s="12"/>
      <c r="Z772" s="12"/>
      <c r="AA772" s="12"/>
    </row>
    <row r="773" spans="4:27" x14ac:dyDescent="0.25">
      <c r="D773" s="33"/>
      <c r="F773" s="34"/>
      <c r="H773" s="34"/>
      <c r="J773" s="35"/>
      <c r="R773" s="49"/>
      <c r="X773" s="12"/>
      <c r="Y773" s="12"/>
      <c r="Z773" s="12"/>
      <c r="AA773" s="12"/>
    </row>
    <row r="774" spans="4:27" x14ac:dyDescent="0.25">
      <c r="D774" s="33"/>
      <c r="F774" s="34"/>
      <c r="H774" s="34"/>
      <c r="J774" s="35"/>
      <c r="R774" s="49"/>
      <c r="X774" s="12"/>
      <c r="Y774" s="12"/>
      <c r="Z774" s="12"/>
      <c r="AA774" s="12"/>
    </row>
    <row r="775" spans="4:27" x14ac:dyDescent="0.25">
      <c r="D775" s="33"/>
      <c r="F775" s="34"/>
      <c r="H775" s="34"/>
      <c r="J775" s="35"/>
      <c r="R775" s="49"/>
      <c r="X775" s="12"/>
      <c r="Y775" s="12"/>
      <c r="Z775" s="12"/>
      <c r="AA775" s="12"/>
    </row>
    <row r="776" spans="4:27" x14ac:dyDescent="0.25">
      <c r="D776" s="33"/>
      <c r="F776" s="34"/>
      <c r="H776" s="34"/>
      <c r="J776" s="35"/>
      <c r="R776" s="49"/>
      <c r="X776" s="12"/>
      <c r="Y776" s="12"/>
      <c r="Z776" s="12"/>
      <c r="AA776" s="12"/>
    </row>
    <row r="777" spans="4:27" x14ac:dyDescent="0.25">
      <c r="D777" s="33"/>
      <c r="F777" s="34"/>
      <c r="H777" s="34"/>
      <c r="J777" s="35"/>
      <c r="R777" s="49"/>
      <c r="X777" s="12"/>
      <c r="Y777" s="12"/>
      <c r="Z777" s="12"/>
      <c r="AA777" s="12"/>
    </row>
    <row r="778" spans="4:27" x14ac:dyDescent="0.25">
      <c r="D778" s="33"/>
      <c r="F778" s="34"/>
      <c r="H778" s="34"/>
      <c r="J778" s="35"/>
      <c r="R778" s="49"/>
      <c r="X778" s="12"/>
      <c r="Y778" s="12"/>
      <c r="Z778" s="12"/>
      <c r="AA778" s="12"/>
    </row>
    <row r="779" spans="4:27" x14ac:dyDescent="0.25">
      <c r="D779" s="33"/>
      <c r="F779" s="34"/>
      <c r="H779" s="34"/>
      <c r="J779" s="35"/>
      <c r="R779" s="49"/>
      <c r="X779" s="12"/>
      <c r="Y779" s="12"/>
      <c r="Z779" s="12"/>
      <c r="AA779" s="12"/>
    </row>
    <row r="780" spans="4:27" x14ac:dyDescent="0.25">
      <c r="D780" s="33"/>
      <c r="F780" s="34"/>
      <c r="H780" s="34"/>
      <c r="J780" s="35"/>
      <c r="R780" s="49"/>
      <c r="X780" s="12"/>
      <c r="Y780" s="12"/>
      <c r="Z780" s="12"/>
      <c r="AA780" s="12"/>
    </row>
    <row r="781" spans="4:27" x14ac:dyDescent="0.25">
      <c r="D781" s="33"/>
      <c r="F781" s="34"/>
      <c r="H781" s="34"/>
      <c r="J781" s="35"/>
      <c r="R781" s="49"/>
      <c r="X781" s="12"/>
      <c r="Y781" s="12"/>
      <c r="Z781" s="12"/>
      <c r="AA781" s="12"/>
    </row>
    <row r="782" spans="4:27" x14ac:dyDescent="0.25">
      <c r="D782" s="33"/>
      <c r="F782" s="34"/>
      <c r="H782" s="34"/>
      <c r="J782" s="35"/>
      <c r="R782" s="49"/>
      <c r="X782" s="12"/>
      <c r="Y782" s="12"/>
      <c r="Z782" s="12"/>
      <c r="AA782" s="12"/>
    </row>
    <row r="783" spans="4:27" x14ac:dyDescent="0.25">
      <c r="D783" s="33"/>
      <c r="F783" s="34"/>
      <c r="H783" s="34"/>
      <c r="J783" s="35"/>
      <c r="R783" s="49"/>
      <c r="X783" s="12"/>
      <c r="Y783" s="12"/>
      <c r="Z783" s="12"/>
      <c r="AA783" s="12"/>
    </row>
    <row r="784" spans="4:27" x14ac:dyDescent="0.25">
      <c r="D784" s="33"/>
      <c r="F784" s="34"/>
      <c r="H784" s="34"/>
      <c r="J784" s="35"/>
      <c r="R784" s="49"/>
      <c r="X784" s="12"/>
      <c r="Y784" s="12"/>
      <c r="Z784" s="12"/>
      <c r="AA784" s="12"/>
    </row>
    <row r="785" spans="4:27" x14ac:dyDescent="0.25">
      <c r="D785" s="33"/>
      <c r="F785" s="34"/>
      <c r="H785" s="34"/>
      <c r="J785" s="35"/>
      <c r="R785" s="49"/>
      <c r="X785" s="12"/>
      <c r="Y785" s="12"/>
      <c r="Z785" s="12"/>
      <c r="AA785" s="12"/>
    </row>
    <row r="786" spans="4:27" x14ac:dyDescent="0.25">
      <c r="D786" s="33"/>
      <c r="F786" s="34"/>
      <c r="H786" s="34"/>
      <c r="J786" s="35"/>
      <c r="R786" s="49"/>
      <c r="X786" s="12"/>
      <c r="Y786" s="12"/>
      <c r="Z786" s="12"/>
      <c r="AA786" s="12"/>
    </row>
    <row r="787" spans="4:27" x14ac:dyDescent="0.25">
      <c r="D787" s="33"/>
      <c r="F787" s="34"/>
      <c r="H787" s="34"/>
      <c r="J787" s="35"/>
      <c r="R787" s="49"/>
      <c r="X787" s="12"/>
      <c r="Y787" s="12"/>
      <c r="Z787" s="12"/>
      <c r="AA787" s="12"/>
    </row>
    <row r="788" spans="4:27" x14ac:dyDescent="0.25">
      <c r="D788" s="33"/>
      <c r="F788" s="34"/>
      <c r="H788" s="34"/>
      <c r="J788" s="35"/>
      <c r="R788" s="49"/>
      <c r="X788" s="12"/>
      <c r="Y788" s="12"/>
      <c r="Z788" s="12"/>
      <c r="AA788" s="12"/>
    </row>
    <row r="789" spans="4:27" x14ac:dyDescent="0.25">
      <c r="D789" s="33"/>
      <c r="F789" s="34"/>
      <c r="H789" s="34"/>
      <c r="J789" s="35"/>
      <c r="R789" s="49"/>
      <c r="X789" s="12"/>
      <c r="Y789" s="12"/>
      <c r="Z789" s="12"/>
      <c r="AA789" s="12"/>
    </row>
    <row r="790" spans="4:27" x14ac:dyDescent="0.25">
      <c r="D790" s="33"/>
      <c r="F790" s="34"/>
      <c r="H790" s="34"/>
      <c r="J790" s="35"/>
      <c r="R790" s="49"/>
      <c r="X790" s="12"/>
      <c r="Y790" s="12"/>
      <c r="Z790" s="12"/>
      <c r="AA790" s="12"/>
    </row>
    <row r="791" spans="4:27" x14ac:dyDescent="0.25">
      <c r="D791" s="33"/>
      <c r="F791" s="34"/>
      <c r="H791" s="34"/>
      <c r="J791" s="35"/>
      <c r="R791" s="49"/>
      <c r="X791" s="12"/>
      <c r="Y791" s="12"/>
      <c r="Z791" s="12"/>
      <c r="AA791" s="12"/>
    </row>
    <row r="792" spans="4:27" x14ac:dyDescent="0.25">
      <c r="D792" s="33"/>
      <c r="F792" s="34"/>
      <c r="H792" s="34"/>
      <c r="J792" s="35"/>
      <c r="R792" s="49"/>
      <c r="X792" s="12"/>
      <c r="Y792" s="12"/>
      <c r="Z792" s="12"/>
      <c r="AA792" s="12"/>
    </row>
    <row r="793" spans="4:27" x14ac:dyDescent="0.25">
      <c r="D793" s="33"/>
      <c r="F793" s="34"/>
      <c r="H793" s="34"/>
      <c r="J793" s="35"/>
      <c r="R793" s="49"/>
      <c r="X793" s="12"/>
      <c r="Y793" s="12"/>
      <c r="Z793" s="12"/>
      <c r="AA793" s="12"/>
    </row>
    <row r="794" spans="4:27" x14ac:dyDescent="0.25">
      <c r="D794" s="33"/>
      <c r="F794" s="34"/>
      <c r="H794" s="34"/>
      <c r="J794" s="35"/>
      <c r="R794" s="49"/>
      <c r="X794" s="12"/>
      <c r="Y794" s="12"/>
      <c r="Z794" s="12"/>
      <c r="AA794" s="12"/>
    </row>
    <row r="795" spans="4:27" x14ac:dyDescent="0.25">
      <c r="D795" s="33"/>
      <c r="F795" s="34"/>
      <c r="H795" s="34"/>
      <c r="J795" s="35"/>
      <c r="R795" s="49"/>
      <c r="X795" s="12"/>
      <c r="Y795" s="12"/>
      <c r="Z795" s="12"/>
      <c r="AA795" s="12"/>
    </row>
    <row r="796" spans="4:27" x14ac:dyDescent="0.25">
      <c r="D796" s="33"/>
      <c r="F796" s="34"/>
      <c r="H796" s="34"/>
      <c r="J796" s="35"/>
      <c r="R796" s="49"/>
      <c r="X796" s="12"/>
      <c r="Y796" s="12"/>
      <c r="Z796" s="12"/>
      <c r="AA796" s="12"/>
    </row>
    <row r="797" spans="4:27" x14ac:dyDescent="0.25">
      <c r="D797" s="33"/>
      <c r="F797" s="34"/>
      <c r="H797" s="34"/>
      <c r="J797" s="35"/>
      <c r="R797" s="49"/>
      <c r="X797" s="12"/>
      <c r="Y797" s="12"/>
      <c r="Z797" s="12"/>
      <c r="AA797" s="12"/>
    </row>
    <row r="798" spans="4:27" x14ac:dyDescent="0.25">
      <c r="D798" s="33"/>
      <c r="F798" s="34"/>
      <c r="H798" s="34"/>
      <c r="J798" s="35"/>
      <c r="R798" s="49"/>
      <c r="X798" s="12"/>
      <c r="Y798" s="12"/>
      <c r="Z798" s="12"/>
      <c r="AA798" s="12"/>
    </row>
    <row r="799" spans="4:27" x14ac:dyDescent="0.25">
      <c r="D799" s="33"/>
      <c r="F799" s="34"/>
      <c r="H799" s="34"/>
      <c r="J799" s="35"/>
      <c r="R799" s="49"/>
      <c r="X799" s="12"/>
      <c r="Y799" s="12"/>
      <c r="Z799" s="12"/>
      <c r="AA799" s="12"/>
    </row>
    <row r="800" spans="4:27" x14ac:dyDescent="0.25">
      <c r="D800" s="33"/>
      <c r="F800" s="34"/>
      <c r="H800" s="34"/>
      <c r="J800" s="35"/>
      <c r="R800" s="49"/>
      <c r="X800" s="12"/>
      <c r="Y800" s="12"/>
      <c r="Z800" s="12"/>
      <c r="AA800" s="12"/>
    </row>
    <row r="801" spans="4:27" x14ac:dyDescent="0.25">
      <c r="D801" s="33"/>
      <c r="F801" s="34"/>
      <c r="H801" s="34"/>
      <c r="J801" s="35"/>
      <c r="R801" s="49"/>
      <c r="X801" s="12"/>
      <c r="Y801" s="12"/>
      <c r="Z801" s="12"/>
      <c r="AA801" s="12"/>
    </row>
    <row r="802" spans="4:27" x14ac:dyDescent="0.25">
      <c r="D802" s="33"/>
      <c r="F802" s="34"/>
      <c r="H802" s="34"/>
      <c r="J802" s="35"/>
      <c r="R802" s="49"/>
    </row>
    <row r="803" spans="4:27" x14ac:dyDescent="0.25">
      <c r="D803" s="33"/>
      <c r="F803" s="34"/>
      <c r="H803" s="34"/>
      <c r="J803" s="35"/>
      <c r="R803" s="49"/>
    </row>
    <row r="804" spans="4:27" x14ac:dyDescent="0.25">
      <c r="D804" s="33"/>
      <c r="F804" s="34"/>
      <c r="H804" s="34"/>
      <c r="J804" s="35"/>
      <c r="R804" s="49"/>
    </row>
    <row r="805" spans="4:27" x14ac:dyDescent="0.25">
      <c r="D805" s="33"/>
      <c r="F805" s="34"/>
      <c r="H805" s="34"/>
      <c r="J805" s="35"/>
      <c r="R805" s="49"/>
    </row>
    <row r="806" spans="4:27" x14ac:dyDescent="0.25">
      <c r="D806" s="33"/>
      <c r="F806" s="34"/>
      <c r="H806" s="34"/>
      <c r="J806" s="35"/>
      <c r="R806" s="49"/>
    </row>
    <row r="807" spans="4:27" x14ac:dyDescent="0.25">
      <c r="D807" s="33"/>
      <c r="F807" s="34"/>
      <c r="H807" s="34"/>
      <c r="J807" s="35"/>
      <c r="R807" s="49"/>
    </row>
    <row r="808" spans="4:27" x14ac:dyDescent="0.25">
      <c r="D808" s="33"/>
      <c r="F808" s="34"/>
      <c r="H808" s="34"/>
      <c r="J808" s="35"/>
      <c r="R808" s="49"/>
    </row>
    <row r="809" spans="4:27" x14ac:dyDescent="0.25">
      <c r="D809" s="33"/>
      <c r="F809" s="34"/>
      <c r="H809" s="34"/>
      <c r="J809" s="35"/>
      <c r="R809" s="49"/>
    </row>
    <row r="810" spans="4:27" x14ac:dyDescent="0.25">
      <c r="D810" s="33"/>
      <c r="F810" s="34"/>
      <c r="H810" s="34"/>
      <c r="J810" s="35"/>
      <c r="R810" s="49"/>
    </row>
    <row r="811" spans="4:27" x14ac:dyDescent="0.25">
      <c r="D811" s="33"/>
      <c r="F811" s="34"/>
      <c r="H811" s="34"/>
      <c r="J811" s="35"/>
      <c r="R811" s="49"/>
    </row>
    <row r="812" spans="4:27" x14ac:dyDescent="0.25">
      <c r="D812" s="33"/>
      <c r="F812" s="34"/>
      <c r="H812" s="34"/>
      <c r="J812" s="35"/>
      <c r="R812" s="49"/>
    </row>
    <row r="813" spans="4:27" x14ac:dyDescent="0.25">
      <c r="D813" s="33"/>
      <c r="F813" s="34"/>
      <c r="H813" s="34"/>
      <c r="J813" s="35"/>
      <c r="R813" s="49"/>
    </row>
    <row r="814" spans="4:27" x14ac:dyDescent="0.25">
      <c r="D814" s="33"/>
      <c r="F814" s="34"/>
      <c r="H814" s="34"/>
      <c r="J814" s="35"/>
      <c r="R814" s="49"/>
    </row>
    <row r="815" spans="4:27" x14ac:dyDescent="0.25">
      <c r="D815" s="33"/>
      <c r="F815" s="34"/>
      <c r="H815" s="34"/>
      <c r="J815" s="35"/>
      <c r="R815" s="49"/>
    </row>
    <row r="816" spans="4:27" x14ac:dyDescent="0.25">
      <c r="D816" s="33"/>
      <c r="F816" s="34"/>
      <c r="H816" s="34"/>
      <c r="J816" s="35"/>
      <c r="R816" s="49"/>
    </row>
    <row r="817" spans="4:18" x14ac:dyDescent="0.25">
      <c r="D817" s="33"/>
      <c r="F817" s="34"/>
      <c r="H817" s="34"/>
      <c r="J817" s="35"/>
      <c r="R817" s="49"/>
    </row>
    <row r="818" spans="4:18" x14ac:dyDescent="0.25">
      <c r="D818" s="33"/>
      <c r="F818" s="34"/>
      <c r="H818" s="34"/>
      <c r="J818" s="35"/>
      <c r="R818" s="49"/>
    </row>
    <row r="819" spans="4:18" x14ac:dyDescent="0.25">
      <c r="D819" s="33"/>
      <c r="F819" s="34"/>
      <c r="H819" s="34"/>
      <c r="J819" s="35"/>
      <c r="R819" s="49"/>
    </row>
    <row r="820" spans="4:18" x14ac:dyDescent="0.25">
      <c r="D820" s="33"/>
      <c r="F820" s="34"/>
      <c r="H820" s="34"/>
      <c r="J820" s="35"/>
      <c r="R820" s="49"/>
    </row>
    <row r="821" spans="4:18" x14ac:dyDescent="0.25">
      <c r="D821" s="33"/>
      <c r="F821" s="34"/>
      <c r="H821" s="34"/>
      <c r="J821" s="35"/>
      <c r="R821" s="49"/>
    </row>
    <row r="822" spans="4:18" x14ac:dyDescent="0.25">
      <c r="D822" s="33"/>
      <c r="F822" s="34"/>
      <c r="H822" s="34"/>
      <c r="J822" s="35"/>
      <c r="R822" s="49"/>
    </row>
    <row r="823" spans="4:18" x14ac:dyDescent="0.25">
      <c r="D823" s="33"/>
      <c r="F823" s="34"/>
      <c r="H823" s="34"/>
      <c r="J823" s="35"/>
      <c r="R823" s="49"/>
    </row>
    <row r="824" spans="4:18" x14ac:dyDescent="0.25">
      <c r="D824" s="33"/>
      <c r="F824" s="34"/>
      <c r="H824" s="34"/>
      <c r="J824" s="35"/>
      <c r="R824" s="49"/>
    </row>
    <row r="825" spans="4:18" x14ac:dyDescent="0.25">
      <c r="D825" s="33"/>
      <c r="F825" s="34"/>
      <c r="H825" s="34"/>
      <c r="J825" s="35"/>
      <c r="R825" s="49"/>
    </row>
    <row r="826" spans="4:18" x14ac:dyDescent="0.25">
      <c r="D826" s="33"/>
      <c r="F826" s="34"/>
      <c r="H826" s="34"/>
      <c r="J826" s="35"/>
      <c r="R826" s="49"/>
    </row>
    <row r="827" spans="4:18" x14ac:dyDescent="0.25">
      <c r="D827" s="33"/>
      <c r="F827" s="34"/>
      <c r="H827" s="34"/>
      <c r="J827" s="35"/>
      <c r="R827" s="49"/>
    </row>
    <row r="828" spans="4:18" x14ac:dyDescent="0.25">
      <c r="D828" s="33"/>
      <c r="F828" s="34"/>
      <c r="H828" s="34"/>
      <c r="J828" s="35"/>
      <c r="R828" s="49"/>
    </row>
    <row r="829" spans="4:18" x14ac:dyDescent="0.25">
      <c r="D829" s="33"/>
      <c r="F829" s="34"/>
      <c r="H829" s="34"/>
      <c r="J829" s="35"/>
      <c r="R829" s="49"/>
    </row>
    <row r="830" spans="4:18" x14ac:dyDescent="0.25">
      <c r="D830" s="33"/>
      <c r="F830" s="34"/>
      <c r="H830" s="34"/>
      <c r="J830" s="35"/>
      <c r="R830" s="49"/>
    </row>
    <row r="831" spans="4:18" x14ac:dyDescent="0.25">
      <c r="D831" s="33"/>
      <c r="F831" s="34"/>
      <c r="H831" s="34"/>
      <c r="J831" s="35"/>
      <c r="R831" s="49"/>
    </row>
    <row r="832" spans="4:18" x14ac:dyDescent="0.25">
      <c r="D832" s="33"/>
      <c r="F832" s="34"/>
      <c r="H832" s="34"/>
      <c r="J832" s="35"/>
      <c r="R832" s="49"/>
    </row>
    <row r="833" spans="4:18" x14ac:dyDescent="0.25">
      <c r="D833" s="33"/>
      <c r="F833" s="34"/>
      <c r="H833" s="34"/>
      <c r="J833" s="35"/>
      <c r="R833" s="49"/>
    </row>
    <row r="834" spans="4:18" x14ac:dyDescent="0.25">
      <c r="D834" s="33"/>
      <c r="F834" s="34"/>
      <c r="H834" s="34"/>
      <c r="J834" s="35"/>
      <c r="R834" s="49"/>
    </row>
    <row r="835" spans="4:18" x14ac:dyDescent="0.25">
      <c r="D835" s="33"/>
      <c r="F835" s="34"/>
      <c r="H835" s="34"/>
      <c r="J835" s="35"/>
      <c r="R835" s="49"/>
    </row>
    <row r="836" spans="4:18" x14ac:dyDescent="0.25">
      <c r="D836" s="33"/>
      <c r="F836" s="34"/>
      <c r="H836" s="34"/>
      <c r="J836" s="35"/>
      <c r="R836" s="49"/>
    </row>
    <row r="837" spans="4:18" x14ac:dyDescent="0.25">
      <c r="D837" s="33"/>
      <c r="F837" s="34"/>
      <c r="H837" s="34"/>
      <c r="J837" s="35"/>
      <c r="R837" s="49"/>
    </row>
    <row r="838" spans="4:18" x14ac:dyDescent="0.25">
      <c r="D838" s="33"/>
      <c r="F838" s="34"/>
      <c r="H838" s="34"/>
      <c r="J838" s="35"/>
      <c r="R838" s="49"/>
    </row>
    <row r="839" spans="4:18" x14ac:dyDescent="0.25">
      <c r="D839" s="33"/>
      <c r="F839" s="34"/>
      <c r="H839" s="34"/>
      <c r="J839" s="35"/>
      <c r="R839" s="49"/>
    </row>
    <row r="840" spans="4:18" x14ac:dyDescent="0.25">
      <c r="D840" s="33"/>
      <c r="F840" s="34"/>
      <c r="H840" s="34"/>
      <c r="J840" s="35"/>
      <c r="R840" s="49"/>
    </row>
    <row r="841" spans="4:18" x14ac:dyDescent="0.25">
      <c r="D841" s="33"/>
      <c r="F841" s="34"/>
      <c r="H841" s="34"/>
      <c r="J841" s="35"/>
      <c r="R841" s="49"/>
    </row>
    <row r="842" spans="4:18" x14ac:dyDescent="0.25">
      <c r="D842" s="33"/>
      <c r="F842" s="34"/>
      <c r="H842" s="34"/>
      <c r="J842" s="35"/>
      <c r="R842" s="49"/>
    </row>
    <row r="843" spans="4:18" x14ac:dyDescent="0.25">
      <c r="D843" s="33"/>
      <c r="F843" s="34"/>
      <c r="H843" s="34"/>
      <c r="J843" s="35"/>
      <c r="R843" s="49"/>
    </row>
    <row r="844" spans="4:18" x14ac:dyDescent="0.25">
      <c r="D844" s="33"/>
      <c r="F844" s="34"/>
      <c r="H844" s="34"/>
      <c r="J844" s="35"/>
      <c r="R844" s="49"/>
    </row>
    <row r="845" spans="4:18" x14ac:dyDescent="0.25">
      <c r="D845" s="33"/>
      <c r="F845" s="34"/>
      <c r="H845" s="34"/>
      <c r="J845" s="35"/>
      <c r="R845" s="49"/>
    </row>
    <row r="846" spans="4:18" x14ac:dyDescent="0.25">
      <c r="D846" s="33"/>
      <c r="F846" s="34"/>
      <c r="H846" s="34"/>
      <c r="J846" s="35"/>
      <c r="R846" s="49"/>
    </row>
    <row r="847" spans="4:18" x14ac:dyDescent="0.25">
      <c r="D847" s="33"/>
      <c r="F847" s="34"/>
      <c r="H847" s="34"/>
      <c r="J847" s="35"/>
      <c r="R847" s="49"/>
    </row>
    <row r="848" spans="4:18" x14ac:dyDescent="0.25">
      <c r="D848" s="33"/>
      <c r="F848" s="34"/>
      <c r="H848" s="34"/>
      <c r="J848" s="35"/>
      <c r="R848" s="49"/>
    </row>
    <row r="849" spans="4:18" x14ac:dyDescent="0.25">
      <c r="D849" s="33"/>
      <c r="F849" s="34"/>
      <c r="H849" s="34"/>
      <c r="J849" s="35"/>
      <c r="R849" s="49"/>
    </row>
    <row r="850" spans="4:18" x14ac:dyDescent="0.25">
      <c r="D850" s="33"/>
      <c r="F850" s="34"/>
      <c r="H850" s="34"/>
      <c r="J850" s="35"/>
      <c r="R850" s="49"/>
    </row>
    <row r="851" spans="4:18" x14ac:dyDescent="0.25">
      <c r="D851" s="33"/>
      <c r="F851" s="34"/>
      <c r="H851" s="34"/>
      <c r="J851" s="35"/>
      <c r="R851" s="49"/>
    </row>
    <row r="852" spans="4:18" x14ac:dyDescent="0.25">
      <c r="D852" s="33"/>
      <c r="F852" s="34"/>
      <c r="H852" s="34"/>
      <c r="J852" s="35"/>
      <c r="R852" s="49"/>
    </row>
    <row r="853" spans="4:18" x14ac:dyDescent="0.25">
      <c r="D853" s="33"/>
      <c r="F853" s="34"/>
      <c r="H853" s="34"/>
      <c r="J853" s="35"/>
      <c r="R853" s="49"/>
    </row>
    <row r="854" spans="4:18" x14ac:dyDescent="0.25">
      <c r="D854" s="33"/>
      <c r="F854" s="34"/>
      <c r="H854" s="34"/>
      <c r="J854" s="35"/>
      <c r="R854" s="49"/>
    </row>
    <row r="855" spans="4:18" x14ac:dyDescent="0.25">
      <c r="D855" s="33"/>
      <c r="F855" s="34"/>
      <c r="H855" s="34"/>
      <c r="J855" s="35"/>
      <c r="R855" s="49"/>
    </row>
    <row r="856" spans="4:18" x14ac:dyDescent="0.25">
      <c r="D856" s="33"/>
      <c r="F856" s="34"/>
      <c r="H856" s="34"/>
      <c r="J856" s="35"/>
      <c r="R856" s="49"/>
    </row>
    <row r="857" spans="4:18" x14ac:dyDescent="0.25">
      <c r="D857" s="33"/>
      <c r="F857" s="34"/>
      <c r="H857" s="34"/>
      <c r="J857" s="35"/>
      <c r="R857" s="49"/>
    </row>
    <row r="858" spans="4:18" x14ac:dyDescent="0.25">
      <c r="D858" s="33"/>
      <c r="F858" s="34"/>
      <c r="H858" s="34"/>
      <c r="J858" s="35"/>
      <c r="R858" s="49"/>
    </row>
    <row r="859" spans="4:18" x14ac:dyDescent="0.25">
      <c r="D859" s="33"/>
      <c r="F859" s="34"/>
      <c r="H859" s="34"/>
      <c r="J859" s="35"/>
      <c r="R859" s="49"/>
    </row>
    <row r="860" spans="4:18" x14ac:dyDescent="0.25">
      <c r="D860" s="33"/>
      <c r="F860" s="34"/>
      <c r="H860" s="34"/>
      <c r="J860" s="35"/>
      <c r="R860" s="49"/>
    </row>
    <row r="861" spans="4:18" x14ac:dyDescent="0.25">
      <c r="D861" s="33"/>
      <c r="F861" s="34"/>
      <c r="H861" s="34"/>
      <c r="J861" s="35"/>
      <c r="R861" s="49"/>
    </row>
    <row r="862" spans="4:18" x14ac:dyDescent="0.25">
      <c r="D862" s="33"/>
      <c r="F862" s="34"/>
      <c r="H862" s="34"/>
      <c r="J862" s="35"/>
      <c r="R862" s="49"/>
    </row>
    <row r="863" spans="4:18" x14ac:dyDescent="0.25">
      <c r="D863" s="33"/>
      <c r="F863" s="34"/>
      <c r="H863" s="34"/>
      <c r="J863" s="35"/>
      <c r="R863" s="49"/>
    </row>
    <row r="864" spans="4:18" x14ac:dyDescent="0.25">
      <c r="D864" s="33"/>
      <c r="F864" s="34"/>
      <c r="H864" s="34"/>
      <c r="J864" s="35"/>
      <c r="R864" s="49"/>
    </row>
    <row r="865" spans="4:18" x14ac:dyDescent="0.25">
      <c r="D865" s="33"/>
      <c r="F865" s="34"/>
      <c r="H865" s="34"/>
      <c r="J865" s="35"/>
      <c r="R865" s="49"/>
    </row>
    <row r="866" spans="4:18" x14ac:dyDescent="0.25">
      <c r="D866" s="33"/>
      <c r="F866" s="34"/>
      <c r="H866" s="34"/>
      <c r="J866" s="35"/>
      <c r="R866" s="49"/>
    </row>
    <row r="867" spans="4:18" x14ac:dyDescent="0.25">
      <c r="D867" s="33"/>
      <c r="F867" s="34"/>
      <c r="H867" s="34"/>
      <c r="J867" s="35"/>
      <c r="R867" s="49"/>
    </row>
    <row r="868" spans="4:18" x14ac:dyDescent="0.25">
      <c r="D868" s="33"/>
      <c r="F868" s="34"/>
      <c r="H868" s="34"/>
      <c r="J868" s="35"/>
      <c r="R868" s="49"/>
    </row>
    <row r="869" spans="4:18" x14ac:dyDescent="0.25">
      <c r="D869" s="33"/>
      <c r="F869" s="34"/>
      <c r="H869" s="34"/>
      <c r="J869" s="35"/>
      <c r="R869" s="49"/>
    </row>
    <row r="870" spans="4:18" x14ac:dyDescent="0.25">
      <c r="D870" s="33"/>
      <c r="F870" s="34"/>
      <c r="H870" s="34"/>
      <c r="J870" s="35"/>
      <c r="R870" s="49"/>
    </row>
    <row r="871" spans="4:18" x14ac:dyDescent="0.25">
      <c r="D871" s="33"/>
      <c r="F871" s="34"/>
      <c r="H871" s="34"/>
      <c r="J871" s="35"/>
      <c r="R871" s="49"/>
    </row>
    <row r="872" spans="4:18" x14ac:dyDescent="0.25">
      <c r="D872" s="33"/>
      <c r="F872" s="34"/>
      <c r="H872" s="34"/>
      <c r="J872" s="35"/>
      <c r="R872" s="49"/>
    </row>
    <row r="873" spans="4:18" x14ac:dyDescent="0.25">
      <c r="D873" s="33"/>
      <c r="F873" s="34"/>
      <c r="H873" s="34"/>
      <c r="J873" s="35"/>
      <c r="R873" s="49"/>
    </row>
    <row r="874" spans="4:18" x14ac:dyDescent="0.25">
      <c r="D874" s="33"/>
      <c r="F874" s="34"/>
      <c r="H874" s="34"/>
      <c r="J874" s="35"/>
      <c r="R874" s="49"/>
    </row>
    <row r="875" spans="4:18" x14ac:dyDescent="0.25">
      <c r="D875" s="33"/>
      <c r="F875" s="34"/>
      <c r="H875" s="34"/>
      <c r="J875" s="35"/>
      <c r="R875" s="49"/>
    </row>
    <row r="876" spans="4:18" x14ac:dyDescent="0.25">
      <c r="D876" s="33"/>
      <c r="F876" s="34"/>
      <c r="H876" s="34"/>
      <c r="J876" s="35"/>
      <c r="R876" s="49"/>
    </row>
    <row r="877" spans="4:18" x14ac:dyDescent="0.25">
      <c r="D877" s="33"/>
      <c r="F877" s="34"/>
      <c r="H877" s="34"/>
      <c r="J877" s="35"/>
      <c r="R877" s="49"/>
    </row>
    <row r="878" spans="4:18" x14ac:dyDescent="0.25">
      <c r="D878" s="33"/>
      <c r="F878" s="34"/>
      <c r="H878" s="34"/>
      <c r="J878" s="35"/>
      <c r="R878" s="49"/>
    </row>
    <row r="879" spans="4:18" x14ac:dyDescent="0.25">
      <c r="D879" s="33"/>
      <c r="F879" s="34"/>
      <c r="H879" s="34"/>
      <c r="J879" s="35"/>
      <c r="R879" s="49"/>
    </row>
    <row r="880" spans="4:18" x14ac:dyDescent="0.25">
      <c r="D880" s="33"/>
      <c r="F880" s="34"/>
      <c r="H880" s="34"/>
      <c r="J880" s="35"/>
      <c r="R880" s="49"/>
    </row>
    <row r="881" spans="4:18" x14ac:dyDescent="0.25">
      <c r="D881" s="33"/>
      <c r="F881" s="34"/>
      <c r="H881" s="34"/>
      <c r="J881" s="35"/>
      <c r="R881" s="49"/>
    </row>
    <row r="882" spans="4:18" x14ac:dyDescent="0.25">
      <c r="D882" s="33"/>
      <c r="F882" s="34"/>
      <c r="H882" s="34"/>
      <c r="J882" s="35"/>
      <c r="R882" s="49"/>
    </row>
    <row r="883" spans="4:18" x14ac:dyDescent="0.25">
      <c r="D883" s="33"/>
      <c r="F883" s="34"/>
      <c r="H883" s="34"/>
      <c r="J883" s="35"/>
      <c r="R883" s="49"/>
    </row>
    <row r="884" spans="4:18" x14ac:dyDescent="0.25">
      <c r="D884" s="33"/>
      <c r="F884" s="34"/>
      <c r="H884" s="34"/>
      <c r="J884" s="35"/>
      <c r="R884" s="49"/>
    </row>
    <row r="885" spans="4:18" x14ac:dyDescent="0.25">
      <c r="D885" s="33"/>
      <c r="F885" s="34"/>
      <c r="H885" s="34"/>
      <c r="J885" s="35"/>
      <c r="R885" s="49"/>
    </row>
    <row r="886" spans="4:18" x14ac:dyDescent="0.25">
      <c r="D886" s="33"/>
      <c r="F886" s="34"/>
      <c r="H886" s="34"/>
      <c r="J886" s="35"/>
      <c r="R886" s="49"/>
    </row>
    <row r="887" spans="4:18" x14ac:dyDescent="0.25">
      <c r="D887" s="33"/>
      <c r="F887" s="34"/>
      <c r="H887" s="34"/>
      <c r="J887" s="35"/>
      <c r="R887" s="49"/>
    </row>
    <row r="888" spans="4:18" x14ac:dyDescent="0.25">
      <c r="D888" s="33"/>
      <c r="F888" s="34"/>
      <c r="H888" s="34"/>
      <c r="J888" s="35"/>
      <c r="R888" s="49"/>
    </row>
    <row r="889" spans="4:18" x14ac:dyDescent="0.25">
      <c r="D889" s="33"/>
      <c r="F889" s="34"/>
      <c r="H889" s="34"/>
      <c r="J889" s="35"/>
      <c r="R889" s="49"/>
    </row>
    <row r="890" spans="4:18" x14ac:dyDescent="0.25">
      <c r="D890" s="33"/>
      <c r="F890" s="34"/>
      <c r="H890" s="34"/>
      <c r="J890" s="35"/>
      <c r="R890" s="49"/>
    </row>
    <row r="891" spans="4:18" x14ac:dyDescent="0.25">
      <c r="D891" s="33"/>
      <c r="F891" s="34"/>
      <c r="H891" s="34"/>
      <c r="J891" s="35"/>
      <c r="R891" s="49"/>
    </row>
    <row r="892" spans="4:18" x14ac:dyDescent="0.25">
      <c r="D892" s="33"/>
      <c r="F892" s="34"/>
      <c r="H892" s="34"/>
      <c r="J892" s="35"/>
      <c r="R892" s="49"/>
    </row>
    <row r="893" spans="4:18" x14ac:dyDescent="0.25">
      <c r="D893" s="33"/>
      <c r="F893" s="34"/>
      <c r="H893" s="34"/>
      <c r="J893" s="35"/>
      <c r="R893" s="49"/>
    </row>
    <row r="894" spans="4:18" x14ac:dyDescent="0.25">
      <c r="D894" s="33"/>
      <c r="F894" s="34"/>
      <c r="H894" s="34"/>
      <c r="J894" s="35"/>
      <c r="R894" s="49"/>
    </row>
    <row r="895" spans="4:18" x14ac:dyDescent="0.25">
      <c r="D895" s="33"/>
      <c r="F895" s="34"/>
      <c r="H895" s="34"/>
      <c r="J895" s="35"/>
      <c r="R895" s="49"/>
    </row>
    <row r="896" spans="4:18" x14ac:dyDescent="0.25">
      <c r="D896" s="33"/>
      <c r="F896" s="34"/>
      <c r="H896" s="34"/>
      <c r="J896" s="35"/>
      <c r="R896" s="49"/>
    </row>
    <row r="897" spans="4:18" x14ac:dyDescent="0.25">
      <c r="D897" s="33"/>
      <c r="F897" s="34"/>
      <c r="H897" s="34"/>
      <c r="J897" s="35"/>
      <c r="R897" s="49"/>
    </row>
    <row r="898" spans="4:18" x14ac:dyDescent="0.25">
      <c r="D898" s="33"/>
      <c r="F898" s="34"/>
      <c r="H898" s="34"/>
      <c r="J898" s="35"/>
      <c r="R898" s="49"/>
    </row>
    <row r="899" spans="4:18" x14ac:dyDescent="0.25">
      <c r="D899" s="33"/>
      <c r="F899" s="34"/>
      <c r="H899" s="34"/>
      <c r="J899" s="35"/>
      <c r="R899" s="49"/>
    </row>
    <row r="900" spans="4:18" x14ac:dyDescent="0.25">
      <c r="D900" s="33"/>
      <c r="F900" s="34"/>
      <c r="H900" s="34"/>
      <c r="J900" s="35"/>
      <c r="R900" s="49"/>
    </row>
    <row r="901" spans="4:18" x14ac:dyDescent="0.25">
      <c r="D901" s="33"/>
      <c r="F901" s="34"/>
      <c r="H901" s="34"/>
      <c r="J901" s="35"/>
      <c r="R901" s="49"/>
    </row>
    <row r="902" spans="4:18" x14ac:dyDescent="0.25">
      <c r="D902" s="33"/>
      <c r="F902" s="34"/>
      <c r="H902" s="34"/>
      <c r="J902" s="35"/>
      <c r="R902" s="49"/>
    </row>
    <row r="903" spans="4:18" x14ac:dyDescent="0.25">
      <c r="D903" s="33"/>
      <c r="F903" s="34"/>
      <c r="H903" s="34"/>
      <c r="J903" s="35"/>
      <c r="R903" s="49"/>
    </row>
    <row r="904" spans="4:18" x14ac:dyDescent="0.25">
      <c r="D904" s="33"/>
      <c r="F904" s="34"/>
      <c r="H904" s="34"/>
      <c r="J904" s="35"/>
      <c r="R904" s="49"/>
    </row>
    <row r="905" spans="4:18" x14ac:dyDescent="0.25">
      <c r="D905" s="33"/>
      <c r="F905" s="34"/>
      <c r="H905" s="34"/>
      <c r="J905" s="35"/>
      <c r="R905" s="49"/>
    </row>
    <row r="906" spans="4:18" x14ac:dyDescent="0.25">
      <c r="D906" s="33"/>
      <c r="F906" s="34"/>
      <c r="H906" s="34"/>
      <c r="J906" s="35"/>
      <c r="R906" s="49"/>
    </row>
    <row r="907" spans="4:18" x14ac:dyDescent="0.25">
      <c r="D907" s="33"/>
      <c r="F907" s="34"/>
      <c r="H907" s="34"/>
      <c r="J907" s="35"/>
      <c r="R907" s="49"/>
    </row>
    <row r="908" spans="4:18" x14ac:dyDescent="0.25">
      <c r="D908" s="33"/>
      <c r="F908" s="34"/>
      <c r="H908" s="34"/>
      <c r="J908" s="35"/>
      <c r="R908" s="49"/>
    </row>
    <row r="909" spans="4:18" x14ac:dyDescent="0.25">
      <c r="D909" s="33"/>
      <c r="F909" s="34"/>
      <c r="H909" s="34"/>
      <c r="J909" s="35"/>
      <c r="R909" s="49"/>
    </row>
    <row r="910" spans="4:18" x14ac:dyDescent="0.25">
      <c r="D910" s="33"/>
      <c r="F910" s="34"/>
      <c r="H910" s="34"/>
      <c r="J910" s="35"/>
      <c r="R910" s="49"/>
    </row>
    <row r="911" spans="4:18" x14ac:dyDescent="0.25">
      <c r="D911" s="33"/>
      <c r="F911" s="34"/>
      <c r="H911" s="34"/>
      <c r="J911" s="35"/>
      <c r="R911" s="49"/>
    </row>
    <row r="912" spans="4:18" x14ac:dyDescent="0.25">
      <c r="D912" s="33"/>
      <c r="F912" s="34"/>
      <c r="H912" s="34"/>
      <c r="J912" s="35"/>
      <c r="R912" s="49"/>
    </row>
    <row r="913" spans="4:18" x14ac:dyDescent="0.25">
      <c r="D913" s="33"/>
      <c r="F913" s="34"/>
      <c r="H913" s="34"/>
      <c r="J913" s="35"/>
      <c r="R913" s="49"/>
    </row>
    <row r="914" spans="4:18" x14ac:dyDescent="0.25">
      <c r="D914" s="33"/>
      <c r="F914" s="34"/>
      <c r="H914" s="34"/>
      <c r="J914" s="35"/>
      <c r="R914" s="49"/>
    </row>
    <row r="915" spans="4:18" x14ac:dyDescent="0.25">
      <c r="D915" s="33"/>
      <c r="F915" s="34"/>
      <c r="H915" s="34"/>
      <c r="J915" s="35"/>
      <c r="R915" s="49"/>
    </row>
    <row r="916" spans="4:18" x14ac:dyDescent="0.25">
      <c r="D916" s="33"/>
      <c r="F916" s="34"/>
      <c r="H916" s="34"/>
      <c r="J916" s="35"/>
      <c r="R916" s="49"/>
    </row>
    <row r="917" spans="4:18" x14ac:dyDescent="0.25">
      <c r="D917" s="33"/>
      <c r="F917" s="34"/>
      <c r="H917" s="34"/>
      <c r="J917" s="35"/>
      <c r="R917" s="49"/>
    </row>
    <row r="918" spans="4:18" x14ac:dyDescent="0.25">
      <c r="D918" s="33"/>
      <c r="F918" s="34"/>
      <c r="H918" s="34"/>
      <c r="J918" s="35"/>
      <c r="R918" s="49"/>
    </row>
    <row r="919" spans="4:18" x14ac:dyDescent="0.25">
      <c r="D919" s="33"/>
      <c r="F919" s="34"/>
      <c r="H919" s="34"/>
      <c r="J919" s="35"/>
      <c r="R919" s="49"/>
    </row>
    <row r="920" spans="4:18" x14ac:dyDescent="0.25">
      <c r="D920" s="33"/>
      <c r="F920" s="34"/>
      <c r="H920" s="34"/>
      <c r="J920" s="35"/>
      <c r="R920" s="49"/>
    </row>
    <row r="921" spans="4:18" x14ac:dyDescent="0.25">
      <c r="D921" s="33"/>
      <c r="F921" s="34"/>
      <c r="H921" s="34"/>
      <c r="J921" s="35"/>
      <c r="R921" s="49"/>
    </row>
    <row r="922" spans="4:18" x14ac:dyDescent="0.25">
      <c r="D922" s="33"/>
      <c r="F922" s="34"/>
      <c r="H922" s="34"/>
      <c r="J922" s="35"/>
      <c r="R922" s="49"/>
    </row>
    <row r="923" spans="4:18" x14ac:dyDescent="0.25">
      <c r="D923" s="33"/>
      <c r="F923" s="34"/>
      <c r="H923" s="34"/>
      <c r="J923" s="35"/>
      <c r="R923" s="49"/>
    </row>
    <row r="924" spans="4:18" x14ac:dyDescent="0.25">
      <c r="D924" s="33"/>
      <c r="F924" s="34"/>
      <c r="H924" s="34"/>
      <c r="J924" s="35"/>
      <c r="R924" s="49"/>
    </row>
    <row r="925" spans="4:18" x14ac:dyDescent="0.25">
      <c r="D925" s="33"/>
      <c r="F925" s="34"/>
      <c r="H925" s="34"/>
      <c r="J925" s="35"/>
      <c r="R925" s="49"/>
    </row>
    <row r="926" spans="4:18" x14ac:dyDescent="0.25">
      <c r="D926" s="33"/>
      <c r="F926" s="34"/>
      <c r="H926" s="34"/>
      <c r="J926" s="35"/>
      <c r="R926" s="49"/>
    </row>
    <row r="927" spans="4:18" x14ac:dyDescent="0.25">
      <c r="D927" s="33"/>
      <c r="F927" s="34"/>
      <c r="H927" s="34"/>
      <c r="J927" s="35"/>
      <c r="R927" s="49"/>
    </row>
    <row r="928" spans="4:18" x14ac:dyDescent="0.25">
      <c r="D928" s="33"/>
      <c r="F928" s="34"/>
      <c r="H928" s="34"/>
      <c r="J928" s="35"/>
      <c r="R928" s="49"/>
    </row>
    <row r="929" spans="4:18" x14ac:dyDescent="0.25">
      <c r="D929" s="33"/>
      <c r="F929" s="34"/>
      <c r="H929" s="23"/>
      <c r="J929" s="35"/>
      <c r="R929" s="49"/>
    </row>
    <row r="930" spans="4:18" x14ac:dyDescent="0.25">
      <c r="D930" s="33"/>
      <c r="F930" s="34"/>
      <c r="H930" s="23"/>
      <c r="J930" s="35"/>
      <c r="R930" s="49"/>
    </row>
    <row r="931" spans="4:18" x14ac:dyDescent="0.25">
      <c r="D931" s="33"/>
      <c r="F931" s="34"/>
      <c r="H931" s="23"/>
      <c r="J931" s="35"/>
      <c r="R931" s="49"/>
    </row>
    <row r="932" spans="4:18" x14ac:dyDescent="0.25">
      <c r="D932" s="33"/>
      <c r="F932" s="34"/>
      <c r="H932" s="23"/>
      <c r="J932" s="35"/>
      <c r="R932" s="49"/>
    </row>
    <row r="933" spans="4:18" x14ac:dyDescent="0.25">
      <c r="D933" s="33"/>
      <c r="F933" s="34"/>
      <c r="H933" s="23"/>
      <c r="J933" s="35"/>
      <c r="R933" s="49"/>
    </row>
    <row r="934" spans="4:18" x14ac:dyDescent="0.25">
      <c r="D934" s="33"/>
      <c r="F934" s="34"/>
      <c r="H934" s="23"/>
      <c r="J934" s="35"/>
      <c r="R934" s="49"/>
    </row>
    <row r="935" spans="4:18" x14ac:dyDescent="0.25">
      <c r="D935" s="33"/>
      <c r="F935" s="34"/>
      <c r="H935" s="23"/>
      <c r="J935" s="35"/>
      <c r="R935" s="49"/>
    </row>
    <row r="936" spans="4:18" x14ac:dyDescent="0.25">
      <c r="D936" s="33"/>
      <c r="F936" s="34"/>
      <c r="H936" s="23"/>
      <c r="J936" s="35"/>
      <c r="R936" s="49"/>
    </row>
    <row r="937" spans="4:18" x14ac:dyDescent="0.25">
      <c r="D937" s="33"/>
      <c r="F937" s="34"/>
      <c r="H937" s="23"/>
      <c r="J937" s="35"/>
      <c r="R937" s="49"/>
    </row>
    <row r="938" spans="4:18" x14ac:dyDescent="0.25">
      <c r="D938" s="33"/>
      <c r="F938" s="34"/>
      <c r="H938" s="23"/>
      <c r="J938" s="35"/>
      <c r="R938" s="49"/>
    </row>
    <row r="939" spans="4:18" x14ac:dyDescent="0.25">
      <c r="D939" s="33"/>
      <c r="F939" s="34"/>
      <c r="H939" s="23"/>
      <c r="J939" s="35"/>
      <c r="R939" s="49"/>
    </row>
    <row r="940" spans="4:18" x14ac:dyDescent="0.25">
      <c r="D940" s="33"/>
      <c r="F940" s="34"/>
      <c r="H940" s="23"/>
      <c r="J940" s="35"/>
      <c r="R940" s="49"/>
    </row>
    <row r="941" spans="4:18" x14ac:dyDescent="0.25">
      <c r="D941" s="33"/>
      <c r="F941" s="34"/>
      <c r="H941" s="23"/>
      <c r="J941" s="35"/>
      <c r="R941" s="49"/>
    </row>
    <row r="942" spans="4:18" x14ac:dyDescent="0.25">
      <c r="D942" s="33"/>
      <c r="F942" s="34"/>
      <c r="H942" s="23"/>
      <c r="J942" s="35"/>
      <c r="R942" s="49"/>
    </row>
    <row r="943" spans="4:18" x14ac:dyDescent="0.25">
      <c r="D943" s="33"/>
      <c r="F943" s="34"/>
      <c r="H943" s="23"/>
      <c r="J943" s="35"/>
      <c r="R943" s="49"/>
    </row>
    <row r="944" spans="4:18" x14ac:dyDescent="0.25">
      <c r="D944" s="33"/>
      <c r="F944" s="34"/>
      <c r="H944" s="23"/>
      <c r="J944" s="35"/>
      <c r="R944" s="49"/>
    </row>
    <row r="945" spans="4:18" x14ac:dyDescent="0.25">
      <c r="D945" s="33"/>
      <c r="F945" s="34"/>
      <c r="H945" s="23"/>
      <c r="J945" s="35"/>
      <c r="R945" s="49"/>
    </row>
    <row r="946" spans="4:18" x14ac:dyDescent="0.25">
      <c r="D946" s="33"/>
      <c r="F946" s="34"/>
      <c r="H946" s="23"/>
      <c r="J946" s="35"/>
      <c r="R946" s="49"/>
    </row>
    <row r="947" spans="4:18" x14ac:dyDescent="0.25">
      <c r="D947" s="33"/>
      <c r="F947" s="34"/>
      <c r="H947" s="23"/>
      <c r="J947" s="35"/>
      <c r="R947" s="49"/>
    </row>
    <row r="948" spans="4:18" x14ac:dyDescent="0.25">
      <c r="D948" s="33"/>
      <c r="F948" s="34"/>
      <c r="H948" s="23"/>
      <c r="J948" s="35"/>
      <c r="R948" s="49"/>
    </row>
    <row r="949" spans="4:18" x14ac:dyDescent="0.25">
      <c r="D949" s="33"/>
      <c r="F949" s="34"/>
      <c r="H949" s="23"/>
      <c r="J949" s="35"/>
      <c r="R949" s="49"/>
    </row>
    <row r="950" spans="4:18" x14ac:dyDescent="0.25">
      <c r="D950" s="33"/>
      <c r="F950" s="34"/>
      <c r="H950" s="23"/>
      <c r="J950" s="35"/>
      <c r="R950" s="49"/>
    </row>
    <row r="951" spans="4:18" x14ac:dyDescent="0.25">
      <c r="D951" s="33"/>
      <c r="F951" s="34"/>
      <c r="H951" s="23"/>
      <c r="J951" s="35"/>
      <c r="R951" s="49"/>
    </row>
    <row r="952" spans="4:18" x14ac:dyDescent="0.25">
      <c r="D952" s="33"/>
      <c r="F952" s="34"/>
      <c r="H952" s="23"/>
      <c r="J952" s="35"/>
      <c r="R952" s="49"/>
    </row>
    <row r="953" spans="4:18" x14ac:dyDescent="0.25">
      <c r="D953" s="33"/>
      <c r="F953" s="34"/>
      <c r="H953" s="23"/>
      <c r="J953" s="35"/>
      <c r="R953" s="49"/>
    </row>
    <row r="954" spans="4:18" x14ac:dyDescent="0.25">
      <c r="D954" s="33"/>
      <c r="F954" s="34"/>
      <c r="H954" s="23"/>
      <c r="J954" s="35"/>
      <c r="R954" s="49"/>
    </row>
    <row r="955" spans="4:18" x14ac:dyDescent="0.25">
      <c r="D955" s="33"/>
      <c r="F955" s="34"/>
      <c r="H955" s="23"/>
      <c r="J955" s="35"/>
      <c r="R955" s="49"/>
    </row>
    <row r="956" spans="4:18" x14ac:dyDescent="0.25">
      <c r="D956" s="33"/>
      <c r="F956" s="34"/>
      <c r="H956" s="23"/>
      <c r="J956" s="35"/>
      <c r="R956" s="49"/>
    </row>
    <row r="957" spans="4:18" x14ac:dyDescent="0.25">
      <c r="D957" s="33"/>
      <c r="F957" s="34"/>
      <c r="H957" s="23"/>
      <c r="J957" s="35"/>
      <c r="R957" s="49"/>
    </row>
    <row r="958" spans="4:18" x14ac:dyDescent="0.25">
      <c r="D958" s="33"/>
      <c r="F958" s="34"/>
      <c r="H958" s="23"/>
      <c r="J958" s="35"/>
      <c r="R958" s="49"/>
    </row>
    <row r="959" spans="4:18" x14ac:dyDescent="0.25">
      <c r="D959" s="33"/>
      <c r="F959" s="34"/>
      <c r="H959" s="23"/>
      <c r="J959" s="35"/>
      <c r="R959" s="49"/>
    </row>
    <row r="960" spans="4:18" x14ac:dyDescent="0.25">
      <c r="D960" s="33"/>
      <c r="F960" s="34"/>
      <c r="H960" s="23"/>
      <c r="J960" s="35"/>
      <c r="R960" s="49"/>
    </row>
    <row r="961" spans="4:18" x14ac:dyDescent="0.25">
      <c r="D961" s="33"/>
      <c r="F961" s="34"/>
      <c r="H961" s="23"/>
      <c r="J961" s="35"/>
      <c r="R961" s="49"/>
    </row>
    <row r="962" spans="4:18" x14ac:dyDescent="0.25">
      <c r="D962" s="33"/>
      <c r="F962" s="34"/>
      <c r="H962" s="23"/>
      <c r="J962" s="35"/>
      <c r="R962" s="49"/>
    </row>
    <row r="963" spans="4:18" x14ac:dyDescent="0.25">
      <c r="D963" s="33"/>
      <c r="F963" s="34"/>
      <c r="H963" s="23"/>
      <c r="J963" s="35"/>
      <c r="R963" s="49"/>
    </row>
    <row r="964" spans="4:18" x14ac:dyDescent="0.25">
      <c r="D964" s="33"/>
      <c r="F964" s="34"/>
      <c r="H964" s="23"/>
      <c r="J964" s="35"/>
      <c r="R964" s="49"/>
    </row>
    <row r="965" spans="4:18" x14ac:dyDescent="0.25">
      <c r="D965" s="33"/>
      <c r="F965" s="34"/>
      <c r="H965" s="23"/>
      <c r="J965" s="35"/>
      <c r="R965" s="49"/>
    </row>
    <row r="966" spans="4:18" x14ac:dyDescent="0.25">
      <c r="D966" s="33"/>
      <c r="F966" s="34"/>
      <c r="H966" s="23"/>
      <c r="J966" s="35"/>
      <c r="R966" s="49"/>
    </row>
    <row r="967" spans="4:18" x14ac:dyDescent="0.25">
      <c r="D967" s="33"/>
      <c r="F967" s="34"/>
      <c r="H967" s="23"/>
      <c r="J967" s="35"/>
      <c r="R967" s="49"/>
    </row>
    <row r="968" spans="4:18" x14ac:dyDescent="0.25">
      <c r="D968" s="33"/>
      <c r="F968" s="34"/>
      <c r="H968" s="23"/>
      <c r="J968" s="35"/>
      <c r="R968" s="49"/>
    </row>
    <row r="969" spans="4:18" x14ac:dyDescent="0.25">
      <c r="D969" s="33"/>
      <c r="F969" s="34"/>
      <c r="H969" s="23"/>
      <c r="J969" s="35"/>
      <c r="R969" s="49"/>
    </row>
    <row r="970" spans="4:18" x14ac:dyDescent="0.25">
      <c r="D970" s="33"/>
      <c r="F970" s="34"/>
      <c r="H970" s="23"/>
      <c r="J970" s="35"/>
      <c r="R970" s="49"/>
    </row>
    <row r="971" spans="4:18" x14ac:dyDescent="0.25">
      <c r="D971" s="33"/>
      <c r="F971" s="34"/>
      <c r="H971" s="23"/>
      <c r="J971" s="35"/>
      <c r="R971" s="49"/>
    </row>
    <row r="972" spans="4:18" x14ac:dyDescent="0.25">
      <c r="D972" s="33"/>
      <c r="F972" s="34"/>
      <c r="H972" s="23"/>
      <c r="J972" s="35"/>
    </row>
    <row r="973" spans="4:18" x14ac:dyDescent="0.25">
      <c r="D973" s="33"/>
      <c r="F973" s="34"/>
      <c r="H973" s="23"/>
      <c r="J973" s="35"/>
    </row>
    <row r="974" spans="4:18" x14ac:dyDescent="0.25">
      <c r="D974" s="33"/>
      <c r="F974" s="34"/>
      <c r="H974" s="23"/>
      <c r="J974" s="35"/>
    </row>
    <row r="975" spans="4:18" x14ac:dyDescent="0.25">
      <c r="D975" s="33"/>
      <c r="F975" s="34"/>
      <c r="H975" s="23"/>
      <c r="J975" s="35"/>
    </row>
    <row r="976" spans="4:18" x14ac:dyDescent="0.25">
      <c r="D976" s="33"/>
      <c r="F976" s="34"/>
      <c r="H976" s="23"/>
      <c r="J976" s="35"/>
    </row>
    <row r="977" spans="4:10" x14ac:dyDescent="0.25">
      <c r="D977" s="33"/>
      <c r="F977" s="34"/>
      <c r="H977" s="23"/>
      <c r="J977" s="35"/>
    </row>
    <row r="978" spans="4:10" x14ac:dyDescent="0.25">
      <c r="D978" s="33"/>
      <c r="F978" s="34"/>
      <c r="H978" s="23"/>
      <c r="J978" s="35"/>
    </row>
    <row r="979" spans="4:10" x14ac:dyDescent="0.25">
      <c r="D979" s="33"/>
      <c r="F979" s="34"/>
      <c r="H979" s="23"/>
      <c r="J979" s="35"/>
    </row>
    <row r="980" spans="4:10" x14ac:dyDescent="0.25">
      <c r="D980" s="33"/>
      <c r="F980" s="34"/>
      <c r="H980" s="23"/>
      <c r="J980" s="35"/>
    </row>
    <row r="981" spans="4:10" x14ac:dyDescent="0.25">
      <c r="D981" s="33"/>
      <c r="F981" s="34"/>
      <c r="H981" s="23"/>
      <c r="J981" s="35"/>
    </row>
    <row r="982" spans="4:10" x14ac:dyDescent="0.25">
      <c r="D982" s="33"/>
      <c r="F982" s="34"/>
      <c r="H982" s="23"/>
      <c r="J982" s="35"/>
    </row>
    <row r="983" spans="4:10" x14ac:dyDescent="0.25">
      <c r="D983" s="33"/>
      <c r="F983" s="34"/>
      <c r="H983" s="23"/>
      <c r="J983" s="35"/>
    </row>
    <row r="984" spans="4:10" x14ac:dyDescent="0.25">
      <c r="D984" s="33"/>
      <c r="F984" s="34"/>
      <c r="H984" s="23"/>
      <c r="J984" s="35"/>
    </row>
    <row r="985" spans="4:10" x14ac:dyDescent="0.25">
      <c r="D985" s="33"/>
      <c r="F985" s="34"/>
      <c r="H985" s="23"/>
      <c r="J985" s="35"/>
    </row>
    <row r="986" spans="4:10" x14ac:dyDescent="0.25">
      <c r="D986" s="33"/>
      <c r="F986" s="34"/>
      <c r="H986" s="23"/>
      <c r="J986" s="35"/>
    </row>
    <row r="987" spans="4:10" x14ac:dyDescent="0.25">
      <c r="D987" s="33"/>
      <c r="F987" s="34"/>
      <c r="H987" s="23"/>
      <c r="J987" s="35"/>
    </row>
    <row r="988" spans="4:10" x14ac:dyDescent="0.25">
      <c r="D988" s="33"/>
      <c r="F988" s="34"/>
      <c r="H988" s="23"/>
      <c r="J988" s="35"/>
    </row>
    <row r="989" spans="4:10" x14ac:dyDescent="0.25">
      <c r="D989" s="33"/>
      <c r="F989" s="34"/>
      <c r="H989" s="23"/>
      <c r="J989" s="35"/>
    </row>
    <row r="990" spans="4:10" x14ac:dyDescent="0.25">
      <c r="D990" s="33"/>
      <c r="F990" s="34"/>
      <c r="H990" s="23"/>
      <c r="J990" s="35"/>
    </row>
    <row r="991" spans="4:10" x14ac:dyDescent="0.25">
      <c r="D991" s="33"/>
      <c r="F991" s="34"/>
      <c r="H991" s="23"/>
      <c r="J991" s="35"/>
    </row>
    <row r="992" spans="4:10" x14ac:dyDescent="0.25">
      <c r="D992" s="33"/>
      <c r="F992" s="34"/>
      <c r="H992" s="23"/>
      <c r="J992" s="35"/>
    </row>
    <row r="993" spans="4:10" x14ac:dyDescent="0.25">
      <c r="D993" s="33"/>
      <c r="F993" s="34"/>
      <c r="H993" s="23"/>
      <c r="J993" s="35"/>
    </row>
    <row r="994" spans="4:10" x14ac:dyDescent="0.25">
      <c r="D994" s="33"/>
      <c r="F994" s="34"/>
      <c r="H994" s="23"/>
      <c r="J994" s="35"/>
    </row>
    <row r="995" spans="4:10" x14ac:dyDescent="0.25">
      <c r="D995" s="33"/>
      <c r="F995" s="34"/>
      <c r="H995" s="23"/>
      <c r="J995" s="35"/>
    </row>
    <row r="996" spans="4:10" x14ac:dyDescent="0.25">
      <c r="D996" s="33"/>
      <c r="F996" s="34"/>
      <c r="H996" s="23"/>
      <c r="J996" s="35"/>
    </row>
    <row r="997" spans="4:10" x14ac:dyDescent="0.25">
      <c r="D997" s="33"/>
      <c r="F997" s="34"/>
      <c r="H997" s="23"/>
      <c r="J997" s="35"/>
    </row>
    <row r="998" spans="4:10" x14ac:dyDescent="0.25">
      <c r="D998" s="33"/>
      <c r="F998" s="34"/>
      <c r="H998" s="23"/>
      <c r="J998" s="35"/>
    </row>
    <row r="999" spans="4:10" x14ac:dyDescent="0.25">
      <c r="D999" s="33"/>
      <c r="F999" s="34"/>
      <c r="H999" s="23"/>
      <c r="J999" s="35"/>
    </row>
    <row r="1000" spans="4:10" x14ac:dyDescent="0.25">
      <c r="D1000" s="33"/>
      <c r="F1000" s="34"/>
      <c r="H1000" s="23"/>
      <c r="J1000" s="35"/>
    </row>
    <row r="1001" spans="4:10" x14ac:dyDescent="0.25">
      <c r="D1001" s="33"/>
      <c r="F1001" s="34"/>
      <c r="H1001" s="23"/>
      <c r="J1001" s="35"/>
    </row>
    <row r="1002" spans="4:10" x14ac:dyDescent="0.25">
      <c r="D1002" s="33"/>
      <c r="F1002" s="34"/>
      <c r="H1002" s="23"/>
      <c r="J1002" s="35"/>
    </row>
    <row r="1003" spans="4:10" x14ac:dyDescent="0.25">
      <c r="D1003" s="33"/>
      <c r="F1003" s="34"/>
      <c r="H1003" s="23"/>
      <c r="J1003" s="35"/>
    </row>
    <row r="1004" spans="4:10" x14ac:dyDescent="0.25">
      <c r="D1004" s="33"/>
      <c r="F1004" s="34"/>
      <c r="H1004" s="23"/>
      <c r="J1004" s="35"/>
    </row>
    <row r="1005" spans="4:10" x14ac:dyDescent="0.25">
      <c r="D1005" s="33"/>
      <c r="F1005" s="34"/>
      <c r="H1005" s="23"/>
      <c r="J1005" s="35"/>
    </row>
    <row r="1006" spans="4:10" x14ac:dyDescent="0.25">
      <c r="D1006" s="33"/>
      <c r="F1006" s="34"/>
      <c r="H1006" s="23"/>
      <c r="J1006" s="35"/>
    </row>
    <row r="1007" spans="4:10" x14ac:dyDescent="0.25">
      <c r="D1007" s="33"/>
      <c r="F1007" s="34"/>
      <c r="H1007" s="23"/>
      <c r="J1007" s="35"/>
    </row>
    <row r="1008" spans="4:10" x14ac:dyDescent="0.25">
      <c r="D1008" s="33"/>
      <c r="F1008" s="34"/>
      <c r="H1008" s="23"/>
      <c r="J1008" s="35"/>
    </row>
    <row r="1009" spans="4:10" x14ac:dyDescent="0.25">
      <c r="D1009" s="33"/>
      <c r="F1009" s="34"/>
      <c r="H1009" s="23"/>
      <c r="J1009" s="35"/>
    </row>
    <row r="1010" spans="4:10" x14ac:dyDescent="0.25">
      <c r="D1010" s="33"/>
      <c r="F1010" s="34"/>
      <c r="H1010" s="23"/>
      <c r="J1010" s="35"/>
    </row>
    <row r="1011" spans="4:10" x14ac:dyDescent="0.25">
      <c r="D1011" s="33"/>
      <c r="F1011" s="34"/>
      <c r="H1011" s="23"/>
      <c r="J1011" s="35"/>
    </row>
    <row r="1012" spans="4:10" x14ac:dyDescent="0.25">
      <c r="D1012" s="33"/>
      <c r="F1012" s="34"/>
      <c r="H1012" s="23"/>
      <c r="J1012" s="35"/>
    </row>
    <row r="1013" spans="4:10" x14ac:dyDescent="0.25">
      <c r="D1013" s="33"/>
      <c r="F1013" s="34"/>
      <c r="H1013" s="23"/>
      <c r="J1013" s="35"/>
    </row>
    <row r="1014" spans="4:10" x14ac:dyDescent="0.25">
      <c r="D1014" s="33"/>
      <c r="F1014" s="34"/>
      <c r="H1014" s="23"/>
      <c r="J1014" s="35"/>
    </row>
    <row r="1015" spans="4:10" x14ac:dyDescent="0.25">
      <c r="D1015" s="33"/>
      <c r="F1015" s="34"/>
      <c r="H1015" s="23"/>
      <c r="J1015" s="35"/>
    </row>
    <row r="1016" spans="4:10" x14ac:dyDescent="0.25">
      <c r="D1016" s="33"/>
      <c r="F1016" s="34"/>
      <c r="H1016" s="23"/>
      <c r="J1016" s="35"/>
    </row>
    <row r="1017" spans="4:10" x14ac:dyDescent="0.25">
      <c r="D1017" s="33"/>
      <c r="F1017" s="34"/>
      <c r="H1017" s="23"/>
      <c r="J1017" s="35"/>
    </row>
    <row r="1018" spans="4:10" x14ac:dyDescent="0.25">
      <c r="D1018" s="33"/>
      <c r="F1018" s="34"/>
      <c r="H1018" s="23"/>
      <c r="J1018" s="35"/>
    </row>
    <row r="1019" spans="4:10" x14ac:dyDescent="0.25">
      <c r="D1019" s="33"/>
      <c r="F1019" s="34"/>
      <c r="H1019" s="23"/>
      <c r="J1019" s="35"/>
    </row>
    <row r="1020" spans="4:10" x14ac:dyDescent="0.25">
      <c r="D1020" s="33"/>
      <c r="F1020" s="34"/>
      <c r="H1020" s="23"/>
      <c r="J1020" s="35"/>
    </row>
    <row r="1021" spans="4:10" x14ac:dyDescent="0.25">
      <c r="D1021" s="33"/>
      <c r="F1021" s="34"/>
      <c r="H1021" s="23"/>
      <c r="J1021" s="35"/>
    </row>
    <row r="1022" spans="4:10" x14ac:dyDescent="0.25">
      <c r="D1022" s="33"/>
      <c r="F1022" s="34"/>
      <c r="H1022" s="23"/>
      <c r="J1022" s="35"/>
    </row>
    <row r="1023" spans="4:10" x14ac:dyDescent="0.25">
      <c r="D1023" s="33"/>
      <c r="F1023" s="34"/>
      <c r="H1023" s="23"/>
      <c r="J1023" s="35"/>
    </row>
    <row r="1024" spans="4:10" x14ac:dyDescent="0.25">
      <c r="D1024" s="33"/>
      <c r="F1024" s="34"/>
      <c r="H1024" s="23"/>
      <c r="J1024" s="35"/>
    </row>
    <row r="1025" spans="4:10" x14ac:dyDescent="0.25">
      <c r="D1025" s="33"/>
      <c r="F1025" s="34"/>
      <c r="H1025" s="23"/>
      <c r="J1025" s="35"/>
    </row>
    <row r="1026" spans="4:10" x14ac:dyDescent="0.25">
      <c r="D1026" s="33"/>
      <c r="F1026" s="34"/>
      <c r="H1026" s="23"/>
      <c r="J1026" s="35"/>
    </row>
    <row r="1027" spans="4:10" x14ac:dyDescent="0.25">
      <c r="D1027" s="33"/>
      <c r="F1027" s="34"/>
      <c r="H1027" s="23"/>
      <c r="J1027" s="35"/>
    </row>
    <row r="1028" spans="4:10" x14ac:dyDescent="0.25">
      <c r="D1028" s="33"/>
      <c r="F1028" s="34"/>
      <c r="H1028" s="23"/>
      <c r="J1028" s="35"/>
    </row>
    <row r="1029" spans="4:10" x14ac:dyDescent="0.25">
      <c r="D1029" s="33"/>
      <c r="F1029" s="34"/>
      <c r="H1029" s="23"/>
      <c r="J1029" s="35"/>
    </row>
    <row r="1030" spans="4:10" x14ac:dyDescent="0.25">
      <c r="D1030" s="33"/>
      <c r="F1030" s="34"/>
      <c r="H1030" s="23"/>
      <c r="J1030" s="35"/>
    </row>
    <row r="1031" spans="4:10" x14ac:dyDescent="0.25">
      <c r="D1031" s="33"/>
      <c r="F1031" s="34"/>
      <c r="H1031" s="23"/>
      <c r="J1031" s="35"/>
    </row>
    <row r="1032" spans="4:10" x14ac:dyDescent="0.25">
      <c r="D1032" s="33"/>
      <c r="F1032" s="34"/>
      <c r="H1032" s="23"/>
      <c r="J1032" s="35"/>
    </row>
    <row r="1033" spans="4:10" x14ac:dyDescent="0.25">
      <c r="D1033" s="33"/>
      <c r="F1033" s="34"/>
      <c r="H1033" s="23"/>
      <c r="J1033" s="35"/>
    </row>
    <row r="1034" spans="4:10" x14ac:dyDescent="0.25">
      <c r="D1034" s="33"/>
      <c r="F1034" s="34"/>
      <c r="H1034" s="23"/>
      <c r="J1034" s="35"/>
    </row>
    <row r="1035" spans="4:10" x14ac:dyDescent="0.25">
      <c r="D1035" s="33"/>
      <c r="F1035" s="34"/>
      <c r="H1035" s="23"/>
      <c r="J1035" s="35"/>
    </row>
    <row r="1036" spans="4:10" x14ac:dyDescent="0.25">
      <c r="D1036" s="33"/>
      <c r="F1036" s="34"/>
      <c r="H1036" s="23"/>
      <c r="J1036" s="35"/>
    </row>
    <row r="1037" spans="4:10" x14ac:dyDescent="0.25">
      <c r="D1037" s="33"/>
      <c r="F1037" s="34"/>
      <c r="H1037" s="23"/>
      <c r="J1037" s="35"/>
    </row>
    <row r="1038" spans="4:10" x14ac:dyDescent="0.25">
      <c r="D1038" s="33"/>
      <c r="F1038" s="34"/>
      <c r="H1038" s="23"/>
      <c r="J1038" s="35"/>
    </row>
    <row r="1039" spans="4:10" x14ac:dyDescent="0.25">
      <c r="D1039" s="33"/>
      <c r="F1039" s="34"/>
      <c r="H1039" s="23"/>
      <c r="J1039" s="35"/>
    </row>
    <row r="1040" spans="4:10" x14ac:dyDescent="0.25">
      <c r="D1040" s="33"/>
      <c r="F1040" s="34"/>
      <c r="H1040" s="23"/>
      <c r="J1040" s="35"/>
    </row>
    <row r="1041" spans="4:10" x14ac:dyDescent="0.25">
      <c r="D1041" s="33"/>
      <c r="F1041" s="34"/>
      <c r="H1041" s="23"/>
      <c r="J1041" s="35"/>
    </row>
    <row r="1042" spans="4:10" x14ac:dyDescent="0.25">
      <c r="D1042" s="33"/>
      <c r="F1042" s="34"/>
      <c r="H1042" s="23"/>
      <c r="J1042" s="35"/>
    </row>
    <row r="1043" spans="4:10" x14ac:dyDescent="0.25">
      <c r="D1043" s="33"/>
      <c r="F1043" s="34"/>
      <c r="H1043" s="23"/>
      <c r="J1043" s="35"/>
    </row>
    <row r="1044" spans="4:10" x14ac:dyDescent="0.25">
      <c r="D1044" s="33"/>
      <c r="F1044" s="34"/>
      <c r="H1044" s="23"/>
      <c r="J1044" s="35"/>
    </row>
    <row r="1045" spans="4:10" x14ac:dyDescent="0.25">
      <c r="D1045" s="33"/>
      <c r="F1045" s="34"/>
      <c r="H1045" s="23"/>
      <c r="J1045" s="35"/>
    </row>
    <row r="1046" spans="4:10" x14ac:dyDescent="0.25">
      <c r="D1046" s="33"/>
      <c r="F1046" s="34"/>
      <c r="H1046" s="23"/>
      <c r="J1046" s="35"/>
    </row>
    <row r="1047" spans="4:10" x14ac:dyDescent="0.25">
      <c r="D1047" s="33"/>
      <c r="F1047" s="34"/>
      <c r="H1047" s="23"/>
      <c r="J1047" s="35"/>
    </row>
    <row r="1048" spans="4:10" x14ac:dyDescent="0.25">
      <c r="D1048" s="33"/>
      <c r="F1048" s="34"/>
      <c r="H1048" s="23"/>
      <c r="J1048" s="35"/>
    </row>
    <row r="1049" spans="4:10" x14ac:dyDescent="0.25">
      <c r="D1049" s="33"/>
      <c r="F1049" s="34"/>
      <c r="H1049" s="23"/>
      <c r="J1049" s="35"/>
    </row>
    <row r="1050" spans="4:10" x14ac:dyDescent="0.25">
      <c r="D1050" s="33"/>
      <c r="F1050" s="34"/>
      <c r="H1050" s="23"/>
      <c r="J1050" s="35"/>
    </row>
    <row r="1051" spans="4:10" x14ac:dyDescent="0.25">
      <c r="D1051" s="33"/>
      <c r="F1051" s="34"/>
      <c r="H1051" s="23"/>
      <c r="J1051" s="35"/>
    </row>
    <row r="1052" spans="4:10" x14ac:dyDescent="0.25">
      <c r="D1052" s="33"/>
      <c r="F1052" s="34"/>
      <c r="H1052" s="23"/>
      <c r="J1052" s="35"/>
    </row>
    <row r="1053" spans="4:10" x14ac:dyDescent="0.25">
      <c r="D1053" s="33"/>
      <c r="F1053" s="34"/>
      <c r="H1053" s="23"/>
      <c r="J1053" s="35"/>
    </row>
    <row r="1054" spans="4:10" x14ac:dyDescent="0.25">
      <c r="D1054" s="33"/>
      <c r="F1054" s="34"/>
      <c r="H1054" s="23"/>
      <c r="J1054" s="35"/>
    </row>
    <row r="1055" spans="4:10" x14ac:dyDescent="0.25">
      <c r="D1055" s="33"/>
      <c r="F1055" s="34"/>
      <c r="H1055" s="23"/>
      <c r="J1055" s="35"/>
    </row>
    <row r="1056" spans="4:10" x14ac:dyDescent="0.25">
      <c r="D1056" s="33"/>
      <c r="F1056" s="34"/>
      <c r="H1056" s="23"/>
      <c r="J1056" s="35"/>
    </row>
    <row r="1057" spans="4:10" x14ac:dyDescent="0.25">
      <c r="D1057" s="33"/>
      <c r="F1057" s="34"/>
      <c r="H1057" s="23"/>
      <c r="J1057" s="35"/>
    </row>
    <row r="1058" spans="4:10" x14ac:dyDescent="0.25">
      <c r="D1058" s="33"/>
      <c r="F1058" s="34"/>
      <c r="H1058" s="23"/>
      <c r="J1058" s="35"/>
    </row>
    <row r="1059" spans="4:10" x14ac:dyDescent="0.25">
      <c r="D1059" s="33"/>
      <c r="F1059" s="34"/>
      <c r="H1059" s="23"/>
      <c r="J1059" s="35"/>
    </row>
    <row r="1060" spans="4:10" x14ac:dyDescent="0.25">
      <c r="D1060" s="33"/>
      <c r="F1060" s="34"/>
      <c r="H1060" s="23"/>
      <c r="J1060" s="35"/>
    </row>
  </sheetData>
  <pageMargins left="0.7" right="0.7" top="0.75" bottom="0.75" header="0.3" footer="0.3"/>
  <pageSetup scale="44" fitToHeight="0" orientation="landscape" r:id="rId1"/>
  <rowBreaks count="10" manualBreakCount="10">
    <brk id="82" max="21" man="1"/>
    <brk id="114" max="21" man="1"/>
    <brk id="162" max="21" man="1"/>
    <brk id="224" max="21" man="1"/>
    <brk id="295" max="21" man="1"/>
    <brk id="354" max="21" man="1"/>
    <brk id="403" max="21" man="1"/>
    <brk id="462" max="21" man="1"/>
    <brk id="529" max="21" man="1"/>
    <brk id="57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3"/>
  <sheetViews>
    <sheetView zoomScale="91" zoomScaleNormal="91" workbookViewId="0">
      <selection activeCell="A2" sqref="A1:A2"/>
    </sheetView>
  </sheetViews>
  <sheetFormatPr defaultColWidth="9.109375" defaultRowHeight="13.2" x14ac:dyDescent="0.25"/>
  <cols>
    <col min="1" max="1" width="9.44140625" style="20" bestFit="1" customWidth="1"/>
    <col min="2" max="2" width="52.5546875" style="20" customWidth="1"/>
    <col min="3" max="3" width="31.6640625" style="20" customWidth="1"/>
    <col min="4" max="4" width="2.6640625" style="20" customWidth="1"/>
    <col min="5" max="5" width="21.5546875" style="20" customWidth="1"/>
    <col min="6" max="6" width="2.33203125" style="20" customWidth="1"/>
    <col min="7" max="7" width="20.33203125" style="20" customWidth="1"/>
    <col min="8" max="8" width="2.33203125" style="20" customWidth="1"/>
    <col min="9" max="9" width="18.5546875" style="20" customWidth="1"/>
    <col min="10" max="10" width="2.6640625" style="20" customWidth="1"/>
    <col min="11" max="11" width="19" style="20" customWidth="1"/>
    <col min="12" max="12" width="12.5546875" style="20" customWidth="1"/>
    <col min="13" max="13" width="12.33203125" style="20" bestFit="1" customWidth="1"/>
    <col min="14" max="16384" width="9.109375" style="20"/>
  </cols>
  <sheetData>
    <row r="1" spans="1:12" x14ac:dyDescent="0.25">
      <c r="A1" s="22" t="s">
        <v>284</v>
      </c>
    </row>
    <row r="2" spans="1:12" x14ac:dyDescent="0.25">
      <c r="A2" s="22" t="s">
        <v>283</v>
      </c>
    </row>
    <row r="7" spans="1:12" ht="17.399999999999999" x14ac:dyDescent="0.3">
      <c r="A7" s="1" t="s">
        <v>216</v>
      </c>
      <c r="B7" s="21"/>
      <c r="C7" s="21"/>
      <c r="D7" s="21"/>
      <c r="E7" s="21"/>
      <c r="F7" s="21"/>
      <c r="G7" s="31"/>
      <c r="H7" s="21"/>
      <c r="I7" s="82"/>
      <c r="J7" s="82"/>
      <c r="K7" s="21"/>
      <c r="L7" s="31"/>
    </row>
    <row r="8" spans="1:12" x14ac:dyDescent="0.25">
      <c r="A8" s="21"/>
      <c r="B8" s="21"/>
      <c r="C8" s="21"/>
      <c r="D8" s="21"/>
      <c r="E8" s="21"/>
      <c r="F8" s="21"/>
      <c r="G8" s="31"/>
      <c r="H8" s="21"/>
      <c r="I8" s="82"/>
      <c r="J8" s="82"/>
      <c r="K8" s="21"/>
      <c r="L8" s="31"/>
    </row>
    <row r="9" spans="1:12" x14ac:dyDescent="0.25">
      <c r="A9" s="21" t="s">
        <v>270</v>
      </c>
      <c r="B9" s="21"/>
      <c r="C9" s="21"/>
      <c r="D9" s="21"/>
      <c r="E9" s="21"/>
      <c r="F9" s="21"/>
      <c r="G9" s="31"/>
      <c r="H9" s="21"/>
      <c r="I9" s="82"/>
      <c r="J9" s="82"/>
      <c r="K9" s="21"/>
      <c r="L9" s="31"/>
    </row>
    <row r="10" spans="1:12" x14ac:dyDescent="0.25">
      <c r="A10" s="21"/>
      <c r="B10" s="31"/>
      <c r="C10" s="31"/>
      <c r="D10" s="31"/>
      <c r="E10" s="31"/>
      <c r="F10" s="31"/>
      <c r="H10" s="31"/>
      <c r="I10" s="39"/>
      <c r="J10" s="39"/>
      <c r="K10" s="31"/>
    </row>
    <row r="11" spans="1:12" x14ac:dyDescent="0.25">
      <c r="I11" s="39"/>
      <c r="J11" s="39"/>
      <c r="K11" s="3" t="s">
        <v>224</v>
      </c>
      <c r="L11" s="3"/>
    </row>
    <row r="12" spans="1:12" x14ac:dyDescent="0.25">
      <c r="E12" s="3" t="s">
        <v>207</v>
      </c>
      <c r="G12" s="10" t="s">
        <v>209</v>
      </c>
      <c r="I12" s="3" t="s">
        <v>223</v>
      </c>
      <c r="J12" s="39"/>
      <c r="K12" s="3" t="s">
        <v>209</v>
      </c>
      <c r="L12" s="3"/>
    </row>
    <row r="13" spans="1:12" x14ac:dyDescent="0.25">
      <c r="E13" s="4" t="s">
        <v>208</v>
      </c>
      <c r="G13" s="4" t="s">
        <v>210</v>
      </c>
      <c r="I13" s="4" t="s">
        <v>210</v>
      </c>
      <c r="J13" s="39"/>
      <c r="K13" s="4" t="s">
        <v>210</v>
      </c>
      <c r="L13" s="3"/>
    </row>
    <row r="14" spans="1:12" x14ac:dyDescent="0.25">
      <c r="E14" s="5">
        <v>-1</v>
      </c>
      <c r="F14" s="5"/>
      <c r="G14" s="5">
        <v>-2</v>
      </c>
      <c r="H14" s="5"/>
      <c r="I14" s="5">
        <v>-3</v>
      </c>
      <c r="J14" s="39"/>
      <c r="K14" s="5">
        <v>-4</v>
      </c>
      <c r="L14" s="5"/>
    </row>
    <row r="15" spans="1:12" x14ac:dyDescent="0.25">
      <c r="E15" s="3"/>
      <c r="G15" s="11"/>
      <c r="I15" s="10"/>
      <c r="J15" s="11"/>
      <c r="K15" s="10"/>
      <c r="L15" s="11"/>
    </row>
    <row r="16" spans="1:12" x14ac:dyDescent="0.25">
      <c r="A16" s="22" t="s">
        <v>6</v>
      </c>
      <c r="C16" s="25"/>
      <c r="G16" s="39"/>
      <c r="J16" s="39"/>
      <c r="L16" s="39"/>
    </row>
    <row r="17" spans="1:13" x14ac:dyDescent="0.25">
      <c r="B17" s="20" t="s">
        <v>5</v>
      </c>
      <c r="C17" s="25"/>
      <c r="E17" s="25"/>
      <c r="F17" s="25"/>
      <c r="G17" s="39"/>
      <c r="H17" s="25"/>
      <c r="I17" s="25"/>
      <c r="J17" s="39"/>
      <c r="K17" s="25"/>
      <c r="L17" s="39"/>
    </row>
    <row r="18" spans="1:13" x14ac:dyDescent="0.25">
      <c r="A18" s="28" t="s">
        <v>185</v>
      </c>
      <c r="C18" s="25"/>
      <c r="E18" s="25"/>
      <c r="F18" s="25"/>
      <c r="G18" s="39"/>
      <c r="H18" s="25"/>
      <c r="I18" s="25"/>
      <c r="J18" s="39"/>
      <c r="K18" s="25"/>
      <c r="L18" s="39"/>
    </row>
    <row r="19" spans="1:13" x14ac:dyDescent="0.25">
      <c r="B19" s="20" t="s">
        <v>5</v>
      </c>
      <c r="C19" s="25"/>
      <c r="E19" s="25"/>
      <c r="F19" s="25"/>
      <c r="G19" s="39"/>
      <c r="H19" s="25"/>
      <c r="I19" s="25"/>
      <c r="J19" s="39"/>
      <c r="K19" s="25"/>
      <c r="L19" s="39"/>
    </row>
    <row r="20" spans="1:13" s="25" customFormat="1" x14ac:dyDescent="0.25">
      <c r="B20" s="25" t="s">
        <v>82</v>
      </c>
      <c r="E20" s="23"/>
      <c r="F20" s="20"/>
      <c r="G20" s="39"/>
      <c r="H20" s="20"/>
      <c r="I20" s="23"/>
      <c r="J20" s="39"/>
      <c r="K20" s="20"/>
      <c r="L20" s="39"/>
    </row>
    <row r="21" spans="1:13" x14ac:dyDescent="0.25">
      <c r="A21" s="20">
        <v>343</v>
      </c>
      <c r="B21" s="20" t="s">
        <v>84</v>
      </c>
      <c r="C21" s="25"/>
      <c r="E21" s="23">
        <v>27106050.559999999</v>
      </c>
      <c r="G21" s="39"/>
      <c r="I21" s="23">
        <v>7224788</v>
      </c>
      <c r="J21" s="39"/>
      <c r="K21" s="23">
        <f>+I21/I23*G23</f>
        <v>5094131.2840242609</v>
      </c>
      <c r="L21" s="39"/>
    </row>
    <row r="22" spans="1:13" x14ac:dyDescent="0.25">
      <c r="A22" s="20">
        <v>343.2</v>
      </c>
      <c r="B22" s="20" t="s">
        <v>85</v>
      </c>
      <c r="C22" s="25"/>
      <c r="E22" s="19">
        <v>37564239.130000003</v>
      </c>
      <c r="G22" s="39"/>
      <c r="I22" s="19">
        <v>11461033</v>
      </c>
      <c r="J22" s="39"/>
      <c r="K22" s="19">
        <f>+I22/I23*G23</f>
        <v>8081068.5036757383</v>
      </c>
      <c r="L22" s="39"/>
    </row>
    <row r="23" spans="1:13" x14ac:dyDescent="0.25">
      <c r="B23" s="25" t="s">
        <v>225</v>
      </c>
      <c r="C23" s="25"/>
      <c r="E23" s="26">
        <f>+SUBTOTAL(9,E21:E22)</f>
        <v>64670289.689999998</v>
      </c>
      <c r="F23" s="25"/>
      <c r="G23" s="83">
        <v>13175199.787699999</v>
      </c>
      <c r="H23" s="25"/>
      <c r="I23" s="26">
        <f>+SUBTOTAL(9,I21:I22)</f>
        <v>18685821</v>
      </c>
      <c r="J23" s="42"/>
      <c r="K23" s="26">
        <f>+SUBTOTAL(9,K21:K22)</f>
        <v>13175199.787699999</v>
      </c>
      <c r="L23" s="39"/>
    </row>
    <row r="24" spans="1:13" s="25" customFormat="1" x14ac:dyDescent="0.25">
      <c r="A24" s="25" t="s">
        <v>5</v>
      </c>
      <c r="B24" s="25" t="s">
        <v>5</v>
      </c>
      <c r="E24" s="20"/>
      <c r="F24" s="20"/>
      <c r="G24" s="39"/>
      <c r="H24" s="20"/>
      <c r="I24" s="20"/>
      <c r="J24" s="39"/>
      <c r="K24" s="20"/>
      <c r="L24" s="39"/>
    </row>
    <row r="25" spans="1:13" x14ac:dyDescent="0.25">
      <c r="A25" s="25" t="s">
        <v>5</v>
      </c>
      <c r="B25" s="25" t="s">
        <v>88</v>
      </c>
      <c r="C25" s="25"/>
      <c r="E25" s="23"/>
      <c r="G25" s="39"/>
      <c r="I25" s="23"/>
      <c r="J25" s="39"/>
      <c r="L25" s="39"/>
      <c r="M25" s="25"/>
    </row>
    <row r="26" spans="1:13" x14ac:dyDescent="0.25">
      <c r="A26" s="20">
        <v>343</v>
      </c>
      <c r="B26" s="20" t="s">
        <v>84</v>
      </c>
      <c r="C26" s="25"/>
      <c r="E26" s="23">
        <v>121376511.03</v>
      </c>
      <c r="G26" s="39"/>
      <c r="I26" s="23">
        <v>79300806</v>
      </c>
      <c r="J26" s="39"/>
      <c r="K26" s="23">
        <f>+I26/I28*G28</f>
        <v>43935263.245401591</v>
      </c>
      <c r="L26" s="39"/>
    </row>
    <row r="27" spans="1:13" x14ac:dyDescent="0.25">
      <c r="A27" s="20">
        <v>343.2</v>
      </c>
      <c r="B27" s="20" t="s">
        <v>85</v>
      </c>
      <c r="C27" s="25"/>
      <c r="E27" s="19">
        <v>64237235.289999999</v>
      </c>
      <c r="G27" s="39"/>
      <c r="I27" s="19">
        <v>25264932</v>
      </c>
      <c r="J27" s="39"/>
      <c r="K27" s="19">
        <f>+I27/I28*G28</f>
        <v>13997606.005381214</v>
      </c>
      <c r="L27" s="39"/>
    </row>
    <row r="28" spans="1:13" x14ac:dyDescent="0.25">
      <c r="A28" s="25"/>
      <c r="B28" s="25" t="s">
        <v>226</v>
      </c>
      <c r="C28" s="25"/>
      <c r="D28" s="25"/>
      <c r="E28" s="26">
        <f>+SUBTOTAL(9,E26:E27)</f>
        <v>185613746.31999999</v>
      </c>
      <c r="F28" s="25"/>
      <c r="G28" s="83">
        <v>57932869.25078281</v>
      </c>
      <c r="H28" s="25"/>
      <c r="I28" s="26">
        <f>+SUBTOTAL(9,I26:I27)</f>
        <v>104565738</v>
      </c>
      <c r="J28" s="42"/>
      <c r="K28" s="26">
        <f>+SUBTOTAL(9,K26:K27)</f>
        <v>57932869.250782803</v>
      </c>
      <c r="L28" s="39"/>
    </row>
    <row r="29" spans="1:13" x14ac:dyDescent="0.25">
      <c r="A29" s="20" t="s">
        <v>5</v>
      </c>
      <c r="B29" s="20" t="s">
        <v>5</v>
      </c>
      <c r="C29" s="25"/>
      <c r="G29" s="39"/>
      <c r="J29" s="39"/>
      <c r="L29" s="39"/>
      <c r="M29" s="25"/>
    </row>
    <row r="30" spans="1:13" x14ac:dyDescent="0.25">
      <c r="A30" s="25" t="s">
        <v>5</v>
      </c>
      <c r="B30" s="25" t="s">
        <v>90</v>
      </c>
      <c r="C30" s="25"/>
      <c r="E30" s="23"/>
      <c r="G30" s="39"/>
      <c r="I30" s="23"/>
      <c r="J30" s="39"/>
      <c r="L30" s="39"/>
      <c r="M30" s="25"/>
    </row>
    <row r="31" spans="1:13" x14ac:dyDescent="0.25">
      <c r="A31" s="20">
        <v>343</v>
      </c>
      <c r="B31" s="20" t="s">
        <v>84</v>
      </c>
      <c r="C31" s="25"/>
      <c r="E31" s="23">
        <v>121964622.64</v>
      </c>
      <c r="G31" s="39"/>
      <c r="I31" s="23">
        <v>78590507</v>
      </c>
      <c r="J31" s="39"/>
      <c r="K31" s="23">
        <f>+I31/I33*G33</f>
        <v>31897116.341479156</v>
      </c>
      <c r="L31" s="39"/>
    </row>
    <row r="32" spans="1:13" x14ac:dyDescent="0.25">
      <c r="A32" s="20">
        <v>343.2</v>
      </c>
      <c r="B32" s="20" t="s">
        <v>85</v>
      </c>
      <c r="C32" s="25"/>
      <c r="E32" s="19">
        <v>24160829.5</v>
      </c>
      <c r="G32" s="39"/>
      <c r="I32" s="19">
        <v>6991423</v>
      </c>
      <c r="J32" s="39"/>
      <c r="K32" s="19">
        <f>+I32/I33*G33</f>
        <v>2837572.136078639</v>
      </c>
      <c r="L32" s="39"/>
    </row>
    <row r="33" spans="1:13" x14ac:dyDescent="0.25">
      <c r="B33" s="25" t="s">
        <v>227</v>
      </c>
      <c r="C33" s="25"/>
      <c r="E33" s="64">
        <f>+SUBTOTAL(9,E31:E32)</f>
        <v>146125452.13999999</v>
      </c>
      <c r="F33" s="25"/>
      <c r="G33" s="87">
        <v>34734688.477557793</v>
      </c>
      <c r="H33" s="25"/>
      <c r="I33" s="64">
        <f>+SUBTOTAL(9,I31:I32)</f>
        <v>85581930</v>
      </c>
      <c r="J33" s="42"/>
      <c r="K33" s="64">
        <f>+SUBTOTAL(9,K31:K32)</f>
        <v>34734688.477557793</v>
      </c>
      <c r="L33" s="39"/>
    </row>
    <row r="34" spans="1:13" x14ac:dyDescent="0.25">
      <c r="B34" s="25" t="s">
        <v>5</v>
      </c>
      <c r="C34" s="25"/>
      <c r="E34" s="14"/>
      <c r="F34" s="25"/>
      <c r="G34" s="39"/>
      <c r="H34" s="25"/>
      <c r="I34" s="14"/>
      <c r="J34" s="39"/>
      <c r="K34" s="14"/>
      <c r="L34" s="39"/>
      <c r="M34" s="24"/>
    </row>
    <row r="35" spans="1:13" x14ac:dyDescent="0.25">
      <c r="A35" s="28" t="s">
        <v>186</v>
      </c>
      <c r="B35" s="25"/>
      <c r="C35" s="25"/>
      <c r="E35" s="16">
        <f>+SUBTOTAL(9,E20:E34)</f>
        <v>396409488.14999998</v>
      </c>
      <c r="F35" s="25"/>
      <c r="G35" s="16">
        <f>+SUBTOTAL(9,G21:G33)</f>
        <v>105842757.51604061</v>
      </c>
      <c r="H35" s="25"/>
      <c r="I35" s="16">
        <f>+SUBTOTAL(9,I20:I34)</f>
        <v>208833489</v>
      </c>
      <c r="J35" s="39"/>
      <c r="K35" s="16">
        <f>+SUBTOTAL(9,K20:K34)</f>
        <v>105842757.51604059</v>
      </c>
      <c r="L35" s="39"/>
    </row>
    <row r="36" spans="1:13" x14ac:dyDescent="0.25">
      <c r="A36" s="28"/>
      <c r="B36" s="25" t="s">
        <v>5</v>
      </c>
      <c r="C36" s="25"/>
      <c r="E36" s="26"/>
      <c r="F36" s="25"/>
      <c r="G36" s="39"/>
      <c r="H36" s="25"/>
      <c r="I36" s="26"/>
      <c r="J36" s="39"/>
      <c r="K36" s="26"/>
      <c r="L36" s="39"/>
    </row>
    <row r="37" spans="1:13" x14ac:dyDescent="0.25">
      <c r="A37" s="28"/>
      <c r="B37" s="25" t="s">
        <v>5</v>
      </c>
      <c r="C37" s="25"/>
      <c r="E37" s="26"/>
      <c r="F37" s="25"/>
      <c r="G37" s="39"/>
      <c r="H37" s="25"/>
      <c r="I37" s="26"/>
      <c r="J37" s="39"/>
      <c r="K37" s="26"/>
      <c r="L37" s="39"/>
    </row>
    <row r="38" spans="1:13" x14ac:dyDescent="0.25">
      <c r="A38" s="28" t="s">
        <v>187</v>
      </c>
      <c r="B38" s="25"/>
      <c r="C38" s="25"/>
      <c r="E38" s="26"/>
      <c r="F38" s="25"/>
      <c r="G38" s="39"/>
      <c r="H38" s="25"/>
      <c r="I38" s="26"/>
      <c r="J38" s="39"/>
      <c r="K38" s="26"/>
      <c r="L38" s="39"/>
    </row>
    <row r="39" spans="1:13" x14ac:dyDescent="0.25">
      <c r="A39" s="20" t="s">
        <v>5</v>
      </c>
      <c r="B39" s="20" t="s">
        <v>5</v>
      </c>
      <c r="C39" s="25"/>
      <c r="G39" s="39"/>
      <c r="J39" s="39"/>
      <c r="L39" s="39"/>
      <c r="M39" s="25"/>
    </row>
    <row r="40" spans="1:13" x14ac:dyDescent="0.25">
      <c r="A40" s="25" t="s">
        <v>5</v>
      </c>
      <c r="B40" s="25" t="s">
        <v>92</v>
      </c>
      <c r="C40" s="25"/>
      <c r="E40" s="23"/>
      <c r="G40" s="39"/>
      <c r="I40" s="23"/>
      <c r="J40" s="39"/>
      <c r="L40" s="39"/>
      <c r="M40" s="25"/>
    </row>
    <row r="41" spans="1:13" x14ac:dyDescent="0.25">
      <c r="A41" s="20">
        <v>343</v>
      </c>
      <c r="B41" s="20" t="s">
        <v>84</v>
      </c>
      <c r="C41" s="25"/>
      <c r="E41" s="23">
        <v>3709607.1</v>
      </c>
      <c r="G41" s="39"/>
      <c r="I41" s="23">
        <v>637412</v>
      </c>
      <c r="J41" s="39"/>
      <c r="K41" s="23">
        <f>+I41/I43*G43</f>
        <v>880252.36094217072</v>
      </c>
      <c r="L41" s="39"/>
    </row>
    <row r="42" spans="1:13" s="25" customFormat="1" x14ac:dyDescent="0.25">
      <c r="A42" s="20">
        <v>343.2</v>
      </c>
      <c r="B42" s="20" t="s">
        <v>85</v>
      </c>
      <c r="E42" s="19">
        <v>441576.73</v>
      </c>
      <c r="F42" s="20"/>
      <c r="G42" s="39"/>
      <c r="H42" s="20"/>
      <c r="I42" s="19">
        <v>287025</v>
      </c>
      <c r="J42" s="39"/>
      <c r="K42" s="19">
        <f>+I42/I43*G43</f>
        <v>396375.39597532921</v>
      </c>
      <c r="L42" s="39"/>
      <c r="M42" s="20"/>
    </row>
    <row r="43" spans="1:13" s="25" customFormat="1" x14ac:dyDescent="0.25">
      <c r="A43" s="20"/>
      <c r="B43" s="25" t="s">
        <v>228</v>
      </c>
      <c r="D43" s="20"/>
      <c r="E43" s="26">
        <f>+SUBTOTAL(9,E41:E42)</f>
        <v>4151183.83</v>
      </c>
      <c r="G43" s="83">
        <v>1276627.7569174999</v>
      </c>
      <c r="I43" s="26">
        <f>+SUBTOTAL(9,I41:I42)</f>
        <v>924437</v>
      </c>
      <c r="J43" s="42"/>
      <c r="K43" s="26">
        <f>+SUBTOTAL(9,K41:K42)</f>
        <v>1276627.7569174999</v>
      </c>
      <c r="L43" s="39"/>
      <c r="M43" s="20"/>
    </row>
    <row r="44" spans="1:13" x14ac:dyDescent="0.25">
      <c r="A44" s="25" t="s">
        <v>5</v>
      </c>
      <c r="B44" s="25" t="s">
        <v>5</v>
      </c>
      <c r="C44" s="25"/>
      <c r="G44" s="85"/>
      <c r="J44" s="39"/>
      <c r="L44" s="39"/>
      <c r="M44" s="25"/>
    </row>
    <row r="45" spans="1:13" x14ac:dyDescent="0.25">
      <c r="A45" s="25" t="s">
        <v>5</v>
      </c>
      <c r="B45" s="25" t="s">
        <v>94</v>
      </c>
      <c r="C45" s="25"/>
      <c r="E45" s="23"/>
      <c r="G45" s="85"/>
      <c r="I45" s="23"/>
      <c r="J45" s="39"/>
      <c r="L45" s="39"/>
      <c r="M45" s="25"/>
    </row>
    <row r="46" spans="1:13" s="25" customFormat="1" x14ac:dyDescent="0.25">
      <c r="A46" s="20">
        <v>343</v>
      </c>
      <c r="B46" s="20" t="s">
        <v>84</v>
      </c>
      <c r="E46" s="23">
        <v>367522550.75</v>
      </c>
      <c r="F46" s="20"/>
      <c r="G46" s="85"/>
      <c r="H46" s="20"/>
      <c r="I46" s="23">
        <v>112919282</v>
      </c>
      <c r="J46" s="39"/>
      <c r="K46" s="23">
        <f>+I46/I48*G48</f>
        <v>63104077.9255585</v>
      </c>
      <c r="L46" s="39"/>
      <c r="M46" s="20"/>
    </row>
    <row r="47" spans="1:13" x14ac:dyDescent="0.25">
      <c r="A47" s="20">
        <v>343.2</v>
      </c>
      <c r="B47" s="20" t="s">
        <v>85</v>
      </c>
      <c r="C47" s="25"/>
      <c r="E47" s="19">
        <v>302123630.85000002</v>
      </c>
      <c r="G47" s="85"/>
      <c r="I47" s="19">
        <v>98623892</v>
      </c>
      <c r="J47" s="39"/>
      <c r="K47" s="19">
        <f>+I47/I48*G48</f>
        <v>55115208.455628209</v>
      </c>
      <c r="L47" s="39"/>
    </row>
    <row r="48" spans="1:13" x14ac:dyDescent="0.25">
      <c r="B48" s="25" t="s">
        <v>229</v>
      </c>
      <c r="C48" s="25"/>
      <c r="E48" s="26">
        <f>+SUBTOTAL(9,E46:E47)</f>
        <v>669646181.60000002</v>
      </c>
      <c r="F48" s="25"/>
      <c r="G48" s="83">
        <v>118219286.38118671</v>
      </c>
      <c r="H48" s="25"/>
      <c r="I48" s="26">
        <f>+SUBTOTAL(9,I46:I47)</f>
        <v>211543174</v>
      </c>
      <c r="J48" s="42"/>
      <c r="K48" s="26">
        <f>+SUBTOTAL(9,K46:K47)</f>
        <v>118219286.38118671</v>
      </c>
      <c r="L48" s="39"/>
    </row>
    <row r="49" spans="1:13" x14ac:dyDescent="0.25">
      <c r="A49" s="20" t="s">
        <v>5</v>
      </c>
      <c r="B49" s="20" t="s">
        <v>5</v>
      </c>
      <c r="C49" s="25"/>
      <c r="G49" s="85"/>
      <c r="J49" s="39"/>
      <c r="L49" s="39"/>
      <c r="M49" s="25"/>
    </row>
    <row r="50" spans="1:13" x14ac:dyDescent="0.25">
      <c r="A50" s="25" t="s">
        <v>5</v>
      </c>
      <c r="B50" s="25" t="s">
        <v>96</v>
      </c>
      <c r="C50" s="25"/>
      <c r="E50" s="23"/>
      <c r="G50" s="85"/>
      <c r="I50" s="23"/>
      <c r="J50" s="39"/>
      <c r="L50" s="39"/>
      <c r="M50" s="25"/>
    </row>
    <row r="51" spans="1:13" x14ac:dyDescent="0.25">
      <c r="A51" s="20">
        <v>343</v>
      </c>
      <c r="B51" s="20" t="s">
        <v>84</v>
      </c>
      <c r="C51" s="25"/>
      <c r="E51" s="23">
        <v>164165758.75999999</v>
      </c>
      <c r="G51" s="85"/>
      <c r="I51" s="23">
        <v>13963355</v>
      </c>
      <c r="J51" s="39"/>
      <c r="K51" s="23">
        <f>+I51/I53*G53</f>
        <v>-8262459.8614404555</v>
      </c>
      <c r="L51" s="39"/>
    </row>
    <row r="52" spans="1:13" s="25" customFormat="1" x14ac:dyDescent="0.25">
      <c r="A52" s="20">
        <v>343.2</v>
      </c>
      <c r="B52" s="20" t="s">
        <v>85</v>
      </c>
      <c r="E52" s="19">
        <v>20183733.07</v>
      </c>
      <c r="F52" s="20"/>
      <c r="G52" s="85"/>
      <c r="H52" s="20"/>
      <c r="I52" s="19">
        <v>6207894</v>
      </c>
      <c r="J52" s="39"/>
      <c r="K52" s="19">
        <f>+I52/I53*G53</f>
        <v>-3673363.2425070503</v>
      </c>
      <c r="L52" s="39"/>
      <c r="M52" s="20"/>
    </row>
    <row r="53" spans="1:13" s="25" customFormat="1" x14ac:dyDescent="0.25">
      <c r="A53" s="20"/>
      <c r="B53" s="25" t="s">
        <v>230</v>
      </c>
      <c r="D53" s="20"/>
      <c r="E53" s="13">
        <f>+SUBTOTAL(9,E51:E52)</f>
        <v>184349491.82999998</v>
      </c>
      <c r="G53" s="87">
        <v>-11935823.103947505</v>
      </c>
      <c r="I53" s="13">
        <f>+SUBTOTAL(9,I51:I52)</f>
        <v>20171249</v>
      </c>
      <c r="J53" s="42"/>
      <c r="K53" s="13">
        <f>+SUBTOTAL(9,K51:K52)</f>
        <v>-11935823.103947505</v>
      </c>
      <c r="L53" s="39"/>
      <c r="M53" s="20"/>
    </row>
    <row r="54" spans="1:13" s="25" customFormat="1" x14ac:dyDescent="0.25">
      <c r="A54" s="20"/>
      <c r="B54" s="25" t="s">
        <v>5</v>
      </c>
      <c r="E54" s="26"/>
      <c r="G54" s="39"/>
      <c r="I54" s="26"/>
      <c r="J54" s="39"/>
      <c r="K54" s="26"/>
      <c r="L54" s="39"/>
      <c r="M54" s="20"/>
    </row>
    <row r="55" spans="1:13" s="25" customFormat="1" x14ac:dyDescent="0.25">
      <c r="A55" s="28" t="s">
        <v>188</v>
      </c>
      <c r="E55" s="16">
        <f>+SUBTOTAL(9,E39:E54)</f>
        <v>858146857.26000011</v>
      </c>
      <c r="G55" s="16">
        <f>+SUBTOTAL(9,G41:G53)</f>
        <v>107560091.03415671</v>
      </c>
      <c r="I55" s="16">
        <f>+SUBTOTAL(9,I39:I54)</f>
        <v>232638860</v>
      </c>
      <c r="J55" s="39"/>
      <c r="K55" s="16">
        <f>+SUBTOTAL(9,K39:K54)</f>
        <v>107560091.0341567</v>
      </c>
      <c r="L55" s="39"/>
      <c r="M55" s="20"/>
    </row>
    <row r="56" spans="1:13" s="25" customFormat="1" x14ac:dyDescent="0.25">
      <c r="A56" s="28"/>
      <c r="B56" s="25" t="s">
        <v>5</v>
      </c>
      <c r="E56" s="16"/>
      <c r="G56" s="39"/>
      <c r="I56" s="16"/>
      <c r="J56" s="39"/>
      <c r="K56" s="16"/>
      <c r="L56" s="39"/>
      <c r="M56" s="20"/>
    </row>
    <row r="57" spans="1:13" s="25" customFormat="1" x14ac:dyDescent="0.25">
      <c r="A57" s="28" t="s">
        <v>189</v>
      </c>
      <c r="E57" s="20"/>
      <c r="F57" s="20"/>
      <c r="G57" s="39"/>
      <c r="H57" s="20"/>
      <c r="I57" s="20"/>
      <c r="J57" s="39"/>
      <c r="K57" s="20"/>
      <c r="L57" s="39"/>
    </row>
    <row r="58" spans="1:13" s="25" customFormat="1" x14ac:dyDescent="0.25">
      <c r="A58" s="28"/>
      <c r="E58" s="20"/>
      <c r="F58" s="20"/>
      <c r="G58" s="39"/>
      <c r="H58" s="20"/>
      <c r="I58" s="20"/>
      <c r="J58" s="39"/>
      <c r="K58" s="20"/>
      <c r="L58" s="39"/>
    </row>
    <row r="59" spans="1:13" s="25" customFormat="1" x14ac:dyDescent="0.25">
      <c r="A59" s="25" t="s">
        <v>5</v>
      </c>
      <c r="B59" s="25" t="s">
        <v>98</v>
      </c>
      <c r="E59" s="23"/>
      <c r="F59" s="20"/>
      <c r="G59" s="39"/>
      <c r="H59" s="20"/>
      <c r="I59" s="23"/>
      <c r="J59" s="39"/>
      <c r="K59" s="20"/>
      <c r="L59" s="39"/>
    </row>
    <row r="60" spans="1:13" x14ac:dyDescent="0.25">
      <c r="A60" s="20">
        <v>343</v>
      </c>
      <c r="B60" s="20" t="s">
        <v>84</v>
      </c>
      <c r="C60" s="25"/>
      <c r="E60" s="23">
        <v>236795037.63999999</v>
      </c>
      <c r="G60" s="39"/>
      <c r="I60" s="23">
        <v>79373073</v>
      </c>
      <c r="J60" s="39"/>
      <c r="K60" s="23">
        <f>+I60/I62*G62</f>
        <v>37723724.676189482</v>
      </c>
      <c r="L60" s="39"/>
    </row>
    <row r="61" spans="1:13" x14ac:dyDescent="0.25">
      <c r="A61" s="20">
        <v>343.2</v>
      </c>
      <c r="B61" s="20" t="s">
        <v>85</v>
      </c>
      <c r="C61" s="25"/>
      <c r="E61" s="19">
        <v>146248667.56</v>
      </c>
      <c r="G61" s="39"/>
      <c r="I61" s="19">
        <v>57771847</v>
      </c>
      <c r="J61" s="39"/>
      <c r="K61" s="19">
        <f>+I61/I62*G62</f>
        <v>27457287.060851771</v>
      </c>
      <c r="L61" s="39"/>
    </row>
    <row r="62" spans="1:13" x14ac:dyDescent="0.25">
      <c r="B62" s="25" t="s">
        <v>231</v>
      </c>
      <c r="C62" s="25"/>
      <c r="E62" s="13">
        <f>+SUBTOTAL(9,E60:E61)</f>
        <v>383043705.19999999</v>
      </c>
      <c r="F62" s="25"/>
      <c r="G62" s="87">
        <v>65181011.73704125</v>
      </c>
      <c r="H62" s="25"/>
      <c r="I62" s="13">
        <f>+SUBTOTAL(9,I60:I61)</f>
        <v>137144920</v>
      </c>
      <c r="J62" s="42"/>
      <c r="K62" s="13">
        <f>+SUBTOTAL(9,K60:K61)</f>
        <v>65181011.73704125</v>
      </c>
      <c r="L62" s="39"/>
    </row>
    <row r="63" spans="1:13" x14ac:dyDescent="0.25">
      <c r="B63" s="25" t="s">
        <v>5</v>
      </c>
      <c r="C63" s="25"/>
      <c r="E63" s="26"/>
      <c r="F63" s="25"/>
      <c r="G63" s="39"/>
      <c r="H63" s="25"/>
      <c r="I63" s="26"/>
      <c r="J63" s="39"/>
      <c r="K63" s="26"/>
      <c r="L63" s="39"/>
    </row>
    <row r="64" spans="1:13" x14ac:dyDescent="0.25">
      <c r="A64" s="28" t="s">
        <v>190</v>
      </c>
      <c r="B64" s="25"/>
      <c r="C64" s="25"/>
      <c r="E64" s="16">
        <f>+SUBTOTAL(9,E59:E63)</f>
        <v>383043705.19999999</v>
      </c>
      <c r="F64" s="25"/>
      <c r="G64" s="16">
        <f>+SUBTOTAL(9,G59:G63)</f>
        <v>65181011.73704125</v>
      </c>
      <c r="H64" s="25"/>
      <c r="I64" s="16">
        <f>+SUBTOTAL(9,I59:I63)</f>
        <v>137144920</v>
      </c>
      <c r="J64" s="39"/>
      <c r="K64" s="16">
        <f>+SUBTOTAL(9,K59:K63)</f>
        <v>65181011.73704125</v>
      </c>
      <c r="L64" s="39"/>
    </row>
    <row r="65" spans="1:13" x14ac:dyDescent="0.25">
      <c r="A65" s="28"/>
      <c r="B65" s="25" t="s">
        <v>5</v>
      </c>
      <c r="C65" s="25"/>
      <c r="E65" s="26"/>
      <c r="F65" s="25"/>
      <c r="G65" s="39"/>
      <c r="H65" s="25"/>
      <c r="I65" s="26"/>
      <c r="J65" s="39"/>
      <c r="K65" s="26"/>
      <c r="L65" s="39"/>
    </row>
    <row r="66" spans="1:13" x14ac:dyDescent="0.25">
      <c r="A66" s="28"/>
      <c r="B66" s="25" t="s">
        <v>5</v>
      </c>
      <c r="C66" s="25"/>
      <c r="E66" s="26"/>
      <c r="F66" s="25"/>
      <c r="G66" s="39"/>
      <c r="H66" s="25"/>
      <c r="I66" s="26"/>
      <c r="J66" s="39"/>
      <c r="K66" s="26"/>
      <c r="L66" s="39"/>
    </row>
    <row r="67" spans="1:13" x14ac:dyDescent="0.25">
      <c r="A67" s="28" t="s">
        <v>191</v>
      </c>
      <c r="B67" s="25"/>
      <c r="C67" s="25"/>
      <c r="E67" s="26"/>
      <c r="F67" s="25"/>
      <c r="G67" s="39"/>
      <c r="H67" s="25"/>
      <c r="I67" s="26"/>
      <c r="J67" s="39"/>
      <c r="K67" s="26"/>
      <c r="L67" s="39"/>
    </row>
    <row r="68" spans="1:13" s="25" customFormat="1" x14ac:dyDescent="0.25">
      <c r="A68" s="25" t="s">
        <v>5</v>
      </c>
      <c r="B68" s="25" t="s">
        <v>5</v>
      </c>
      <c r="E68" s="20"/>
      <c r="F68" s="20"/>
      <c r="G68" s="39"/>
      <c r="H68" s="20"/>
      <c r="I68" s="20"/>
      <c r="J68" s="39"/>
      <c r="K68" s="20"/>
      <c r="L68" s="39"/>
    </row>
    <row r="69" spans="1:13" x14ac:dyDescent="0.25">
      <c r="A69" s="25" t="s">
        <v>5</v>
      </c>
      <c r="B69" s="25" t="s">
        <v>47</v>
      </c>
      <c r="C69" s="25"/>
      <c r="E69" s="23"/>
      <c r="G69" s="39"/>
      <c r="I69" s="23"/>
      <c r="J69" s="39"/>
      <c r="L69" s="39"/>
      <c r="M69" s="25"/>
    </row>
    <row r="70" spans="1:13" x14ac:dyDescent="0.25">
      <c r="A70" s="20">
        <v>343</v>
      </c>
      <c r="B70" s="20" t="s">
        <v>84</v>
      </c>
      <c r="C70" s="25"/>
      <c r="E70" s="23">
        <v>22788939.550000001</v>
      </c>
      <c r="G70" s="39"/>
      <c r="I70" s="23">
        <v>12214091</v>
      </c>
      <c r="J70" s="39"/>
      <c r="K70" s="23">
        <f>+I70/I72*G72</f>
        <v>13285309.527662162</v>
      </c>
      <c r="L70" s="39"/>
    </row>
    <row r="71" spans="1:13" x14ac:dyDescent="0.25">
      <c r="A71" s="20">
        <v>343.2</v>
      </c>
      <c r="B71" s="20" t="s">
        <v>85</v>
      </c>
      <c r="C71" s="25"/>
      <c r="E71" s="19">
        <v>2230421.5499999998</v>
      </c>
      <c r="G71" s="39"/>
      <c r="I71" s="19">
        <v>1400398</v>
      </c>
      <c r="J71" s="39"/>
      <c r="K71" s="19">
        <f>+I71/I72*G72</f>
        <v>1523217.8057228359</v>
      </c>
      <c r="L71" s="39"/>
    </row>
    <row r="72" spans="1:13" x14ac:dyDescent="0.25">
      <c r="B72" s="25" t="s">
        <v>232</v>
      </c>
      <c r="C72" s="25"/>
      <c r="E72" s="26">
        <f>+SUBTOTAL(9,E70:E71)</f>
        <v>25019361.100000001</v>
      </c>
      <c r="F72" s="25"/>
      <c r="G72" s="83">
        <v>14808527.333384998</v>
      </c>
      <c r="H72" s="25"/>
      <c r="I72" s="26">
        <f>+SUBTOTAL(9,I70:I71)</f>
        <v>13614489</v>
      </c>
      <c r="J72" s="42"/>
      <c r="K72" s="26">
        <f>+SUBTOTAL(9,K70:K71)</f>
        <v>14808527.333384998</v>
      </c>
      <c r="L72" s="39"/>
    </row>
    <row r="73" spans="1:13" s="25" customFormat="1" x14ac:dyDescent="0.25">
      <c r="A73" s="20" t="s">
        <v>5</v>
      </c>
      <c r="E73" s="26"/>
      <c r="G73" s="83"/>
      <c r="I73" s="26"/>
      <c r="J73" s="39"/>
      <c r="K73" s="26"/>
      <c r="L73" s="39"/>
      <c r="M73" s="24"/>
    </row>
    <row r="74" spans="1:13" x14ac:dyDescent="0.25">
      <c r="A74" s="20" t="s">
        <v>5</v>
      </c>
      <c r="B74" s="20" t="s">
        <v>5</v>
      </c>
      <c r="C74" s="25"/>
      <c r="G74" s="83"/>
      <c r="J74" s="39"/>
      <c r="L74" s="39"/>
      <c r="M74" s="25"/>
    </row>
    <row r="75" spans="1:13" x14ac:dyDescent="0.25">
      <c r="A75" s="25" t="s">
        <v>5</v>
      </c>
      <c r="B75" s="25" t="s">
        <v>100</v>
      </c>
      <c r="C75" s="25"/>
      <c r="E75" s="23"/>
      <c r="G75" s="83"/>
      <c r="I75" s="23"/>
      <c r="J75" s="39"/>
      <c r="L75" s="39"/>
      <c r="M75" s="25"/>
    </row>
    <row r="76" spans="1:13" x14ac:dyDescent="0.25">
      <c r="A76" s="20">
        <v>343</v>
      </c>
      <c r="B76" s="20" t="s">
        <v>84</v>
      </c>
      <c r="C76" s="25"/>
      <c r="E76" s="23">
        <v>152279614.02000001</v>
      </c>
      <c r="G76" s="83"/>
      <c r="I76" s="23">
        <v>86850584</v>
      </c>
      <c r="J76" s="39"/>
      <c r="K76" s="23">
        <f>+I76/I78*G78</f>
        <v>43345934.326869123</v>
      </c>
      <c r="L76" s="39"/>
    </row>
    <row r="77" spans="1:13" x14ac:dyDescent="0.25">
      <c r="A77" s="20">
        <v>343.2</v>
      </c>
      <c r="B77" s="20" t="s">
        <v>85</v>
      </c>
      <c r="C77" s="25"/>
      <c r="E77" s="19">
        <v>67628798.829999998</v>
      </c>
      <c r="G77" s="83"/>
      <c r="I77" s="19">
        <v>16914873</v>
      </c>
      <c r="J77" s="39"/>
      <c r="K77" s="19">
        <f>+I77/I78*G78</f>
        <v>8441980.9336610995</v>
      </c>
      <c r="L77" s="39"/>
    </row>
    <row r="78" spans="1:13" x14ac:dyDescent="0.25">
      <c r="B78" s="25" t="s">
        <v>233</v>
      </c>
      <c r="C78" s="25"/>
      <c r="E78" s="26">
        <f>+SUBTOTAL(9,E76:E77)</f>
        <v>219908412.85000002</v>
      </c>
      <c r="F78" s="25"/>
      <c r="G78" s="83">
        <v>51787915.260530226</v>
      </c>
      <c r="H78" s="25"/>
      <c r="I78" s="26">
        <f>+SUBTOTAL(9,I76:I77)</f>
        <v>103765457</v>
      </c>
      <c r="J78" s="42"/>
      <c r="K78" s="26">
        <f>+SUBTOTAL(9,K76:K77)</f>
        <v>51787915.260530218</v>
      </c>
      <c r="L78" s="39"/>
    </row>
    <row r="79" spans="1:13" s="25" customFormat="1" x14ac:dyDescent="0.25">
      <c r="A79" s="20" t="s">
        <v>5</v>
      </c>
      <c r="E79" s="26"/>
      <c r="G79" s="83"/>
      <c r="I79" s="26"/>
      <c r="J79" s="39"/>
      <c r="K79" s="26"/>
      <c r="L79" s="39"/>
      <c r="M79" s="24"/>
    </row>
    <row r="80" spans="1:13" x14ac:dyDescent="0.25">
      <c r="A80" s="20" t="s">
        <v>5</v>
      </c>
      <c r="B80" s="20" t="s">
        <v>5</v>
      </c>
      <c r="C80" s="25"/>
      <c r="G80" s="83"/>
      <c r="J80" s="39"/>
      <c r="L80" s="39"/>
      <c r="M80" s="25"/>
    </row>
    <row r="81" spans="1:13" x14ac:dyDescent="0.25">
      <c r="A81" s="25" t="s">
        <v>5</v>
      </c>
      <c r="B81" s="25" t="s">
        <v>102</v>
      </c>
      <c r="C81" s="25"/>
      <c r="E81" s="23"/>
      <c r="G81" s="83"/>
      <c r="I81" s="23"/>
      <c r="J81" s="39"/>
      <c r="L81" s="39"/>
      <c r="M81" s="25"/>
    </row>
    <row r="82" spans="1:13" x14ac:dyDescent="0.25">
      <c r="A82" s="20">
        <v>343</v>
      </c>
      <c r="B82" s="20" t="s">
        <v>84</v>
      </c>
      <c r="C82" s="25"/>
      <c r="E82" s="23">
        <v>157866532.25</v>
      </c>
      <c r="G82" s="83"/>
      <c r="I82" s="23">
        <v>84218340</v>
      </c>
      <c r="J82" s="39"/>
      <c r="K82" s="23">
        <f>+I82/I84*G84</f>
        <v>56396013.394975238</v>
      </c>
      <c r="L82" s="39"/>
    </row>
    <row r="83" spans="1:13" x14ac:dyDescent="0.25">
      <c r="A83" s="20">
        <v>343.2</v>
      </c>
      <c r="B83" s="20" t="s">
        <v>85</v>
      </c>
      <c r="C83" s="25"/>
      <c r="E83" s="19">
        <v>100540569.59999999</v>
      </c>
      <c r="G83" s="83"/>
      <c r="I83" s="19">
        <v>31155774</v>
      </c>
      <c r="J83" s="39"/>
      <c r="K83" s="19">
        <f>+I83/I84*G84</f>
        <v>20863168.85175867</v>
      </c>
      <c r="L83" s="39"/>
    </row>
    <row r="84" spans="1:13" x14ac:dyDescent="0.25">
      <c r="B84" s="25" t="s">
        <v>234</v>
      </c>
      <c r="C84" s="25"/>
      <c r="E84" s="26">
        <f>+SUBTOTAL(9,E82:E83)</f>
        <v>258407101.84999999</v>
      </c>
      <c r="F84" s="25"/>
      <c r="G84" s="83">
        <v>77259182.246733904</v>
      </c>
      <c r="H84" s="25"/>
      <c r="I84" s="26">
        <f>+SUBTOTAL(9,I82:I83)</f>
        <v>115374114</v>
      </c>
      <c r="J84" s="42"/>
      <c r="K84" s="26">
        <f>+SUBTOTAL(9,K82:K83)</f>
        <v>77259182.246733904</v>
      </c>
      <c r="L84" s="39"/>
    </row>
    <row r="85" spans="1:13" x14ac:dyDescent="0.25">
      <c r="A85" s="20" t="s">
        <v>5</v>
      </c>
      <c r="B85" s="25"/>
      <c r="C85" s="25"/>
      <c r="E85" s="26"/>
      <c r="F85" s="25"/>
      <c r="G85" s="83"/>
      <c r="H85" s="25"/>
      <c r="I85" s="26"/>
      <c r="J85" s="39"/>
      <c r="K85" s="26"/>
      <c r="L85" s="39"/>
      <c r="M85" s="24"/>
    </row>
    <row r="86" spans="1:13" x14ac:dyDescent="0.25">
      <c r="A86" s="20" t="s">
        <v>5</v>
      </c>
      <c r="B86" s="20" t="s">
        <v>5</v>
      </c>
      <c r="C86" s="25"/>
      <c r="G86" s="83"/>
      <c r="J86" s="39"/>
      <c r="L86" s="39"/>
      <c r="M86" s="25"/>
    </row>
    <row r="87" spans="1:13" x14ac:dyDescent="0.25">
      <c r="A87" s="25" t="s">
        <v>5</v>
      </c>
      <c r="B87" s="25" t="s">
        <v>104</v>
      </c>
      <c r="C87" s="25"/>
      <c r="E87" s="23"/>
      <c r="G87" s="83"/>
      <c r="I87" s="23"/>
      <c r="J87" s="39"/>
      <c r="L87" s="39"/>
      <c r="M87" s="25"/>
    </row>
    <row r="88" spans="1:13" x14ac:dyDescent="0.25">
      <c r="A88" s="20">
        <v>343</v>
      </c>
      <c r="B88" s="20" t="s">
        <v>84</v>
      </c>
      <c r="C88" s="25"/>
      <c r="E88" s="23">
        <v>256002412.31999999</v>
      </c>
      <c r="G88" s="83"/>
      <c r="I88" s="23">
        <v>82439805</v>
      </c>
      <c r="J88" s="39"/>
      <c r="K88" s="23">
        <f>+I88/I90*G90</f>
        <v>35223525.494257838</v>
      </c>
      <c r="L88" s="39"/>
    </row>
    <row r="89" spans="1:13" s="25" customFormat="1" x14ac:dyDescent="0.25">
      <c r="A89" s="20">
        <v>343.2</v>
      </c>
      <c r="B89" s="20" t="s">
        <v>85</v>
      </c>
      <c r="E89" s="19">
        <v>213276993.65000001</v>
      </c>
      <c r="F89" s="20"/>
      <c r="G89" s="83"/>
      <c r="H89" s="20"/>
      <c r="I89" s="19">
        <v>86865110</v>
      </c>
      <c r="J89" s="39"/>
      <c r="K89" s="19">
        <f>+I89/I90*G90</f>
        <v>37114297.112256773</v>
      </c>
      <c r="L89" s="39"/>
      <c r="M89" s="20"/>
    </row>
    <row r="90" spans="1:13" s="25" customFormat="1" x14ac:dyDescent="0.25">
      <c r="A90" s="20"/>
      <c r="B90" s="25" t="s">
        <v>235</v>
      </c>
      <c r="E90" s="13">
        <f>+SUBTOTAL(9,E88:E89)</f>
        <v>469279405.97000003</v>
      </c>
      <c r="G90" s="87">
        <v>72337822.606514618</v>
      </c>
      <c r="I90" s="13">
        <f>+SUBTOTAL(9,I88:I89)</f>
        <v>169304915</v>
      </c>
      <c r="J90" s="42"/>
      <c r="K90" s="13">
        <f>+SUBTOTAL(9,K88:K89)</f>
        <v>72337822.606514603</v>
      </c>
      <c r="L90" s="39"/>
      <c r="M90" s="20"/>
    </row>
    <row r="91" spans="1:13" x14ac:dyDescent="0.25">
      <c r="B91" s="25" t="s">
        <v>5</v>
      </c>
      <c r="C91" s="25"/>
      <c r="E91" s="14"/>
      <c r="F91" s="25"/>
      <c r="G91" s="85"/>
      <c r="H91" s="25"/>
      <c r="I91" s="14"/>
      <c r="J91" s="39"/>
      <c r="K91" s="14"/>
      <c r="L91" s="39"/>
      <c r="M91" s="24"/>
    </row>
    <row r="92" spans="1:13" ht="12.75" customHeight="1" x14ac:dyDescent="0.25">
      <c r="A92" s="28" t="s">
        <v>192</v>
      </c>
      <c r="B92" s="25"/>
      <c r="C92" s="25"/>
      <c r="E92" s="16">
        <f>+SUBTOTAL(9,E69:E90)</f>
        <v>972614281.76999986</v>
      </c>
      <c r="F92" s="25"/>
      <c r="G92" s="16">
        <f>+SUBTOTAL(9,G69:G90)</f>
        <v>216193447.44716376</v>
      </c>
      <c r="H92" s="25"/>
      <c r="I92" s="16">
        <f>+SUBTOTAL(9,I69:I90)</f>
        <v>402058975</v>
      </c>
      <c r="J92" s="39"/>
      <c r="K92" s="16">
        <f>+SUBTOTAL(9,K69:K90)</f>
        <v>216193447.44716373</v>
      </c>
      <c r="L92" s="39"/>
    </row>
    <row r="93" spans="1:13" x14ac:dyDescent="0.25">
      <c r="A93" s="28"/>
      <c r="B93" s="25" t="s">
        <v>5</v>
      </c>
      <c r="C93" s="25"/>
      <c r="E93" s="26"/>
      <c r="F93" s="25"/>
      <c r="G93" s="85"/>
      <c r="H93" s="25"/>
      <c r="I93" s="26"/>
      <c r="J93" s="39"/>
      <c r="K93" s="26"/>
      <c r="L93" s="39"/>
    </row>
    <row r="94" spans="1:13" collapsed="1" x14ac:dyDescent="0.25">
      <c r="A94" s="28" t="s">
        <v>193</v>
      </c>
      <c r="B94" s="25"/>
      <c r="C94" s="25"/>
      <c r="E94" s="26"/>
      <c r="F94" s="25"/>
      <c r="G94" s="85"/>
      <c r="H94" s="25"/>
      <c r="I94" s="26"/>
      <c r="J94" s="39"/>
      <c r="K94" s="26"/>
      <c r="L94" s="39"/>
    </row>
    <row r="95" spans="1:13" x14ac:dyDescent="0.25">
      <c r="A95" s="20" t="s">
        <v>5</v>
      </c>
      <c r="B95" s="20" t="s">
        <v>5</v>
      </c>
      <c r="C95" s="25"/>
      <c r="G95" s="85"/>
      <c r="J95" s="39"/>
      <c r="L95" s="39"/>
      <c r="M95" s="25"/>
    </row>
    <row r="96" spans="1:13" s="25" customFormat="1" x14ac:dyDescent="0.25">
      <c r="A96" s="25" t="s">
        <v>5</v>
      </c>
      <c r="B96" s="25" t="s">
        <v>106</v>
      </c>
      <c r="E96" s="23"/>
      <c r="F96" s="20"/>
      <c r="G96" s="85"/>
      <c r="H96" s="20"/>
      <c r="I96" s="23"/>
      <c r="J96" s="39"/>
      <c r="K96" s="20"/>
      <c r="L96" s="39"/>
    </row>
    <row r="97" spans="1:13" x14ac:dyDescent="0.25">
      <c r="A97" s="20">
        <v>343</v>
      </c>
      <c r="B97" s="20" t="s">
        <v>84</v>
      </c>
      <c r="C97" s="25"/>
      <c r="E97" s="23">
        <v>5932377.7999999998</v>
      </c>
      <c r="G97" s="85"/>
      <c r="I97" s="23">
        <v>1771333</v>
      </c>
      <c r="J97" s="39"/>
      <c r="K97" s="23">
        <f>+I97/I99*G99</f>
        <v>-4737255.7860187497</v>
      </c>
      <c r="L97" s="39"/>
    </row>
    <row r="98" spans="1:13" x14ac:dyDescent="0.25">
      <c r="A98" s="20">
        <v>343.2</v>
      </c>
      <c r="B98" s="20" t="s">
        <v>85</v>
      </c>
      <c r="C98" s="53"/>
      <c r="D98" s="43"/>
      <c r="E98" s="47">
        <v>0</v>
      </c>
      <c r="F98" s="43"/>
      <c r="G98" s="86"/>
      <c r="H98" s="43"/>
      <c r="I98" s="47">
        <v>0</v>
      </c>
      <c r="J98" s="49"/>
      <c r="K98" s="47">
        <f>+I98/I99*G99</f>
        <v>0</v>
      </c>
      <c r="L98" s="49"/>
    </row>
    <row r="99" spans="1:13" x14ac:dyDescent="0.25">
      <c r="B99" s="25" t="s">
        <v>236</v>
      </c>
      <c r="C99" s="25"/>
      <c r="E99" s="26">
        <f>+SUBTOTAL(9,E97:E98)</f>
        <v>5932377.7999999998</v>
      </c>
      <c r="F99" s="25"/>
      <c r="G99" s="83">
        <v>-4737255.7860187497</v>
      </c>
      <c r="H99" s="25"/>
      <c r="I99" s="26">
        <f>+SUBTOTAL(9,I97:I98)</f>
        <v>1771333</v>
      </c>
      <c r="J99" s="42"/>
      <c r="K99" s="26">
        <f>+SUBTOTAL(9,K97:K98)</f>
        <v>-4737255.7860187497</v>
      </c>
      <c r="L99" s="39"/>
    </row>
    <row r="100" spans="1:13" x14ac:dyDescent="0.25">
      <c r="A100" s="20" t="s">
        <v>5</v>
      </c>
      <c r="B100" s="20" t="s">
        <v>5</v>
      </c>
      <c r="C100" s="25"/>
      <c r="G100" s="85"/>
      <c r="J100" s="39"/>
      <c r="L100" s="39"/>
      <c r="M100" s="25"/>
    </row>
    <row r="101" spans="1:13" x14ac:dyDescent="0.25">
      <c r="A101" s="25" t="s">
        <v>5</v>
      </c>
      <c r="B101" s="25" t="s">
        <v>108</v>
      </c>
      <c r="C101" s="25"/>
      <c r="E101" s="23"/>
      <c r="G101" s="85"/>
      <c r="I101" s="23"/>
      <c r="J101" s="39"/>
      <c r="L101" s="39"/>
      <c r="M101" s="25"/>
    </row>
    <row r="102" spans="1:13" x14ac:dyDescent="0.25">
      <c r="A102" s="20">
        <v>343</v>
      </c>
      <c r="B102" s="20" t="s">
        <v>84</v>
      </c>
      <c r="C102" s="25"/>
      <c r="D102" s="25"/>
      <c r="E102" s="23">
        <v>196875732.49000001</v>
      </c>
      <c r="G102" s="85"/>
      <c r="I102" s="23">
        <v>70947647</v>
      </c>
      <c r="J102" s="39"/>
      <c r="K102" s="23">
        <f>+I102/I104*G104</f>
        <v>14615295.144428235</v>
      </c>
      <c r="L102" s="39"/>
    </row>
    <row r="103" spans="1:13" x14ac:dyDescent="0.25">
      <c r="A103" s="20">
        <v>343.2</v>
      </c>
      <c r="B103" s="20" t="s">
        <v>85</v>
      </c>
      <c r="C103" s="25"/>
      <c r="E103" s="19">
        <v>140077308</v>
      </c>
      <c r="G103" s="85"/>
      <c r="I103" s="19">
        <v>54022917</v>
      </c>
      <c r="J103" s="39"/>
      <c r="K103" s="19">
        <f>+I103/I104*G104</f>
        <v>11128781.713055961</v>
      </c>
      <c r="L103" s="39"/>
    </row>
    <row r="104" spans="1:13" x14ac:dyDescent="0.25">
      <c r="B104" s="25" t="s">
        <v>237</v>
      </c>
      <c r="C104" s="25"/>
      <c r="E104" s="26">
        <f>+SUBTOTAL(9,E102:E103)</f>
        <v>336953040.49000001</v>
      </c>
      <c r="F104" s="25"/>
      <c r="G104" s="83">
        <v>25744076.857484195</v>
      </c>
      <c r="H104" s="25"/>
      <c r="I104" s="26">
        <f>+SUBTOTAL(9,I102:I103)</f>
        <v>124970564</v>
      </c>
      <c r="J104" s="42"/>
      <c r="K104" s="26">
        <f>+SUBTOTAL(9,K102:K103)</f>
        <v>25744076.857484195</v>
      </c>
      <c r="L104" s="39"/>
    </row>
    <row r="105" spans="1:13" x14ac:dyDescent="0.25">
      <c r="A105" s="20" t="s">
        <v>5</v>
      </c>
      <c r="B105" s="20" t="s">
        <v>5</v>
      </c>
      <c r="C105" s="25"/>
      <c r="G105" s="85"/>
      <c r="J105" s="39"/>
      <c r="L105" s="39"/>
      <c r="M105" s="25"/>
    </row>
    <row r="106" spans="1:13" x14ac:dyDescent="0.25">
      <c r="A106" s="25" t="s">
        <v>5</v>
      </c>
      <c r="B106" s="25" t="s">
        <v>110</v>
      </c>
      <c r="C106" s="25"/>
      <c r="E106" s="23"/>
      <c r="G106" s="85"/>
      <c r="I106" s="23"/>
      <c r="J106" s="39"/>
      <c r="L106" s="39"/>
      <c r="M106" s="25"/>
    </row>
    <row r="107" spans="1:13" x14ac:dyDescent="0.25">
      <c r="A107" s="20">
        <v>343</v>
      </c>
      <c r="B107" s="20" t="s">
        <v>84</v>
      </c>
      <c r="C107" s="25"/>
      <c r="D107" s="25"/>
      <c r="E107" s="23">
        <v>214894007.50999999</v>
      </c>
      <c r="G107" s="85"/>
      <c r="I107" s="23">
        <v>79346035</v>
      </c>
      <c r="J107" s="39"/>
      <c r="K107" s="23">
        <f>+I107/I109*G109</f>
        <v>16904031.728602245</v>
      </c>
      <c r="L107" s="39"/>
    </row>
    <row r="108" spans="1:13" x14ac:dyDescent="0.25">
      <c r="A108" s="20">
        <v>343.2</v>
      </c>
      <c r="B108" s="20" t="s">
        <v>85</v>
      </c>
      <c r="C108" s="25"/>
      <c r="E108" s="19">
        <v>126367537.97</v>
      </c>
      <c r="G108" s="85"/>
      <c r="I108" s="19">
        <v>48541134</v>
      </c>
      <c r="J108" s="39"/>
      <c r="K108" s="19">
        <f>+I108/I109*G109</f>
        <v>10341296.440059461</v>
      </c>
      <c r="L108" s="39"/>
    </row>
    <row r="109" spans="1:13" x14ac:dyDescent="0.25">
      <c r="B109" s="25" t="s">
        <v>238</v>
      </c>
      <c r="C109" s="25"/>
      <c r="E109" s="64">
        <f>+SUBTOTAL(9,E107:E108)</f>
        <v>341261545.48000002</v>
      </c>
      <c r="F109" s="25"/>
      <c r="G109" s="87">
        <v>27245328.168661706</v>
      </c>
      <c r="H109" s="25"/>
      <c r="I109" s="64">
        <f>+SUBTOTAL(9,I107:I108)</f>
        <v>127887169</v>
      </c>
      <c r="J109" s="42"/>
      <c r="K109" s="64">
        <f>+SUBTOTAL(9,K107:K108)</f>
        <v>27245328.168661706</v>
      </c>
      <c r="L109" s="39"/>
    </row>
    <row r="110" spans="1:13" s="25" customFormat="1" x14ac:dyDescent="0.25">
      <c r="A110" s="20"/>
      <c r="B110" s="25" t="s">
        <v>5</v>
      </c>
      <c r="D110" s="20"/>
      <c r="E110" s="26"/>
      <c r="G110" s="85"/>
      <c r="I110" s="26"/>
      <c r="J110" s="39"/>
      <c r="K110" s="26"/>
      <c r="L110" s="39"/>
      <c r="M110" s="20"/>
    </row>
    <row r="111" spans="1:13" s="25" customFormat="1" x14ac:dyDescent="0.25">
      <c r="A111" s="28" t="s">
        <v>194</v>
      </c>
      <c r="D111" s="20"/>
      <c r="E111" s="16">
        <f>+SUBTOTAL(9,E96:E110)</f>
        <v>684146963.76999998</v>
      </c>
      <c r="F111" s="28"/>
      <c r="G111" s="16">
        <f>+SUBTOTAL(9,G96:G110)</f>
        <v>48252149.240127154</v>
      </c>
      <c r="H111" s="28"/>
      <c r="I111" s="16">
        <f>+SUBTOTAL(9,I96:I110)</f>
        <v>254629066</v>
      </c>
      <c r="J111" s="39"/>
      <c r="K111" s="16">
        <f>+SUBTOTAL(9,K96:K110)</f>
        <v>48252149.240127154</v>
      </c>
      <c r="L111" s="39"/>
      <c r="M111" s="20"/>
    </row>
    <row r="112" spans="1:13" s="25" customFormat="1" x14ac:dyDescent="0.25">
      <c r="A112" s="28"/>
      <c r="B112" s="25" t="s">
        <v>5</v>
      </c>
      <c r="D112" s="20"/>
      <c r="E112" s="26"/>
      <c r="G112" s="85"/>
      <c r="I112" s="26"/>
      <c r="J112" s="39"/>
      <c r="K112" s="26"/>
      <c r="L112" s="39"/>
      <c r="M112" s="20"/>
    </row>
    <row r="113" spans="1:13" s="25" customFormat="1" x14ac:dyDescent="0.25">
      <c r="A113" s="28"/>
      <c r="B113" s="25" t="s">
        <v>5</v>
      </c>
      <c r="D113" s="20"/>
      <c r="E113" s="26"/>
      <c r="G113" s="85"/>
      <c r="I113" s="26"/>
      <c r="J113" s="39"/>
      <c r="K113" s="26"/>
      <c r="L113" s="39"/>
      <c r="M113" s="20"/>
    </row>
    <row r="114" spans="1:13" s="25" customFormat="1" x14ac:dyDescent="0.25">
      <c r="A114" s="28" t="s">
        <v>195</v>
      </c>
      <c r="D114" s="20"/>
      <c r="E114" s="26"/>
      <c r="G114" s="85"/>
      <c r="I114" s="26"/>
      <c r="J114" s="39"/>
      <c r="K114" s="26"/>
      <c r="L114" s="39"/>
      <c r="M114" s="20"/>
    </row>
    <row r="115" spans="1:13" x14ac:dyDescent="0.25">
      <c r="A115" s="20" t="s">
        <v>5</v>
      </c>
      <c r="B115" s="20" t="s">
        <v>5</v>
      </c>
      <c r="C115" s="25"/>
      <c r="G115" s="85"/>
      <c r="J115" s="39"/>
      <c r="L115" s="39"/>
      <c r="M115" s="25"/>
    </row>
    <row r="116" spans="1:13" s="25" customFormat="1" x14ac:dyDescent="0.25">
      <c r="A116" s="25" t="s">
        <v>5</v>
      </c>
      <c r="B116" s="25" t="s">
        <v>112</v>
      </c>
      <c r="E116" s="23"/>
      <c r="F116" s="20"/>
      <c r="G116" s="85"/>
      <c r="H116" s="20"/>
      <c r="I116" s="23"/>
      <c r="J116" s="39"/>
      <c r="K116" s="23"/>
      <c r="L116" s="39"/>
      <c r="M116" s="20"/>
    </row>
    <row r="117" spans="1:13" x14ac:dyDescent="0.25">
      <c r="A117" s="20">
        <v>343</v>
      </c>
      <c r="B117" s="20" t="s">
        <v>84</v>
      </c>
      <c r="C117" s="25"/>
      <c r="E117" s="23">
        <v>250685263.56999999</v>
      </c>
      <c r="G117" s="85"/>
      <c r="I117" s="23">
        <v>70026691</v>
      </c>
      <c r="J117" s="39"/>
      <c r="K117" s="23">
        <f>+I117/I119*G119</f>
        <v>31987108.077949293</v>
      </c>
      <c r="L117" s="39"/>
    </row>
    <row r="118" spans="1:13" x14ac:dyDescent="0.25">
      <c r="A118" s="20">
        <v>343.2</v>
      </c>
      <c r="B118" s="20" t="s">
        <v>85</v>
      </c>
      <c r="C118" s="25"/>
      <c r="E118" s="19">
        <v>128220285.16</v>
      </c>
      <c r="G118" s="85"/>
      <c r="I118" s="19">
        <v>45043302</v>
      </c>
      <c r="J118" s="39"/>
      <c r="K118" s="19">
        <f>+I118/I119*G119</f>
        <v>20575082.853218205</v>
      </c>
      <c r="L118" s="39"/>
    </row>
    <row r="119" spans="1:13" x14ac:dyDescent="0.25">
      <c r="B119" s="25" t="s">
        <v>239</v>
      </c>
      <c r="C119" s="25"/>
      <c r="E119" s="13">
        <f>+SUBTOTAL(9,E117:E118)</f>
        <v>378905548.73000002</v>
      </c>
      <c r="F119" s="25"/>
      <c r="G119" s="87">
        <v>52562190.931167498</v>
      </c>
      <c r="H119" s="25"/>
      <c r="I119" s="13">
        <f>+SUBTOTAL(9,I117:I118)</f>
        <v>115069993</v>
      </c>
      <c r="J119" s="42"/>
      <c r="K119" s="13">
        <f>+SUBTOTAL(9,K117:K118)</f>
        <v>52562190.931167498</v>
      </c>
      <c r="L119" s="39"/>
    </row>
    <row r="120" spans="1:13" s="25" customFormat="1" x14ac:dyDescent="0.25">
      <c r="A120" s="20"/>
      <c r="B120" s="25" t="s">
        <v>5</v>
      </c>
      <c r="E120" s="14"/>
      <c r="G120" s="85"/>
      <c r="I120" s="14"/>
      <c r="J120" s="39"/>
      <c r="K120" s="14"/>
      <c r="L120" s="39"/>
      <c r="M120" s="20"/>
    </row>
    <row r="121" spans="1:13" s="25" customFormat="1" x14ac:dyDescent="0.25">
      <c r="A121" s="28" t="s">
        <v>196</v>
      </c>
      <c r="E121" s="30">
        <f>+SUBTOTAL(9,E117:E120)</f>
        <v>378905548.73000002</v>
      </c>
      <c r="F121" s="66"/>
      <c r="G121" s="30">
        <f>+SUBTOTAL(9,G117:G120)</f>
        <v>52562190.931167498</v>
      </c>
      <c r="H121" s="66"/>
      <c r="I121" s="30">
        <f>+SUBTOTAL(9,I117:I120)</f>
        <v>115069993</v>
      </c>
      <c r="J121" s="68"/>
      <c r="K121" s="30">
        <f>+SUBTOTAL(9,K117:K120)</f>
        <v>52562190.931167498</v>
      </c>
      <c r="L121" s="39"/>
      <c r="M121" s="20"/>
    </row>
    <row r="122" spans="1:13" s="25" customFormat="1" x14ac:dyDescent="0.25">
      <c r="A122" s="28"/>
      <c r="B122" s="25" t="s">
        <v>5</v>
      </c>
      <c r="E122" s="30"/>
      <c r="G122" s="85"/>
      <c r="I122" s="30"/>
      <c r="J122" s="39"/>
      <c r="K122" s="30"/>
      <c r="L122" s="39"/>
      <c r="M122" s="20"/>
    </row>
    <row r="123" spans="1:13" s="25" customFormat="1" x14ac:dyDescent="0.25">
      <c r="A123" s="28" t="s">
        <v>197</v>
      </c>
      <c r="E123" s="30"/>
      <c r="G123" s="85"/>
      <c r="I123" s="30"/>
      <c r="J123" s="39"/>
      <c r="K123" s="30"/>
      <c r="L123" s="39"/>
      <c r="M123" s="20"/>
    </row>
    <row r="124" spans="1:13" s="25" customFormat="1" x14ac:dyDescent="0.25">
      <c r="A124" s="20" t="s">
        <v>5</v>
      </c>
      <c r="B124" s="20" t="s">
        <v>5</v>
      </c>
      <c r="E124" s="30"/>
      <c r="G124" s="85"/>
      <c r="I124" s="30"/>
      <c r="J124" s="39"/>
      <c r="K124" s="30"/>
      <c r="L124" s="39"/>
      <c r="M124" s="20"/>
    </row>
    <row r="125" spans="1:13" s="25" customFormat="1" x14ac:dyDescent="0.25">
      <c r="B125" s="25" t="s">
        <v>114</v>
      </c>
      <c r="E125" s="30"/>
      <c r="G125" s="85"/>
      <c r="I125" s="30"/>
      <c r="J125" s="39"/>
      <c r="K125" s="30"/>
      <c r="L125" s="39"/>
      <c r="M125" s="20"/>
    </row>
    <row r="126" spans="1:13" s="25" customFormat="1" x14ac:dyDescent="0.25">
      <c r="A126" s="20">
        <v>343</v>
      </c>
      <c r="B126" s="20" t="s">
        <v>84</v>
      </c>
      <c r="E126" s="23">
        <v>31206902.010000002</v>
      </c>
      <c r="F126" s="69"/>
      <c r="G126" s="85"/>
      <c r="H126" s="69"/>
      <c r="I126" s="23">
        <v>2331232</v>
      </c>
      <c r="J126" s="68"/>
      <c r="K126" s="23">
        <f>+I126/I128*G128</f>
        <v>2067175.4155067443</v>
      </c>
      <c r="L126" s="39"/>
      <c r="M126" s="20"/>
    </row>
    <row r="127" spans="1:13" s="25" customFormat="1" x14ac:dyDescent="0.25">
      <c r="A127" s="20">
        <v>343.2</v>
      </c>
      <c r="B127" s="20" t="s">
        <v>85</v>
      </c>
      <c r="E127" s="23">
        <v>126771982.41</v>
      </c>
      <c r="F127" s="69"/>
      <c r="G127" s="88"/>
      <c r="H127" s="69"/>
      <c r="I127" s="23">
        <v>13587905</v>
      </c>
      <c r="J127" s="68"/>
      <c r="K127" s="23">
        <f>+I127/I128*G128</f>
        <v>12048815.031812007</v>
      </c>
      <c r="L127" s="39"/>
      <c r="M127" s="20"/>
    </row>
    <row r="128" spans="1:13" s="25" customFormat="1" x14ac:dyDescent="0.25">
      <c r="A128" s="20"/>
      <c r="B128" s="25" t="s">
        <v>240</v>
      </c>
      <c r="E128" s="65">
        <f>+SUBTOTAL(9,E126:E127)</f>
        <v>157978884.41999999</v>
      </c>
      <c r="F128" s="66"/>
      <c r="G128" s="84">
        <v>14115990.447318751</v>
      </c>
      <c r="H128" s="66"/>
      <c r="I128" s="65">
        <f>+SUBTOTAL(9,I126:I127)</f>
        <v>15919137</v>
      </c>
      <c r="J128" s="67"/>
      <c r="K128" s="65">
        <f>+SUBTOTAL(9,K126:K127)</f>
        <v>14115990.447318751</v>
      </c>
      <c r="L128" s="39"/>
      <c r="M128" s="20"/>
    </row>
    <row r="129" spans="1:13" s="25" customFormat="1" x14ac:dyDescent="0.25">
      <c r="A129" s="20" t="s">
        <v>5</v>
      </c>
      <c r="B129" s="20" t="s">
        <v>5</v>
      </c>
      <c r="E129" s="30"/>
      <c r="F129" s="66"/>
      <c r="G129" s="88"/>
      <c r="H129" s="66"/>
      <c r="I129" s="30"/>
      <c r="J129" s="68"/>
      <c r="K129" s="30"/>
      <c r="L129" s="39"/>
      <c r="M129" s="20"/>
    </row>
    <row r="130" spans="1:13" s="25" customFormat="1" x14ac:dyDescent="0.25">
      <c r="A130" s="25" t="s">
        <v>5</v>
      </c>
      <c r="B130" s="25" t="s">
        <v>116</v>
      </c>
      <c r="E130" s="30"/>
      <c r="F130" s="66"/>
      <c r="G130" s="88"/>
      <c r="H130" s="66"/>
      <c r="I130" s="30"/>
      <c r="J130" s="68"/>
      <c r="K130" s="30"/>
      <c r="L130" s="39"/>
      <c r="M130" s="20"/>
    </row>
    <row r="131" spans="1:13" s="25" customFormat="1" x14ac:dyDescent="0.25">
      <c r="A131" s="20">
        <v>343</v>
      </c>
      <c r="B131" s="20" t="s">
        <v>84</v>
      </c>
      <c r="E131" s="23">
        <v>300710821.35000002</v>
      </c>
      <c r="F131" s="69"/>
      <c r="G131" s="88"/>
      <c r="H131" s="69"/>
      <c r="I131" s="23">
        <v>67872551</v>
      </c>
      <c r="J131" s="68"/>
      <c r="K131" s="23">
        <f>+I131/I133*G133</f>
        <v>-24246962.890328117</v>
      </c>
      <c r="L131" s="39"/>
      <c r="M131" s="20"/>
    </row>
    <row r="132" spans="1:13" s="25" customFormat="1" x14ac:dyDescent="0.25">
      <c r="A132" s="20">
        <v>343.2</v>
      </c>
      <c r="B132" s="20" t="s">
        <v>85</v>
      </c>
      <c r="E132" s="23">
        <v>81954082.890000001</v>
      </c>
      <c r="F132" s="69"/>
      <c r="G132" s="88"/>
      <c r="H132" s="69"/>
      <c r="I132" s="23">
        <v>16399388</v>
      </c>
      <c r="J132" s="68"/>
      <c r="K132" s="23">
        <f>+I132/I133*G133</f>
        <v>-5858559.1141268909</v>
      </c>
      <c r="L132" s="39"/>
      <c r="M132" s="20"/>
    </row>
    <row r="133" spans="1:13" s="25" customFormat="1" x14ac:dyDescent="0.25">
      <c r="A133" s="20"/>
      <c r="B133" s="25" t="s">
        <v>241</v>
      </c>
      <c r="E133" s="65">
        <f>+SUBTOTAL(9,E131:E132)</f>
        <v>382664904.24000001</v>
      </c>
      <c r="F133" s="66"/>
      <c r="G133" s="84">
        <v>-30105522.004455008</v>
      </c>
      <c r="H133" s="66"/>
      <c r="I133" s="65">
        <f>+SUBTOTAL(9,I131:I132)</f>
        <v>84271939</v>
      </c>
      <c r="J133" s="67"/>
      <c r="K133" s="65">
        <f>+SUBTOTAL(9,K131:K132)</f>
        <v>-30105522.004455008</v>
      </c>
      <c r="L133" s="39"/>
      <c r="M133" s="20"/>
    </row>
    <row r="134" spans="1:13" s="25" customFormat="1" x14ac:dyDescent="0.25">
      <c r="A134" s="20" t="s">
        <v>5</v>
      </c>
      <c r="B134" s="20" t="s">
        <v>5</v>
      </c>
      <c r="E134" s="30"/>
      <c r="F134" s="66"/>
      <c r="G134" s="88"/>
      <c r="H134" s="66"/>
      <c r="I134" s="30"/>
      <c r="J134" s="68"/>
      <c r="K134" s="30"/>
      <c r="L134" s="39"/>
      <c r="M134" s="20"/>
    </row>
    <row r="135" spans="1:13" s="25" customFormat="1" x14ac:dyDescent="0.25">
      <c r="A135" s="25" t="s">
        <v>5</v>
      </c>
      <c r="B135" s="25" t="s">
        <v>118</v>
      </c>
      <c r="E135" s="30"/>
      <c r="F135" s="66"/>
      <c r="G135" s="88"/>
      <c r="H135" s="66"/>
      <c r="I135" s="30"/>
      <c r="J135" s="68"/>
      <c r="K135" s="30"/>
      <c r="L135" s="39"/>
      <c r="M135" s="20"/>
    </row>
    <row r="136" spans="1:13" s="25" customFormat="1" x14ac:dyDescent="0.25">
      <c r="A136" s="20">
        <v>343</v>
      </c>
      <c r="B136" s="20" t="s">
        <v>84</v>
      </c>
      <c r="E136" s="23">
        <v>255637284.5</v>
      </c>
      <c r="F136" s="69"/>
      <c r="G136" s="88"/>
      <c r="H136" s="69"/>
      <c r="I136" s="23">
        <v>58642226</v>
      </c>
      <c r="J136" s="68"/>
      <c r="K136" s="23">
        <f>+I136/I138*G138</f>
        <v>19797136.235290974</v>
      </c>
      <c r="L136" s="39"/>
      <c r="M136" s="20"/>
    </row>
    <row r="137" spans="1:13" s="25" customFormat="1" x14ac:dyDescent="0.25">
      <c r="A137" s="20">
        <v>343.2</v>
      </c>
      <c r="B137" s="20" t="s">
        <v>85</v>
      </c>
      <c r="E137" s="23">
        <v>149878251.36000001</v>
      </c>
      <c r="F137" s="69"/>
      <c r="G137" s="88"/>
      <c r="H137" s="69"/>
      <c r="I137" s="23">
        <v>30892883</v>
      </c>
      <c r="J137" s="68"/>
      <c r="K137" s="23">
        <f>+I137/I138*G138</f>
        <v>10429184.824121522</v>
      </c>
      <c r="L137" s="39"/>
      <c r="M137" s="20"/>
    </row>
    <row r="138" spans="1:13" s="25" customFormat="1" x14ac:dyDescent="0.25">
      <c r="A138" s="20"/>
      <c r="B138" s="25" t="s">
        <v>242</v>
      </c>
      <c r="E138" s="65">
        <f>+SUBTOTAL(9,E136:E137)</f>
        <v>405515535.86000001</v>
      </c>
      <c r="F138" s="66"/>
      <c r="G138" s="84">
        <v>30226321.059412498</v>
      </c>
      <c r="H138" s="66"/>
      <c r="I138" s="65">
        <f>+SUBTOTAL(9,I136:I137)</f>
        <v>89535109</v>
      </c>
      <c r="J138" s="67"/>
      <c r="K138" s="65">
        <f>+SUBTOTAL(9,K136:K137)</f>
        <v>30226321.059412494</v>
      </c>
      <c r="L138" s="39"/>
      <c r="M138" s="20"/>
    </row>
    <row r="139" spans="1:13" s="25" customFormat="1" x14ac:dyDescent="0.25">
      <c r="A139" s="20" t="s">
        <v>5</v>
      </c>
      <c r="B139" s="25" t="s">
        <v>5</v>
      </c>
      <c r="E139" s="30"/>
      <c r="F139" s="66"/>
      <c r="G139" s="84"/>
      <c r="H139" s="66"/>
      <c r="I139" s="30"/>
      <c r="J139" s="67"/>
      <c r="K139" s="30"/>
      <c r="L139" s="39"/>
      <c r="M139" s="20"/>
    </row>
    <row r="140" spans="1:13" s="25" customFormat="1" x14ac:dyDescent="0.25">
      <c r="A140" s="20" t="s">
        <v>5</v>
      </c>
      <c r="B140" s="20" t="s">
        <v>120</v>
      </c>
      <c r="E140" s="30"/>
      <c r="F140" s="66"/>
      <c r="G140" s="88"/>
      <c r="H140" s="66"/>
      <c r="I140" s="30"/>
      <c r="J140" s="68"/>
      <c r="K140" s="30"/>
      <c r="L140" s="39"/>
      <c r="M140" s="20"/>
    </row>
    <row r="141" spans="1:13" s="25" customFormat="1" x14ac:dyDescent="0.25">
      <c r="A141" s="20">
        <v>343</v>
      </c>
      <c r="B141" s="20" t="s">
        <v>84</v>
      </c>
      <c r="E141" s="23">
        <v>480389197</v>
      </c>
      <c r="F141" s="69"/>
      <c r="G141" s="88"/>
      <c r="H141" s="69"/>
      <c r="I141" s="23">
        <v>85199437</v>
      </c>
      <c r="J141" s="68"/>
      <c r="K141" s="23">
        <f>+I141/I143*G143</f>
        <v>35075264.891345933</v>
      </c>
      <c r="L141" s="39"/>
      <c r="M141" s="20"/>
    </row>
    <row r="142" spans="1:13" s="25" customFormat="1" x14ac:dyDescent="0.25">
      <c r="A142" s="20">
        <v>343.2</v>
      </c>
      <c r="B142" s="20" t="s">
        <v>85</v>
      </c>
      <c r="E142" s="23">
        <v>98598036.450000003</v>
      </c>
      <c r="F142" s="69"/>
      <c r="G142" s="88"/>
      <c r="H142" s="69"/>
      <c r="I142" s="23">
        <v>15911293</v>
      </c>
      <c r="J142" s="68"/>
      <c r="K142" s="23">
        <f>+I142/I143*G143</f>
        <v>6550428.4580990644</v>
      </c>
      <c r="L142" s="39"/>
      <c r="M142" s="20"/>
    </row>
    <row r="143" spans="1:13" s="25" customFormat="1" x14ac:dyDescent="0.25">
      <c r="A143" s="20"/>
      <c r="B143" s="25" t="s">
        <v>243</v>
      </c>
      <c r="E143" s="13">
        <f>+SUBTOTAL(9,E141:E142)</f>
        <v>578987233.45000005</v>
      </c>
      <c r="F143" s="66"/>
      <c r="G143" s="87">
        <v>41625693.349445</v>
      </c>
      <c r="H143" s="66"/>
      <c r="I143" s="13">
        <f>+SUBTOTAL(9,I141:I142)</f>
        <v>101110730</v>
      </c>
      <c r="J143" s="67"/>
      <c r="K143" s="13">
        <f>+SUBTOTAL(9,K141:K142)</f>
        <v>41625693.349445</v>
      </c>
      <c r="L143" s="39"/>
      <c r="M143" s="20"/>
    </row>
    <row r="144" spans="1:13" s="25" customFormat="1" x14ac:dyDescent="0.25">
      <c r="A144" s="20" t="s">
        <v>5</v>
      </c>
      <c r="B144" s="25" t="s">
        <v>5</v>
      </c>
      <c r="E144" s="30"/>
      <c r="G144" s="85"/>
      <c r="I144" s="30"/>
      <c r="J144" s="39"/>
      <c r="K144" s="30"/>
      <c r="L144" s="39"/>
      <c r="M144" s="20"/>
    </row>
    <row r="145" spans="1:13" s="25" customFormat="1" x14ac:dyDescent="0.25">
      <c r="A145" s="28" t="s">
        <v>198</v>
      </c>
      <c r="E145" s="30">
        <f>+SUBTOTAL(9,E125:E144)</f>
        <v>1525146557.97</v>
      </c>
      <c r="G145" s="30">
        <f>+SUBTOTAL(9,G125:G144)</f>
        <v>55862482.851721242</v>
      </c>
      <c r="I145" s="30">
        <f>+SUBTOTAL(9,I125:I144)</f>
        <v>290836915</v>
      </c>
      <c r="J145" s="39"/>
      <c r="K145" s="30">
        <f>+SUBTOTAL(9,K125:K144)</f>
        <v>55862482.851721242</v>
      </c>
      <c r="L145" s="39"/>
      <c r="M145" s="20"/>
    </row>
    <row r="146" spans="1:13" s="25" customFormat="1" x14ac:dyDescent="0.25">
      <c r="A146" s="28"/>
      <c r="B146" s="25" t="s">
        <v>5</v>
      </c>
      <c r="E146" s="30"/>
      <c r="G146" s="85"/>
      <c r="I146" s="30"/>
      <c r="J146" s="39"/>
      <c r="K146" s="30"/>
      <c r="L146" s="39"/>
      <c r="M146" s="20"/>
    </row>
    <row r="147" spans="1:13" s="25" customFormat="1" x14ac:dyDescent="0.25">
      <c r="A147" s="28"/>
      <c r="B147" s="25" t="s">
        <v>5</v>
      </c>
      <c r="E147" s="30"/>
      <c r="G147" s="85"/>
      <c r="I147" s="30"/>
      <c r="J147" s="39"/>
      <c r="K147" s="30"/>
      <c r="L147" s="39"/>
      <c r="M147" s="20"/>
    </row>
    <row r="148" spans="1:13" s="25" customFormat="1" x14ac:dyDescent="0.25">
      <c r="A148" s="28" t="s">
        <v>199</v>
      </c>
      <c r="E148" s="30"/>
      <c r="G148" s="85"/>
      <c r="I148" s="30"/>
      <c r="J148" s="39"/>
      <c r="K148" s="30"/>
      <c r="L148" s="39"/>
      <c r="M148" s="20"/>
    </row>
    <row r="149" spans="1:13" s="25" customFormat="1" x14ac:dyDescent="0.25">
      <c r="A149" s="28"/>
      <c r="B149" s="25" t="s">
        <v>5</v>
      </c>
      <c r="E149" s="30"/>
      <c r="G149" s="85"/>
      <c r="I149" s="30"/>
      <c r="J149" s="39"/>
      <c r="K149" s="30"/>
      <c r="L149" s="39"/>
      <c r="M149" s="20"/>
    </row>
    <row r="150" spans="1:13" s="25" customFormat="1" x14ac:dyDescent="0.25">
      <c r="A150" s="20" t="s">
        <v>5</v>
      </c>
      <c r="B150" s="25" t="s">
        <v>122</v>
      </c>
      <c r="E150" s="30"/>
      <c r="G150" s="85"/>
      <c r="I150" s="30"/>
      <c r="J150" s="39"/>
      <c r="K150" s="30"/>
      <c r="L150" s="39"/>
      <c r="M150" s="20"/>
    </row>
    <row r="151" spans="1:13" s="25" customFormat="1" x14ac:dyDescent="0.25">
      <c r="A151" s="20">
        <v>343</v>
      </c>
      <c r="B151" s="20" t="s">
        <v>84</v>
      </c>
      <c r="E151" s="23">
        <v>385108675.64999998</v>
      </c>
      <c r="F151" s="20"/>
      <c r="G151" s="85"/>
      <c r="H151" s="20"/>
      <c r="I151" s="23">
        <v>44337701</v>
      </c>
      <c r="J151" s="39"/>
      <c r="K151" s="23">
        <f>+I151/I153*G153</f>
        <v>46511483.869600661</v>
      </c>
      <c r="L151" s="39"/>
      <c r="M151" s="20"/>
    </row>
    <row r="152" spans="1:13" s="25" customFormat="1" x14ac:dyDescent="0.25">
      <c r="A152" s="20">
        <v>343.2</v>
      </c>
      <c r="B152" s="20" t="s">
        <v>85</v>
      </c>
      <c r="E152" s="19">
        <v>206255249.11000001</v>
      </c>
      <c r="F152" s="20"/>
      <c r="G152" s="85"/>
      <c r="H152" s="20"/>
      <c r="I152" s="19">
        <v>19787811</v>
      </c>
      <c r="J152" s="39"/>
      <c r="K152" s="19">
        <f>+I152/I153*G153</f>
        <v>20757965.148919348</v>
      </c>
      <c r="L152" s="39"/>
      <c r="M152" s="20"/>
    </row>
    <row r="153" spans="1:13" s="25" customFormat="1" x14ac:dyDescent="0.25">
      <c r="A153" s="20"/>
      <c r="B153" s="25" t="s">
        <v>244</v>
      </c>
      <c r="E153" s="13">
        <f>+SUBTOTAL(9,E151:E152)</f>
        <v>591363924.75999999</v>
      </c>
      <c r="G153" s="87">
        <v>67269449.018520012</v>
      </c>
      <c r="I153" s="13">
        <f>+SUBTOTAL(9,I151:I152)</f>
        <v>64125512</v>
      </c>
      <c r="J153" s="42"/>
      <c r="K153" s="13">
        <f>+SUBTOTAL(9,K151:K152)</f>
        <v>67269449.018520012</v>
      </c>
      <c r="L153" s="39"/>
      <c r="M153" s="20"/>
    </row>
    <row r="154" spans="1:13" s="25" customFormat="1" x14ac:dyDescent="0.25">
      <c r="A154" s="20"/>
      <c r="B154" s="25" t="s">
        <v>5</v>
      </c>
      <c r="E154" s="30"/>
      <c r="G154" s="85"/>
      <c r="I154" s="30"/>
      <c r="J154" s="39"/>
      <c r="K154" s="30"/>
      <c r="L154" s="39"/>
      <c r="M154" s="20"/>
    </row>
    <row r="155" spans="1:13" s="25" customFormat="1" x14ac:dyDescent="0.25">
      <c r="A155" s="28" t="s">
        <v>200</v>
      </c>
      <c r="E155" s="30">
        <f>+SUBTOTAL(9,E150:E153)</f>
        <v>591363924.75999999</v>
      </c>
      <c r="F155" s="66"/>
      <c r="G155" s="30">
        <f>+SUBTOTAL(9,G150:G153)</f>
        <v>67269449.018520012</v>
      </c>
      <c r="H155" s="66"/>
      <c r="I155" s="30">
        <f>+SUBTOTAL(9,I150:I153)</f>
        <v>64125512</v>
      </c>
      <c r="J155" s="68"/>
      <c r="K155" s="30">
        <f>+SUBTOTAL(9,K150:K153)</f>
        <v>67269449.018520012</v>
      </c>
      <c r="L155" s="39"/>
      <c r="M155" s="20"/>
    </row>
    <row r="156" spans="1:13" s="25" customFormat="1" x14ac:dyDescent="0.25">
      <c r="A156" s="28"/>
      <c r="B156" s="25" t="s">
        <v>5</v>
      </c>
      <c r="E156" s="30"/>
      <c r="G156" s="85"/>
      <c r="I156" s="30"/>
      <c r="J156" s="39"/>
      <c r="K156" s="30"/>
      <c r="L156" s="39"/>
      <c r="M156" s="20"/>
    </row>
    <row r="157" spans="1:13" s="25" customFormat="1" x14ac:dyDescent="0.25">
      <c r="A157" s="28"/>
      <c r="B157" s="25" t="s">
        <v>5</v>
      </c>
      <c r="E157" s="30"/>
      <c r="G157" s="85"/>
      <c r="I157" s="30"/>
      <c r="J157" s="39"/>
      <c r="K157" s="30"/>
      <c r="L157" s="39"/>
      <c r="M157" s="20"/>
    </row>
    <row r="158" spans="1:13" s="25" customFormat="1" x14ac:dyDescent="0.25">
      <c r="A158" s="28" t="s">
        <v>201</v>
      </c>
      <c r="E158" s="30"/>
      <c r="G158" s="85"/>
      <c r="I158" s="30"/>
      <c r="J158" s="39"/>
      <c r="K158" s="30"/>
      <c r="L158" s="39"/>
      <c r="M158" s="20"/>
    </row>
    <row r="159" spans="1:13" s="25" customFormat="1" x14ac:dyDescent="0.25">
      <c r="A159" s="28"/>
      <c r="B159" s="25" t="s">
        <v>5</v>
      </c>
      <c r="E159" s="30"/>
      <c r="G159" s="85"/>
      <c r="I159" s="30"/>
      <c r="J159" s="39"/>
      <c r="K159" s="30"/>
      <c r="L159" s="39"/>
      <c r="M159" s="20"/>
    </row>
    <row r="160" spans="1:13" s="25" customFormat="1" x14ac:dyDescent="0.25">
      <c r="A160" s="20" t="s">
        <v>5</v>
      </c>
      <c r="B160" s="20" t="s">
        <v>124</v>
      </c>
      <c r="E160" s="30"/>
      <c r="G160" s="85"/>
      <c r="I160" s="30"/>
      <c r="J160" s="39"/>
      <c r="K160" s="30"/>
      <c r="L160" s="39"/>
      <c r="M160" s="20"/>
    </row>
    <row r="161" spans="1:13" s="25" customFormat="1" x14ac:dyDescent="0.25">
      <c r="A161" s="20">
        <v>343</v>
      </c>
      <c r="B161" s="20" t="s">
        <v>84</v>
      </c>
      <c r="E161" s="23">
        <v>525780411.58999997</v>
      </c>
      <c r="G161" s="85"/>
      <c r="I161" s="23">
        <v>42853560</v>
      </c>
      <c r="J161" s="39"/>
      <c r="K161" s="23">
        <f>+I161/I163*G163</f>
        <v>41507858.250255711</v>
      </c>
      <c r="L161" s="39"/>
      <c r="M161" s="20"/>
    </row>
    <row r="162" spans="1:13" s="25" customFormat="1" x14ac:dyDescent="0.25">
      <c r="A162" s="20">
        <v>343.2</v>
      </c>
      <c r="B162" s="20" t="s">
        <v>85</v>
      </c>
      <c r="E162" s="19">
        <v>139494632.66</v>
      </c>
      <c r="G162" s="85"/>
      <c r="I162" s="19">
        <v>11192383</v>
      </c>
      <c r="J162" s="39"/>
      <c r="K162" s="19">
        <f>+I162/I163*G163</f>
        <v>10840916.065003043</v>
      </c>
      <c r="L162" s="39"/>
      <c r="M162" s="20"/>
    </row>
    <row r="163" spans="1:13" s="25" customFormat="1" x14ac:dyDescent="0.25">
      <c r="A163" s="20"/>
      <c r="B163" s="25" t="s">
        <v>245</v>
      </c>
      <c r="E163" s="64">
        <f>+SUBTOTAL(9,E161:E162)</f>
        <v>665275044.25</v>
      </c>
      <c r="G163" s="87">
        <v>52348774.315258756</v>
      </c>
      <c r="I163" s="64">
        <f>+SUBTOTAL(9,I161:I162)</f>
        <v>54045943</v>
      </c>
      <c r="J163" s="42"/>
      <c r="K163" s="64">
        <f>+SUBTOTAL(9,K161:K162)</f>
        <v>52348774.315258756</v>
      </c>
      <c r="L163" s="39"/>
      <c r="M163" s="20"/>
    </row>
    <row r="164" spans="1:13" s="25" customFormat="1" x14ac:dyDescent="0.25">
      <c r="A164" s="20" t="s">
        <v>5</v>
      </c>
      <c r="E164" s="30"/>
      <c r="G164" s="85"/>
      <c r="I164" s="30"/>
      <c r="J164" s="39"/>
      <c r="K164" s="30"/>
      <c r="L164" s="39"/>
      <c r="M164" s="20"/>
    </row>
    <row r="165" spans="1:13" s="25" customFormat="1" x14ac:dyDescent="0.25">
      <c r="A165" s="28" t="s">
        <v>202</v>
      </c>
      <c r="E165" s="30">
        <f>+SUBTOTAL(9,E160:E163)</f>
        <v>665275044.25</v>
      </c>
      <c r="F165" s="70"/>
      <c r="G165" s="30">
        <f>+SUBTOTAL(9,G160:G163)</f>
        <v>52348774.315258756</v>
      </c>
      <c r="H165" s="70"/>
      <c r="I165" s="30">
        <f>+SUBTOTAL(9,I160:I163)</f>
        <v>54045943</v>
      </c>
      <c r="J165" s="71"/>
      <c r="K165" s="30">
        <f>+SUBTOTAL(9,K160:K163)</f>
        <v>52348774.315258756</v>
      </c>
      <c r="L165" s="39"/>
      <c r="M165" s="20"/>
    </row>
    <row r="166" spans="1:13" s="25" customFormat="1" x14ac:dyDescent="0.25">
      <c r="A166" s="28"/>
      <c r="B166" s="25" t="s">
        <v>5</v>
      </c>
      <c r="E166" s="30"/>
      <c r="G166" s="85"/>
      <c r="I166" s="30"/>
      <c r="J166" s="39"/>
      <c r="K166" s="30"/>
      <c r="L166" s="39"/>
      <c r="M166" s="20"/>
    </row>
    <row r="167" spans="1:13" s="25" customFormat="1" x14ac:dyDescent="0.25">
      <c r="A167" s="28"/>
      <c r="B167" s="25" t="s">
        <v>5</v>
      </c>
      <c r="E167" s="30"/>
      <c r="G167" s="85"/>
      <c r="I167" s="30"/>
      <c r="J167" s="39"/>
      <c r="K167" s="30"/>
      <c r="L167" s="39"/>
      <c r="M167" s="20"/>
    </row>
    <row r="168" spans="1:13" s="53" customFormat="1" x14ac:dyDescent="0.25">
      <c r="A168" s="79" t="s">
        <v>203</v>
      </c>
      <c r="E168" s="58"/>
      <c r="G168" s="86"/>
      <c r="I168" s="58"/>
      <c r="J168" s="49"/>
      <c r="K168" s="58"/>
      <c r="L168" s="49"/>
      <c r="M168" s="43"/>
    </row>
    <row r="169" spans="1:13" s="53" customFormat="1" x14ac:dyDescent="0.25">
      <c r="A169" s="79"/>
      <c r="B169" s="53" t="s">
        <v>5</v>
      </c>
      <c r="E169" s="58"/>
      <c r="G169" s="86"/>
      <c r="I169" s="58"/>
      <c r="J169" s="49"/>
      <c r="K169" s="58"/>
      <c r="L169" s="49"/>
      <c r="M169" s="43"/>
    </row>
    <row r="170" spans="1:13" s="53" customFormat="1" x14ac:dyDescent="0.25">
      <c r="A170" s="43" t="s">
        <v>5</v>
      </c>
      <c r="B170" s="53" t="s">
        <v>126</v>
      </c>
      <c r="E170" s="58"/>
      <c r="G170" s="86"/>
      <c r="I170" s="58"/>
      <c r="J170" s="49"/>
      <c r="K170" s="58"/>
      <c r="L170" s="49"/>
      <c r="M170" s="43"/>
    </row>
    <row r="171" spans="1:13" s="53" customFormat="1" x14ac:dyDescent="0.25">
      <c r="A171" s="43">
        <v>343</v>
      </c>
      <c r="B171" s="43" t="s">
        <v>84</v>
      </c>
      <c r="E171" s="46">
        <v>499500578.83999997</v>
      </c>
      <c r="G171" s="86"/>
      <c r="I171" s="46">
        <v>8424569</v>
      </c>
      <c r="J171" s="49"/>
      <c r="K171" s="46">
        <f>+I171/I173*G173</f>
        <v>11341620.207953589</v>
      </c>
      <c r="L171" s="49"/>
      <c r="M171" s="43"/>
    </row>
    <row r="172" spans="1:13" s="53" customFormat="1" x14ac:dyDescent="0.25">
      <c r="A172" s="43">
        <v>343.2</v>
      </c>
      <c r="B172" s="43" t="s">
        <v>85</v>
      </c>
      <c r="E172" s="47">
        <v>191363195.90000001</v>
      </c>
      <c r="G172" s="86"/>
      <c r="I172" s="47">
        <v>3190026</v>
      </c>
      <c r="J172" s="49"/>
      <c r="K172" s="47">
        <f>+I172/I173*G173</f>
        <v>4294589.236018762</v>
      </c>
      <c r="L172" s="49"/>
      <c r="M172" s="43"/>
    </row>
    <row r="173" spans="1:13" s="53" customFormat="1" x14ac:dyDescent="0.25">
      <c r="A173" s="43" t="s">
        <v>5</v>
      </c>
      <c r="B173" s="53" t="s">
        <v>127</v>
      </c>
      <c r="E173" s="47">
        <f>+SUBTOTAL(9,E171:E172)</f>
        <v>690863774.74000001</v>
      </c>
      <c r="F173" s="43"/>
      <c r="G173" s="47">
        <v>15636209.443972351</v>
      </c>
      <c r="H173" s="43"/>
      <c r="I173" s="47">
        <f>+SUBTOTAL(9,I171:I172)</f>
        <v>11614595</v>
      </c>
      <c r="J173" s="49"/>
      <c r="K173" s="47">
        <f>+SUBTOTAL(9,K171:K172)</f>
        <v>15636209.443972351</v>
      </c>
      <c r="L173" s="49"/>
      <c r="M173" s="43"/>
    </row>
    <row r="174" spans="1:13" s="53" customFormat="1" x14ac:dyDescent="0.25">
      <c r="A174" s="43" t="s">
        <v>5</v>
      </c>
      <c r="B174" s="53" t="s">
        <v>5</v>
      </c>
      <c r="E174" s="58"/>
      <c r="G174" s="86"/>
      <c r="I174" s="58"/>
      <c r="J174" s="49"/>
      <c r="K174" s="58"/>
      <c r="L174" s="49"/>
      <c r="M174" s="43"/>
    </row>
    <row r="175" spans="1:13" s="25" customFormat="1" x14ac:dyDescent="0.25">
      <c r="A175" s="28" t="s">
        <v>204</v>
      </c>
      <c r="E175" s="17">
        <f>+SUBTOTAL(9,E170:E173)</f>
        <v>690863774.74000001</v>
      </c>
      <c r="G175" s="17">
        <f>+SUBTOTAL(9,G170:G173)</f>
        <v>15636209.443972351</v>
      </c>
      <c r="I175" s="17">
        <f>+SUBTOTAL(9,I170:I173)</f>
        <v>11614595</v>
      </c>
      <c r="J175" s="39"/>
      <c r="K175" s="17">
        <f>+SUBTOTAL(9,K170:K173)</f>
        <v>15636209.443972351</v>
      </c>
      <c r="L175" s="39"/>
      <c r="M175" s="20"/>
    </row>
    <row r="176" spans="1:13" s="25" customFormat="1" x14ac:dyDescent="0.25">
      <c r="A176" s="28"/>
      <c r="B176" s="25" t="s">
        <v>5</v>
      </c>
      <c r="E176" s="30"/>
      <c r="G176" s="30"/>
      <c r="I176" s="30"/>
      <c r="J176" s="39"/>
      <c r="K176" s="30"/>
      <c r="L176" s="39"/>
      <c r="M176" s="20"/>
    </row>
    <row r="177" spans="1:13" ht="13.8" thickBot="1" x14ac:dyDescent="0.3">
      <c r="A177" s="22" t="s">
        <v>9</v>
      </c>
      <c r="C177" s="25"/>
      <c r="E177" s="8">
        <f>+SUBTOTAL(9,E21:E176)</f>
        <v>7145916146.5999985</v>
      </c>
      <c r="G177" s="60">
        <f>+SUBTOTAL(9,G21:G176)</f>
        <v>786708563.53516936</v>
      </c>
      <c r="I177" s="8">
        <f>+SUBTOTAL(9,I21:I176)</f>
        <v>1770998268</v>
      </c>
      <c r="J177" s="39"/>
      <c r="K177" s="8">
        <f>+SUBTOTAL(9,K21:K176)</f>
        <v>786708563.53516912</v>
      </c>
      <c r="L177" s="39"/>
    </row>
    <row r="178" spans="1:13" ht="13.8" thickTop="1" x14ac:dyDescent="0.25">
      <c r="B178" s="20" t="s">
        <v>5</v>
      </c>
      <c r="C178" s="25"/>
      <c r="G178" s="86"/>
      <c r="J178" s="39"/>
      <c r="L178" s="39"/>
    </row>
    <row r="179" spans="1:13" x14ac:dyDescent="0.25">
      <c r="B179" s="20" t="s">
        <v>5</v>
      </c>
      <c r="C179" s="25"/>
      <c r="G179" s="86"/>
      <c r="J179" s="39"/>
      <c r="L179" s="39"/>
    </row>
    <row r="180" spans="1:13" x14ac:dyDescent="0.25">
      <c r="A180" s="22" t="s">
        <v>7</v>
      </c>
      <c r="C180" s="25"/>
      <c r="G180" s="86"/>
      <c r="J180" s="39"/>
      <c r="L180" s="39"/>
    </row>
    <row r="181" spans="1:13" s="43" customFormat="1" x14ac:dyDescent="0.25">
      <c r="B181" s="43" t="s">
        <v>5</v>
      </c>
      <c r="C181" s="53"/>
      <c r="E181" s="53"/>
      <c r="F181" s="53"/>
      <c r="G181" s="86"/>
      <c r="H181" s="53"/>
      <c r="I181" s="53"/>
      <c r="J181" s="49"/>
      <c r="K181" s="53"/>
      <c r="L181" s="49"/>
    </row>
    <row r="182" spans="1:13" s="53" customFormat="1" x14ac:dyDescent="0.25">
      <c r="A182" s="53" t="s">
        <v>5</v>
      </c>
      <c r="B182" s="53" t="s">
        <v>128</v>
      </c>
      <c r="D182" s="43"/>
      <c r="E182" s="46"/>
      <c r="F182" s="43"/>
      <c r="G182" s="86"/>
      <c r="H182" s="43"/>
      <c r="I182" s="46"/>
      <c r="J182" s="49"/>
      <c r="K182" s="43"/>
      <c r="L182" s="49"/>
    </row>
    <row r="183" spans="1:13" s="43" customFormat="1" x14ac:dyDescent="0.25">
      <c r="A183" s="43">
        <v>343</v>
      </c>
      <c r="B183" s="43" t="s">
        <v>84</v>
      </c>
      <c r="C183" s="53"/>
      <c r="D183" s="53"/>
      <c r="E183" s="46">
        <v>14841925.279999999</v>
      </c>
      <c r="G183" s="86"/>
      <c r="I183" s="46">
        <v>3286413</v>
      </c>
      <c r="J183" s="49"/>
      <c r="K183" s="46">
        <f t="shared" ref="K183" si="0">+I183/I185*G185</f>
        <v>1753029.1504973313</v>
      </c>
      <c r="L183" s="49"/>
    </row>
    <row r="184" spans="1:13" s="43" customFormat="1" x14ac:dyDescent="0.25">
      <c r="A184" s="43">
        <v>343.2</v>
      </c>
      <c r="B184" s="43" t="s">
        <v>85</v>
      </c>
      <c r="C184" s="53"/>
      <c r="E184" s="47">
        <v>1858778.65</v>
      </c>
      <c r="G184" s="86"/>
      <c r="I184" s="47">
        <v>1190471</v>
      </c>
      <c r="J184" s="49"/>
      <c r="K184" s="47">
        <f>+I184/I185*G185</f>
        <v>635017.6821421131</v>
      </c>
      <c r="L184" s="49"/>
    </row>
    <row r="185" spans="1:13" s="43" customFormat="1" x14ac:dyDescent="0.25">
      <c r="A185" s="43">
        <v>343</v>
      </c>
      <c r="B185" s="53" t="s">
        <v>129</v>
      </c>
      <c r="C185" s="53"/>
      <c r="E185" s="48">
        <f>+SUBTOTAL(9,E183:E184)</f>
        <v>16700703.93</v>
      </c>
      <c r="F185" s="53"/>
      <c r="G185" s="48">
        <v>2388046.8326394446</v>
      </c>
      <c r="H185" s="53"/>
      <c r="I185" s="48">
        <f>+SUBTOTAL(9,I183:I184)</f>
        <v>4476884</v>
      </c>
      <c r="J185" s="80"/>
      <c r="K185" s="48">
        <f>+SUBTOTAL(9,K183:K184)</f>
        <v>2388046.8326394446</v>
      </c>
      <c r="L185" s="49"/>
    </row>
    <row r="186" spans="1:13" s="53" customFormat="1" x14ac:dyDescent="0.25">
      <c r="A186" s="43" t="s">
        <v>5</v>
      </c>
      <c r="B186" s="43" t="s">
        <v>5</v>
      </c>
      <c r="D186" s="43"/>
      <c r="E186" s="43"/>
      <c r="F186" s="43"/>
      <c r="G186" s="86"/>
      <c r="H186" s="43"/>
      <c r="I186" s="43"/>
      <c r="J186" s="49"/>
      <c r="K186" s="43"/>
      <c r="L186" s="49"/>
    </row>
    <row r="187" spans="1:13" s="43" customFormat="1" x14ac:dyDescent="0.25">
      <c r="A187" s="53" t="s">
        <v>5</v>
      </c>
      <c r="B187" s="53" t="s">
        <v>130</v>
      </c>
      <c r="C187" s="53"/>
      <c r="E187" s="46"/>
      <c r="G187" s="86"/>
      <c r="I187" s="46"/>
      <c r="J187" s="49"/>
      <c r="L187" s="49"/>
      <c r="M187" s="53"/>
    </row>
    <row r="188" spans="1:13" s="43" customFormat="1" x14ac:dyDescent="0.25">
      <c r="A188" s="43">
        <v>343</v>
      </c>
      <c r="B188" s="43" t="s">
        <v>84</v>
      </c>
      <c r="C188" s="53"/>
      <c r="D188" s="53"/>
      <c r="E188" s="46">
        <v>10218902.539999999</v>
      </c>
      <c r="G188" s="86"/>
      <c r="I188" s="46">
        <v>2413087</v>
      </c>
      <c r="J188" s="49"/>
      <c r="K188" s="46">
        <f>+I188/I190*G190</f>
        <v>1418808.188805799</v>
      </c>
      <c r="L188" s="49"/>
    </row>
    <row r="189" spans="1:13" s="43" customFormat="1" x14ac:dyDescent="0.25">
      <c r="A189" s="43">
        <v>343.2</v>
      </c>
      <c r="B189" s="43" t="s">
        <v>85</v>
      </c>
      <c r="C189" s="53"/>
      <c r="E189" s="47">
        <v>2807095.36</v>
      </c>
      <c r="G189" s="86"/>
      <c r="I189" s="47">
        <v>1774235</v>
      </c>
      <c r="J189" s="49"/>
      <c r="K189" s="47">
        <f t="shared" ref="K189" si="1">+I189/I190*G190</f>
        <v>1043186.2369097578</v>
      </c>
      <c r="L189" s="49"/>
    </row>
    <row r="190" spans="1:13" s="43" customFormat="1" x14ac:dyDescent="0.25">
      <c r="A190" s="43">
        <v>343</v>
      </c>
      <c r="B190" s="53" t="s">
        <v>131</v>
      </c>
      <c r="C190" s="53"/>
      <c r="E190" s="48">
        <f>+SUBTOTAL(9,E188:E189)</f>
        <v>13025997.899999999</v>
      </c>
      <c r="F190" s="53"/>
      <c r="G190" s="48">
        <v>2461994.4257155568</v>
      </c>
      <c r="H190" s="53"/>
      <c r="I190" s="48">
        <f>+SUBTOTAL(9,I188:I189)</f>
        <v>4187322</v>
      </c>
      <c r="J190" s="80"/>
      <c r="K190" s="48">
        <f>+SUBTOTAL(9,K188:K189)</f>
        <v>2461994.4257155568</v>
      </c>
      <c r="L190" s="49"/>
    </row>
    <row r="191" spans="1:13" s="43" customFormat="1" x14ac:dyDescent="0.25">
      <c r="A191" s="43" t="s">
        <v>5</v>
      </c>
      <c r="B191" s="43" t="s">
        <v>5</v>
      </c>
      <c r="C191" s="53"/>
      <c r="G191" s="86"/>
      <c r="J191" s="49"/>
      <c r="L191" s="49"/>
      <c r="M191" s="53"/>
    </row>
    <row r="192" spans="1:13" x14ac:dyDescent="0.25">
      <c r="A192" s="53" t="s">
        <v>5</v>
      </c>
      <c r="B192" s="53" t="s">
        <v>262</v>
      </c>
      <c r="C192" s="53"/>
      <c r="D192" s="43"/>
      <c r="E192" s="46"/>
      <c r="F192" s="43"/>
      <c r="G192" s="86"/>
      <c r="H192" s="43"/>
      <c r="I192" s="46"/>
      <c r="J192" s="49"/>
      <c r="K192" s="43"/>
      <c r="L192" s="39"/>
      <c r="M192" s="25"/>
    </row>
    <row r="193" spans="1:13" x14ac:dyDescent="0.25">
      <c r="A193" s="43">
        <v>343</v>
      </c>
      <c r="B193" s="43" t="s">
        <v>84</v>
      </c>
      <c r="C193" s="53"/>
      <c r="D193" s="53"/>
      <c r="E193" s="46">
        <v>213843170.72</v>
      </c>
      <c r="F193" s="43"/>
      <c r="G193" s="86"/>
      <c r="H193" s="43"/>
      <c r="I193" s="46">
        <v>3564766</v>
      </c>
      <c r="J193" s="49"/>
      <c r="K193" s="46">
        <f>+I193/I195*G195</f>
        <v>403458.64212664461</v>
      </c>
      <c r="L193" s="39"/>
    </row>
    <row r="194" spans="1:13" x14ac:dyDescent="0.25">
      <c r="A194" s="43">
        <v>343.2</v>
      </c>
      <c r="B194" s="43" t="s">
        <v>85</v>
      </c>
      <c r="C194" s="53"/>
      <c r="D194" s="43"/>
      <c r="E194" s="47">
        <v>83870826.980000004</v>
      </c>
      <c r="F194" s="43"/>
      <c r="G194" s="86"/>
      <c r="H194" s="43"/>
      <c r="I194" s="47">
        <v>1048385</v>
      </c>
      <c r="J194" s="49"/>
      <c r="K194" s="47">
        <f>+I194/I195*G195</f>
        <v>118655.75146473634</v>
      </c>
      <c r="L194" s="39"/>
    </row>
    <row r="195" spans="1:13" x14ac:dyDescent="0.25">
      <c r="A195" s="43"/>
      <c r="B195" s="53" t="s">
        <v>264</v>
      </c>
      <c r="C195" s="53"/>
      <c r="D195" s="43"/>
      <c r="E195" s="81">
        <f>+SUBTOTAL(9,E193:E194)</f>
        <v>297713997.69999999</v>
      </c>
      <c r="F195" s="53"/>
      <c r="G195" s="81">
        <v>522114.39359138097</v>
      </c>
      <c r="H195" s="53"/>
      <c r="I195" s="81">
        <f>+SUBTOTAL(9,I193:I194)</f>
        <v>4613151</v>
      </c>
      <c r="J195" s="80"/>
      <c r="K195" s="81">
        <f>+SUBTOTAL(9,K193:K194)</f>
        <v>522114.39359138097</v>
      </c>
      <c r="L195" s="39"/>
    </row>
    <row r="196" spans="1:13" x14ac:dyDescent="0.25">
      <c r="B196" s="20" t="s">
        <v>5</v>
      </c>
      <c r="C196" s="25"/>
      <c r="G196" s="57"/>
      <c r="J196" s="39"/>
      <c r="K196" s="43"/>
      <c r="L196" s="39"/>
      <c r="M196" s="25"/>
    </row>
    <row r="197" spans="1:13" ht="13.8" thickBot="1" x14ac:dyDescent="0.3">
      <c r="A197" s="22" t="s">
        <v>8</v>
      </c>
      <c r="C197" s="25"/>
      <c r="E197" s="8">
        <f>+SUBTOTAL(9,E183:E195)</f>
        <v>327440699.53000003</v>
      </c>
      <c r="G197" s="60">
        <f>+SUBTOTAL(9,G183:G195)</f>
        <v>5372155.6519463817</v>
      </c>
      <c r="I197" s="8">
        <f>+SUBTOTAL(9,I183:I191)</f>
        <v>8664206</v>
      </c>
      <c r="J197" s="39"/>
      <c r="K197" s="8">
        <f>+SUBTOTAL(9,K183:K195)</f>
        <v>5372155.6519463826</v>
      </c>
      <c r="L197" s="39"/>
    </row>
    <row r="198" spans="1:13" ht="13.8" thickTop="1" x14ac:dyDescent="0.25">
      <c r="A198" s="22"/>
      <c r="B198" s="20" t="s">
        <v>5</v>
      </c>
      <c r="C198" s="25"/>
      <c r="E198" s="29"/>
      <c r="G198" s="86"/>
      <c r="I198" s="29"/>
      <c r="J198" s="39"/>
      <c r="K198" s="29"/>
      <c r="L198" s="39"/>
    </row>
    <row r="199" spans="1:13" ht="13.8" thickBot="1" x14ac:dyDescent="0.3">
      <c r="A199" s="22" t="s">
        <v>13</v>
      </c>
      <c r="C199" s="25"/>
      <c r="E199" s="8">
        <f>+SUBTOTAL(9,E16:E198)</f>
        <v>7473356846.1299973</v>
      </c>
      <c r="G199" s="113">
        <f>+SUBTOTAL(9,G16:G198)</f>
        <v>792080719.18711579</v>
      </c>
      <c r="I199" s="8">
        <f>+SUBTOTAL(9,I16:I198)</f>
        <v>1784275625</v>
      </c>
      <c r="J199" s="39"/>
      <c r="K199" s="8">
        <f>+SUBTOTAL(9,K16:K198)</f>
        <v>792080719.18711555</v>
      </c>
      <c r="L199" s="39"/>
      <c r="M199" s="24"/>
    </row>
    <row r="200" spans="1:13" ht="13.8" thickTop="1" x14ac:dyDescent="0.25">
      <c r="B200" s="20" t="s">
        <v>5</v>
      </c>
      <c r="C200" s="25"/>
      <c r="G200" s="86"/>
      <c r="J200" s="39"/>
      <c r="L200" s="39"/>
    </row>
    <row r="201" spans="1:13" x14ac:dyDescent="0.25">
      <c r="B201" s="20" t="s">
        <v>5</v>
      </c>
      <c r="C201" s="25"/>
      <c r="G201" s="86"/>
      <c r="J201" s="39"/>
      <c r="L201" s="39"/>
    </row>
    <row r="202" spans="1:13" x14ac:dyDescent="0.25">
      <c r="A202" s="22"/>
      <c r="B202" s="22" t="s">
        <v>155</v>
      </c>
      <c r="C202" s="25"/>
      <c r="G202" s="86"/>
      <c r="J202" s="39"/>
      <c r="L202" s="39"/>
    </row>
    <row r="203" spans="1:13" x14ac:dyDescent="0.25">
      <c r="B203" s="20" t="s">
        <v>5</v>
      </c>
      <c r="C203" s="25"/>
      <c r="E203" s="23"/>
      <c r="G203" s="86"/>
      <c r="I203" s="23"/>
      <c r="J203" s="39"/>
      <c r="K203" s="23"/>
      <c r="L203" s="39"/>
      <c r="M203" s="27"/>
    </row>
    <row r="204" spans="1:13" x14ac:dyDescent="0.25">
      <c r="A204" s="20">
        <v>364.1</v>
      </c>
      <c r="B204" s="20" t="s">
        <v>156</v>
      </c>
      <c r="C204" s="25"/>
      <c r="E204" s="23">
        <v>1083692908.71</v>
      </c>
      <c r="G204" s="86"/>
      <c r="I204" s="23">
        <v>491553048</v>
      </c>
      <c r="J204" s="39"/>
      <c r="K204" s="23">
        <f>+I204/I206*G206</f>
        <v>455065565.37099457</v>
      </c>
      <c r="L204" s="39"/>
      <c r="M204" s="27"/>
    </row>
    <row r="205" spans="1:13" x14ac:dyDescent="0.25">
      <c r="A205" s="20">
        <v>364.2</v>
      </c>
      <c r="B205" s="20" t="s">
        <v>157</v>
      </c>
      <c r="C205" s="25"/>
      <c r="E205" s="19">
        <v>706877718.75999999</v>
      </c>
      <c r="G205" s="86"/>
      <c r="I205" s="19">
        <v>134343037</v>
      </c>
      <c r="J205" s="39"/>
      <c r="K205" s="19">
        <f>+I205/I206*G206</f>
        <v>124370890.04900534</v>
      </c>
      <c r="L205" s="39"/>
      <c r="M205" s="27"/>
    </row>
    <row r="206" spans="1:13" x14ac:dyDescent="0.25">
      <c r="B206" s="25" t="s">
        <v>246</v>
      </c>
      <c r="C206" s="25"/>
      <c r="E206" s="13">
        <f>+SUBTOTAL(9,E204:E205)</f>
        <v>1790570627.47</v>
      </c>
      <c r="F206" s="25"/>
      <c r="G206" s="81">
        <v>579436455.41999996</v>
      </c>
      <c r="H206" s="25"/>
      <c r="I206" s="13">
        <f>+SUBTOTAL(9,I204:I205)</f>
        <v>625896085</v>
      </c>
      <c r="J206" s="42"/>
      <c r="K206" s="13">
        <f>+SUBTOTAL(9,K204:K205)</f>
        <v>579436455.41999996</v>
      </c>
      <c r="L206" s="39"/>
      <c r="M206" s="27"/>
    </row>
    <row r="207" spans="1:13" x14ac:dyDescent="0.25">
      <c r="B207" s="20" t="s">
        <v>5</v>
      </c>
      <c r="C207" s="25"/>
      <c r="E207" s="23"/>
      <c r="G207" s="86"/>
      <c r="I207" s="23"/>
      <c r="J207" s="39"/>
      <c r="K207" s="23"/>
      <c r="L207" s="39"/>
      <c r="M207" s="27"/>
    </row>
    <row r="208" spans="1:13" ht="13.8" thickBot="1" x14ac:dyDescent="0.3">
      <c r="A208" s="22"/>
      <c r="B208" s="22" t="s">
        <v>163</v>
      </c>
      <c r="C208" s="25"/>
      <c r="E208" s="8">
        <f>+SUBTOTAL(9,E203:E207)</f>
        <v>1790570627.47</v>
      </c>
      <c r="G208" s="113">
        <f>+SUBTOTAL(9,G203:G207)</f>
        <v>579436455.41999996</v>
      </c>
      <c r="I208" s="8">
        <f>+SUBTOTAL(9,I203:I207)</f>
        <v>625896085</v>
      </c>
      <c r="J208" s="39"/>
      <c r="K208" s="8">
        <f>+SUBTOTAL(9,K203:K207)</f>
        <v>579436455.41999996</v>
      </c>
      <c r="L208" s="39"/>
    </row>
    <row r="209" spans="1:12" ht="13.8" thickTop="1" x14ac:dyDescent="0.25">
      <c r="C209" s="25"/>
      <c r="G209" s="86"/>
      <c r="J209" s="39"/>
      <c r="L209" s="39"/>
    </row>
    <row r="210" spans="1:12" ht="13.8" thickBot="1" x14ac:dyDescent="0.3">
      <c r="A210" s="22" t="s">
        <v>4</v>
      </c>
      <c r="C210" s="25"/>
      <c r="E210" s="8">
        <f>+SUBTOTAL(9,E16:E209)</f>
        <v>9263927473.5999966</v>
      </c>
      <c r="G210" s="60">
        <f>+SUBTOTAL(9,G16:G209)</f>
        <v>1371517174.6071157</v>
      </c>
      <c r="I210" s="8">
        <f>+SUBTOTAL(9,I16:I209)</f>
        <v>2410171710</v>
      </c>
      <c r="J210" s="44"/>
      <c r="K210" s="8">
        <f>+SUBTOTAL(9,K16:K209)</f>
        <v>1371517174.6071155</v>
      </c>
      <c r="L210" s="39"/>
    </row>
    <row r="211" spans="1:12" ht="13.8" thickTop="1" x14ac:dyDescent="0.25">
      <c r="C211" s="25"/>
      <c r="G211" s="39"/>
      <c r="J211" s="44"/>
      <c r="L211" s="39"/>
    </row>
    <row r="212" spans="1:12" x14ac:dyDescent="0.25">
      <c r="C212" s="25"/>
      <c r="G212" s="39"/>
      <c r="I212" s="39"/>
      <c r="J212" s="39"/>
      <c r="L212" s="39"/>
    </row>
    <row r="213" spans="1:12" x14ac:dyDescent="0.25">
      <c r="G213" s="39"/>
      <c r="I213" s="39"/>
      <c r="J213" s="39"/>
      <c r="L213" s="39"/>
    </row>
    <row r="214" spans="1:12" x14ac:dyDescent="0.25">
      <c r="E214" s="27"/>
      <c r="G214" s="39"/>
      <c r="I214" s="39"/>
      <c r="J214" s="39"/>
      <c r="L214" s="39"/>
    </row>
    <row r="215" spans="1:12" x14ac:dyDescent="0.25">
      <c r="G215" s="39"/>
      <c r="I215" s="39"/>
      <c r="J215" s="39"/>
      <c r="L215" s="39"/>
    </row>
    <row r="216" spans="1:12" x14ac:dyDescent="0.25">
      <c r="G216" s="39"/>
      <c r="I216" s="39"/>
      <c r="J216" s="39"/>
      <c r="L216" s="39"/>
    </row>
    <row r="217" spans="1:12" x14ac:dyDescent="0.25">
      <c r="G217" s="39"/>
      <c r="I217" s="39"/>
      <c r="J217" s="39"/>
      <c r="L217" s="39"/>
    </row>
    <row r="218" spans="1:12" x14ac:dyDescent="0.25">
      <c r="G218" s="39"/>
      <c r="I218" s="39"/>
      <c r="J218" s="39"/>
      <c r="L218" s="39"/>
    </row>
    <row r="219" spans="1:12" x14ac:dyDescent="0.25">
      <c r="G219" s="39"/>
      <c r="I219" s="39"/>
      <c r="J219" s="39"/>
      <c r="L219" s="39"/>
    </row>
    <row r="220" spans="1:12" x14ac:dyDescent="0.25">
      <c r="G220" s="39"/>
      <c r="I220" s="39"/>
      <c r="J220" s="39"/>
      <c r="L220" s="39"/>
    </row>
    <row r="221" spans="1:12" x14ac:dyDescent="0.25">
      <c r="G221" s="39"/>
      <c r="I221" s="39"/>
      <c r="J221" s="39"/>
      <c r="L221" s="39"/>
    </row>
    <row r="222" spans="1:12" x14ac:dyDescent="0.25">
      <c r="G222" s="39"/>
      <c r="I222" s="39"/>
      <c r="J222" s="39"/>
      <c r="L222" s="39"/>
    </row>
    <row r="223" spans="1:12" x14ac:dyDescent="0.25">
      <c r="G223" s="39"/>
      <c r="I223" s="39"/>
      <c r="J223" s="39"/>
      <c r="L223" s="39"/>
    </row>
    <row r="224" spans="1:12" x14ac:dyDescent="0.25">
      <c r="G224" s="39"/>
      <c r="I224" s="39"/>
      <c r="J224" s="39"/>
      <c r="L224" s="39"/>
    </row>
    <row r="225" spans="7:12" x14ac:dyDescent="0.25">
      <c r="G225" s="39"/>
      <c r="I225" s="39"/>
      <c r="J225" s="39"/>
      <c r="L225" s="39"/>
    </row>
    <row r="226" spans="7:12" x14ac:dyDescent="0.25">
      <c r="G226" s="39"/>
      <c r="I226" s="39"/>
      <c r="J226" s="39"/>
      <c r="L226" s="39"/>
    </row>
    <row r="227" spans="7:12" x14ac:dyDescent="0.25">
      <c r="G227" s="39"/>
      <c r="I227" s="39"/>
      <c r="J227" s="39"/>
      <c r="L227" s="39"/>
    </row>
    <row r="228" spans="7:12" x14ac:dyDescent="0.25">
      <c r="G228" s="39"/>
      <c r="I228" s="39"/>
      <c r="J228" s="39"/>
      <c r="L228" s="39"/>
    </row>
    <row r="229" spans="7:12" x14ac:dyDescent="0.25">
      <c r="G229" s="39"/>
      <c r="I229" s="39"/>
      <c r="J229" s="39"/>
      <c r="L229" s="39"/>
    </row>
    <row r="230" spans="7:12" x14ac:dyDescent="0.25">
      <c r="G230" s="39"/>
      <c r="I230" s="39"/>
      <c r="J230" s="39"/>
      <c r="L230" s="39"/>
    </row>
    <row r="231" spans="7:12" x14ac:dyDescent="0.25">
      <c r="G231" s="39"/>
      <c r="I231" s="39"/>
      <c r="J231" s="39"/>
      <c r="L231" s="39"/>
    </row>
    <row r="232" spans="7:12" x14ac:dyDescent="0.25">
      <c r="G232" s="39"/>
      <c r="I232" s="39"/>
      <c r="J232" s="39"/>
      <c r="L232" s="39"/>
    </row>
    <row r="233" spans="7:12" x14ac:dyDescent="0.25">
      <c r="G233" s="39"/>
      <c r="I233" s="39"/>
      <c r="J233" s="39"/>
      <c r="L233" s="39"/>
    </row>
    <row r="234" spans="7:12" x14ac:dyDescent="0.25">
      <c r="G234" s="39"/>
      <c r="I234" s="39"/>
      <c r="J234" s="39"/>
      <c r="L234" s="39"/>
    </row>
    <row r="235" spans="7:12" x14ac:dyDescent="0.25">
      <c r="G235" s="39"/>
      <c r="I235" s="39"/>
      <c r="J235" s="39"/>
      <c r="L235" s="39"/>
    </row>
    <row r="236" spans="7:12" x14ac:dyDescent="0.25">
      <c r="G236" s="39"/>
      <c r="I236" s="39"/>
      <c r="J236" s="39"/>
      <c r="L236" s="39"/>
    </row>
    <row r="237" spans="7:12" x14ac:dyDescent="0.25">
      <c r="G237" s="39"/>
      <c r="I237" s="39"/>
      <c r="J237" s="39"/>
      <c r="L237" s="39"/>
    </row>
    <row r="238" spans="7:12" x14ac:dyDescent="0.25">
      <c r="G238" s="39"/>
      <c r="I238" s="39"/>
      <c r="J238" s="39"/>
      <c r="L238" s="39"/>
    </row>
    <row r="239" spans="7:12" x14ac:dyDescent="0.25">
      <c r="G239" s="39"/>
      <c r="I239" s="39"/>
      <c r="J239" s="39"/>
      <c r="L239" s="39"/>
    </row>
    <row r="240" spans="7:12" x14ac:dyDescent="0.25">
      <c r="G240" s="39"/>
      <c r="I240" s="39"/>
      <c r="J240" s="39"/>
      <c r="L240" s="39"/>
    </row>
    <row r="241" spans="7:12" x14ac:dyDescent="0.25">
      <c r="G241" s="39"/>
      <c r="I241" s="39"/>
      <c r="J241" s="39"/>
      <c r="L241" s="39"/>
    </row>
    <row r="242" spans="7:12" x14ac:dyDescent="0.25">
      <c r="G242" s="39"/>
      <c r="I242" s="39"/>
      <c r="J242" s="39"/>
      <c r="L242" s="39"/>
    </row>
    <row r="243" spans="7:12" x14ac:dyDescent="0.25">
      <c r="G243" s="39"/>
      <c r="I243" s="39"/>
      <c r="J243" s="39"/>
      <c r="L243" s="39"/>
    </row>
    <row r="244" spans="7:12" x14ac:dyDescent="0.25">
      <c r="G244" s="39"/>
      <c r="I244" s="39"/>
      <c r="J244" s="39"/>
      <c r="L244" s="39"/>
    </row>
    <row r="245" spans="7:12" x14ac:dyDescent="0.25">
      <c r="G245" s="39"/>
      <c r="I245" s="39"/>
      <c r="J245" s="39"/>
      <c r="L245" s="39"/>
    </row>
    <row r="246" spans="7:12" x14ac:dyDescent="0.25">
      <c r="G246" s="39"/>
      <c r="I246" s="39"/>
      <c r="J246" s="39"/>
      <c r="L246" s="39"/>
    </row>
    <row r="247" spans="7:12" x14ac:dyDescent="0.25">
      <c r="G247" s="39"/>
      <c r="I247" s="39"/>
      <c r="J247" s="39"/>
      <c r="L247" s="39"/>
    </row>
    <row r="248" spans="7:12" x14ac:dyDescent="0.25">
      <c r="G248" s="39"/>
      <c r="I248" s="39"/>
      <c r="J248" s="39"/>
      <c r="L248" s="39"/>
    </row>
    <row r="249" spans="7:12" x14ac:dyDescent="0.25">
      <c r="G249" s="39"/>
      <c r="I249" s="39"/>
      <c r="J249" s="39"/>
      <c r="L249" s="39"/>
    </row>
    <row r="250" spans="7:12" x14ac:dyDescent="0.25">
      <c r="G250" s="39"/>
      <c r="I250" s="39"/>
      <c r="J250" s="39"/>
      <c r="L250" s="39"/>
    </row>
    <row r="251" spans="7:12" x14ac:dyDescent="0.25">
      <c r="G251" s="39"/>
      <c r="I251" s="39"/>
      <c r="J251" s="39"/>
      <c r="L251" s="39"/>
    </row>
    <row r="252" spans="7:12" x14ac:dyDescent="0.25">
      <c r="G252" s="39"/>
      <c r="I252" s="39"/>
      <c r="J252" s="39"/>
      <c r="L252" s="39"/>
    </row>
    <row r="253" spans="7:12" x14ac:dyDescent="0.25">
      <c r="G253" s="39"/>
      <c r="I253" s="39"/>
      <c r="J253" s="39"/>
      <c r="L253" s="39"/>
    </row>
    <row r="254" spans="7:12" x14ac:dyDescent="0.25">
      <c r="G254" s="39"/>
      <c r="I254" s="39"/>
      <c r="J254" s="39"/>
      <c r="L254" s="39"/>
    </row>
    <row r="255" spans="7:12" x14ac:dyDescent="0.25">
      <c r="G255" s="39"/>
      <c r="I255" s="39"/>
      <c r="J255" s="39"/>
      <c r="L255" s="39"/>
    </row>
    <row r="256" spans="7:12" x14ac:dyDescent="0.25">
      <c r="G256" s="39"/>
      <c r="I256" s="39"/>
      <c r="J256" s="39"/>
      <c r="L256" s="39"/>
    </row>
    <row r="257" spans="7:12" x14ac:dyDescent="0.25">
      <c r="G257" s="39"/>
      <c r="I257" s="39"/>
      <c r="J257" s="39"/>
      <c r="L257" s="39"/>
    </row>
    <row r="258" spans="7:12" x14ac:dyDescent="0.25">
      <c r="G258" s="39"/>
      <c r="I258" s="39"/>
      <c r="J258" s="39"/>
      <c r="L258" s="39"/>
    </row>
    <row r="259" spans="7:12" x14ac:dyDescent="0.25">
      <c r="G259" s="39"/>
      <c r="I259" s="39"/>
      <c r="J259" s="39"/>
      <c r="L259" s="39"/>
    </row>
    <row r="260" spans="7:12" x14ac:dyDescent="0.25">
      <c r="G260" s="39"/>
      <c r="I260" s="39"/>
      <c r="J260" s="39"/>
      <c r="L260" s="39"/>
    </row>
    <row r="261" spans="7:12" x14ac:dyDescent="0.25">
      <c r="G261" s="39"/>
      <c r="I261" s="39"/>
      <c r="J261" s="39"/>
      <c r="L261" s="39"/>
    </row>
    <row r="262" spans="7:12" x14ac:dyDescent="0.25">
      <c r="G262" s="39"/>
      <c r="I262" s="39"/>
      <c r="J262" s="39"/>
      <c r="L262" s="39"/>
    </row>
    <row r="263" spans="7:12" x14ac:dyDescent="0.25">
      <c r="G263" s="39"/>
      <c r="I263" s="39"/>
      <c r="J263" s="39"/>
      <c r="L263" s="39"/>
    </row>
    <row r="264" spans="7:12" x14ac:dyDescent="0.25">
      <c r="G264" s="39"/>
      <c r="I264" s="39"/>
      <c r="J264" s="39"/>
      <c r="L264" s="39"/>
    </row>
    <row r="265" spans="7:12" x14ac:dyDescent="0.25">
      <c r="G265" s="39"/>
      <c r="I265" s="39"/>
      <c r="J265" s="39"/>
      <c r="L265" s="39"/>
    </row>
    <row r="266" spans="7:12" x14ac:dyDescent="0.25">
      <c r="G266" s="39"/>
      <c r="I266" s="39"/>
      <c r="J266" s="39"/>
      <c r="L266" s="39"/>
    </row>
    <row r="267" spans="7:12" x14ac:dyDescent="0.25">
      <c r="G267" s="39"/>
      <c r="I267" s="39"/>
      <c r="J267" s="39"/>
      <c r="L267" s="39"/>
    </row>
    <row r="268" spans="7:12" x14ac:dyDescent="0.25">
      <c r="G268" s="39"/>
      <c r="I268" s="39"/>
      <c r="J268" s="39"/>
      <c r="L268" s="39"/>
    </row>
    <row r="269" spans="7:12" x14ac:dyDescent="0.25">
      <c r="G269" s="39"/>
      <c r="I269" s="39"/>
      <c r="J269" s="39"/>
      <c r="L269" s="39"/>
    </row>
    <row r="270" spans="7:12" x14ac:dyDescent="0.25">
      <c r="G270" s="39"/>
      <c r="I270" s="39"/>
      <c r="J270" s="39"/>
      <c r="L270" s="39"/>
    </row>
    <row r="271" spans="7:12" x14ac:dyDescent="0.25">
      <c r="G271" s="39"/>
      <c r="I271" s="39"/>
      <c r="J271" s="39"/>
      <c r="L271" s="39"/>
    </row>
    <row r="272" spans="7:12" x14ac:dyDescent="0.25">
      <c r="G272" s="39"/>
      <c r="I272" s="39"/>
      <c r="J272" s="39"/>
      <c r="L272" s="39"/>
    </row>
    <row r="273" spans="7:12" x14ac:dyDescent="0.25">
      <c r="G273" s="39"/>
      <c r="I273" s="39"/>
      <c r="J273" s="39"/>
      <c r="L273" s="39"/>
    </row>
    <row r="274" spans="7:12" x14ac:dyDescent="0.25">
      <c r="G274" s="39"/>
      <c r="I274" s="39"/>
      <c r="J274" s="39"/>
      <c r="L274" s="39"/>
    </row>
    <row r="275" spans="7:12" x14ac:dyDescent="0.25">
      <c r="G275" s="39"/>
      <c r="I275" s="39"/>
      <c r="J275" s="39"/>
      <c r="L275" s="39"/>
    </row>
    <row r="276" spans="7:12" x14ac:dyDescent="0.25">
      <c r="G276" s="39"/>
      <c r="I276" s="39"/>
      <c r="J276" s="39"/>
      <c r="L276" s="39"/>
    </row>
    <row r="277" spans="7:12" x14ac:dyDescent="0.25">
      <c r="G277" s="39"/>
      <c r="I277" s="39"/>
      <c r="J277" s="39"/>
      <c r="L277" s="39"/>
    </row>
    <row r="278" spans="7:12" x14ac:dyDescent="0.25">
      <c r="G278" s="39"/>
      <c r="I278" s="39"/>
      <c r="J278" s="39"/>
      <c r="L278" s="39"/>
    </row>
    <row r="279" spans="7:12" x14ac:dyDescent="0.25">
      <c r="G279" s="39"/>
      <c r="I279" s="39"/>
      <c r="J279" s="39"/>
      <c r="L279" s="39"/>
    </row>
    <row r="280" spans="7:12" x14ac:dyDescent="0.25">
      <c r="G280" s="39"/>
      <c r="I280" s="39"/>
      <c r="J280" s="39"/>
      <c r="L280" s="39"/>
    </row>
    <row r="281" spans="7:12" x14ac:dyDescent="0.25">
      <c r="G281" s="39"/>
      <c r="I281" s="39"/>
      <c r="J281" s="39"/>
      <c r="L281" s="39"/>
    </row>
    <row r="282" spans="7:12" x14ac:dyDescent="0.25">
      <c r="G282" s="39"/>
      <c r="I282" s="39"/>
      <c r="J282" s="39"/>
      <c r="L282" s="39"/>
    </row>
    <row r="283" spans="7:12" x14ac:dyDescent="0.25">
      <c r="G283" s="39"/>
      <c r="I283" s="39"/>
      <c r="J283" s="39"/>
      <c r="L283" s="39"/>
    </row>
  </sheetData>
  <pageMargins left="0.7" right="0.7" top="0.75" bottom="0.75" header="0.3" footer="0.3"/>
  <pageSetup scale="62" fitToHeight="0" orientation="landscape" horizontalDpi="4294967295" verticalDpi="4294967295" r:id="rId1"/>
  <rowBreaks count="4" manualBreakCount="4">
    <brk id="66" max="16383" man="1"/>
    <brk id="113" max="16383" man="1"/>
    <brk id="157" max="16383" man="1"/>
    <brk id="20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F4DE461C8BD41977FE11AF3A61702" ma:contentTypeVersion="" ma:contentTypeDescription="Create a new document." ma:contentTypeScope="" ma:versionID="67739aaf503424301607ccd8fe3f02c6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992A1674-0A10-4B11-A0E5-6D3E45DC0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B744B3-349C-49C2-8B2A-A4A0893287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EDCE3C-478A-4FEB-A52C-9B4F0DEBF345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Table 1</vt:lpstr>
      <vt:lpstr>Table 8</vt:lpstr>
      <vt:lpstr>'Table 1'!Print_Area</vt:lpstr>
      <vt:lpstr>'Table 1'!Print_Titles</vt:lpstr>
      <vt:lpstr>'Table 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2009-03-06T17:12:12Z</cp:lastPrinted>
  <dcterms:created xsi:type="dcterms:W3CDTF">2006-09-16T00:00:00Z</dcterms:created>
  <dcterms:modified xsi:type="dcterms:W3CDTF">2016-08-01T11:10:57Z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0x010100A43F4DE461C8BD41977FE11AF3A61702</vt:lpwstr>
  </property>
</Properties>
</file>