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440" yWindow="-96" windowWidth="20376" windowHeight="12816" tabRatio="929"/>
  </bookViews>
  <sheets>
    <sheet name="Data for C-22" sheetId="26" r:id="rId1"/>
    <sheet name="Tax Provision Calculation" sheetId="21" r:id="rId2"/>
    <sheet name="Deferred Tax Calculation" sheetId="4" r:id="rId3"/>
    <sheet name="Proration Adjustment" sheetId="22" r:id="rId4"/>
    <sheet name="Depreciation Calcs" sheetId="5" r:id="rId5"/>
    <sheet name="Tax Basis" sheetId="17" r:id="rId6"/>
    <sheet name="Book Summary" sheetId="14" r:id="rId7"/>
    <sheet name="13 Month Avg" sheetId="20" r:id="rId8"/>
    <sheet name="PIS and Depr Calc" sheetId="23" r:id="rId9"/>
    <sheet name="UI Data Export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 localSheetId="6">'[1]SUMMARY-OLD'!#REF!</definedName>
    <definedName name="\A" localSheetId="8">#REF!</definedName>
    <definedName name="\a">'[1]SUMMARY-OLD'!#REF!</definedName>
    <definedName name="\c" localSheetId="6">#REF!</definedName>
    <definedName name="\C" localSheetId="8">#REF!</definedName>
    <definedName name="\c">#REF!</definedName>
    <definedName name="\d" localSheetId="6">#REF!</definedName>
    <definedName name="\d">#REF!</definedName>
    <definedName name="\e" localSheetId="6">'[1]SUMMARY-OLD'!#REF!</definedName>
    <definedName name="\e">'[1]SUMMARY-OLD'!#REF!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o">#REF!</definedName>
    <definedName name="\p" localSheetId="6">'[2]Provision to Return Reconciliat'!#REF!</definedName>
    <definedName name="\P" localSheetId="8">'[3]Cost of Capital Worksheet'!#REF!</definedName>
    <definedName name="\p">'[2]Provision to Return Reconciliat'!#REF!</definedName>
    <definedName name="\q" localSheetId="6">'[1]SUMMARY-OLD'!#REF!</definedName>
    <definedName name="\q">'[1]SUMMARY-OLD'!#REF!</definedName>
    <definedName name="\s" localSheetId="6">#REF!</definedName>
    <definedName name="\s">#REF!</definedName>
    <definedName name="\t" localSheetId="6">'[1]SUMMARY-OLD'!#REF!</definedName>
    <definedName name="\t">'[1]SUMMARY-OLD'!#REF!</definedName>
    <definedName name="\Z">#REF!</definedName>
    <definedName name="__C4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'[4]ST Corrections'!#REF!</definedName>
    <definedName name="_ATPRegress_Range2" hidden="1">'[4]ST Corrections'!#REF!</definedName>
    <definedName name="_ATPRegress_Range3" hidden="1">'[4]ST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AT1" localSheetId="6">'[5]D1 - Books'!#REF!</definedName>
    <definedName name="_DAT1" localSheetId="3">#REF!</definedName>
    <definedName name="_DAT1">'[5]D1 - Books'!#REF!</definedName>
    <definedName name="_DAT10" localSheetId="6">'[5]D1 - Books'!#REF!</definedName>
    <definedName name="_DAT10" localSheetId="3">#REF!</definedName>
    <definedName name="_DAT10">'[5]D1 - Books'!#REF!</definedName>
    <definedName name="_DAT11" localSheetId="6">'[5]D1 - Books'!#REF!</definedName>
    <definedName name="_DAT11" localSheetId="3">#REF!</definedName>
    <definedName name="_DAT11">'[5]D1 - Books'!#REF!</definedName>
    <definedName name="_DAT12" localSheetId="3">#REF!</definedName>
    <definedName name="_DAT12">'[5]D1 - Books'!#REF!</definedName>
    <definedName name="_DAT13" localSheetId="3">#REF!</definedName>
    <definedName name="_DAT13">'[5]D1 - Books'!#REF!</definedName>
    <definedName name="_DAT14" localSheetId="3">#REF!</definedName>
    <definedName name="_DAT14">'[5]D1 - Books'!#REF!</definedName>
    <definedName name="_DAT15" localSheetId="3">#REF!</definedName>
    <definedName name="_DAT15">'[5]D1 - Books'!#REF!</definedName>
    <definedName name="_DAT16" localSheetId="3">#REF!</definedName>
    <definedName name="_DAT16">'[5]D1 - Books'!#REF!</definedName>
    <definedName name="_DAT17" localSheetId="3">#REF!</definedName>
    <definedName name="_DAT17">'[5]D1 - Books'!#REF!</definedName>
    <definedName name="_DAT18" localSheetId="3">#REF!</definedName>
    <definedName name="_DAT18">'[5]D1 - Books'!#REF!</definedName>
    <definedName name="_DAT19">'[5]D1 - Books'!#REF!</definedName>
    <definedName name="_DAT2" localSheetId="3">#REF!</definedName>
    <definedName name="_DAT2">'[5]D1 - Books'!#REF!</definedName>
    <definedName name="_DAT20">'[5]D1 - Books'!#REF!</definedName>
    <definedName name="_DAT21">'[5]D1 - Books'!#REF!</definedName>
    <definedName name="_DAT22">'[5]D1 - Books'!#REF!</definedName>
    <definedName name="_DAT23">'[5]D1 - Books'!#REF!</definedName>
    <definedName name="_DAT24">'[5]D1 - Books'!#REF!</definedName>
    <definedName name="_DAT25">'[5]D1 - Books'!#REF!</definedName>
    <definedName name="_DAT26">'[5]D1 - Books'!#REF!</definedName>
    <definedName name="_DAT27">'[5]D1 - Books'!#REF!</definedName>
    <definedName name="_DAT28">'[5]D1 - Books'!#REF!</definedName>
    <definedName name="_DAT29">'[5]D1 - Books'!#REF!</definedName>
    <definedName name="_DAT3" localSheetId="3">#REF!</definedName>
    <definedName name="_DAT3">'[5]D1 - Books'!#REF!</definedName>
    <definedName name="_DAT30">'[5]D1 - Books'!#REF!</definedName>
    <definedName name="_DAT31">'[5]D1 - Books'!#REF!</definedName>
    <definedName name="_DAT32">'[5]D1 - Books'!#REF!</definedName>
    <definedName name="_DAT33">'[5]D1 - Books'!#REF!</definedName>
    <definedName name="_DAT34">'[5]D1 - Books'!#REF!</definedName>
    <definedName name="_DAT35">'[5]D1 - Books'!#REF!</definedName>
    <definedName name="_DAT36">'[5]D1 - Books'!#REF!</definedName>
    <definedName name="_DAT4" localSheetId="3">#REF!</definedName>
    <definedName name="_DAT4">'[5]D1 - Books'!#REF!</definedName>
    <definedName name="_DAT5" localSheetId="3">#REF!</definedName>
    <definedName name="_DAT5">'[5]D1 - Books'!#REF!</definedName>
    <definedName name="_DAT6" localSheetId="3">#REF!</definedName>
    <definedName name="_DAT6">'[5]D1 - Books'!#REF!</definedName>
    <definedName name="_DAT7" localSheetId="3">#REF!</definedName>
    <definedName name="_DAT7">'[5]D1 - Books'!#REF!</definedName>
    <definedName name="_DAT8" localSheetId="3">#REF!</definedName>
    <definedName name="_DAT8">'[5]D1 - Books'!#REF!</definedName>
    <definedName name="_DAT9" localSheetId="3">#REF!</definedName>
    <definedName name="_DAT9">'[5]D1 - Books'!#REF!</definedName>
    <definedName name="_Fill" hidden="1">#REF!</definedName>
    <definedName name="_xlnm._FilterDatabase" localSheetId="9" hidden="1">'UI Data Export'!$A$10:$BG$27</definedName>
    <definedName name="_hpe1" localSheetId="6">#REF!</definedName>
    <definedName name="_hpe1">#REF!</definedName>
    <definedName name="_hpe2" localSheetId="6">#REF!</definedName>
    <definedName name="_hpe2">#REF!</definedName>
    <definedName name="_hwp1" localSheetId="6">#REF!</definedName>
    <definedName name="_hwp1">#REF!</definedName>
    <definedName name="_hwp2">#REF!</definedName>
    <definedName name="_Key1" localSheetId="8" hidden="1">'[6]1999'!$D$9</definedName>
    <definedName name="_Key1" hidden="1">#REF!</definedName>
    <definedName name="_key2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Order1" hidden="1">255</definedName>
    <definedName name="_Order2" localSheetId="8" hidden="1">255</definedName>
    <definedName name="_Order2" hidden="1">0</definedName>
    <definedName name="_Own10" localSheetId="6">#REF!</definedName>
    <definedName name="_Own10">#REF!</definedName>
    <definedName name="_Own11" localSheetId="6">#REF!</definedName>
    <definedName name="_Own11">#REF!</definedName>
    <definedName name="_Own4" localSheetId="6">#REF!</definedName>
    <definedName name="_Own4">#REF!</definedName>
    <definedName name="_Own5">#REF!</definedName>
    <definedName name="_Own6">#REF!</definedName>
    <definedName name="_Own8">#REF!</definedName>
    <definedName name="_Sort" localSheetId="8" hidden="1">'[6]1999'!#REF!</definedName>
    <definedName name="_Sort" hidden="1">#REF!</definedName>
    <definedName name="_Table1_In1" hidden="1">#REF!</definedName>
    <definedName name="_Table1_Out" hidden="1">#REF!</definedName>
    <definedName name="_Table2_In2" hidden="1">#REF!</definedName>
    <definedName name="_Table2_Out" hidden="1">#REF!</definedName>
    <definedName name="a">#REF!</definedName>
    <definedName name="A_">#REF!</definedName>
    <definedName name="A_1">#REF!</definedName>
    <definedName name="abit">0.000000001</definedName>
    <definedName name="ACCNT" localSheetId="6">#REF!</definedName>
    <definedName name="ACCNT">#REF!</definedName>
    <definedName name="ACCOUNTS" localSheetId="6">#REF!</definedName>
    <definedName name="ACCOUNTS">#REF!</definedName>
    <definedName name="ACE" localSheetId="6">#REF!</definedName>
    <definedName name="ACE">#REF!</definedName>
    <definedName name="ACGDIST">#REF!</definedName>
    <definedName name="ALANDCO" localSheetId="6">'[1]SUMMARY-OLD'!#REF!</definedName>
    <definedName name="ALANDCO">'[1]SUMMARY-OLD'!#REF!</definedName>
    <definedName name="alloc1" localSheetId="6">#REF!</definedName>
    <definedName name="alloc1">#REF!</definedName>
    <definedName name="alloc2" localSheetId="6">#REF!</definedName>
    <definedName name="alloc2">#REF!</definedName>
    <definedName name="ALTADJ" localSheetId="6">#REF!</definedName>
    <definedName name="ALTADJ">#REF!</definedName>
    <definedName name="AMT">#REF!</definedName>
    <definedName name="Application">#REF!</definedName>
    <definedName name="apr">#REF!</definedName>
    <definedName name="april">#REF!</definedName>
    <definedName name="AS2DocOpenMode" hidden="1">"AS2DocumentEdit"</definedName>
    <definedName name="assumptions" localSheetId="6">#REF!</definedName>
    <definedName name="assumptions">#REF!</definedName>
    <definedName name="assumptions97" localSheetId="6">#REF!</definedName>
    <definedName name="assumptions97">#REF!</definedName>
    <definedName name="assumptions98" localSheetId="6">#REF!</definedName>
    <definedName name="assumptions98">#REF!</definedName>
    <definedName name="assumptions99">#REF!</definedName>
    <definedName name="ATAX">#REF!</definedName>
    <definedName name="aug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lancesheet">#REF!</definedName>
    <definedName name="bayatxinc" localSheetId="6">[2]Provision!#REF!</definedName>
    <definedName name="bayatxinc" localSheetId="3">'[7]All Companies'!#REF!</definedName>
    <definedName name="bayatxinc">[2]Provision!#REF!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ADJ" localSheetId="6">#REF!</definedName>
    <definedName name="BIADJ">#REF!</definedName>
    <definedName name="bonus">'[8]Restoration - Detail'!$D$33</definedName>
    <definedName name="BottomUDA">#REF!</definedName>
    <definedName name="bra" localSheetId="6">[9]ConBeg!#REF!</definedName>
    <definedName name="bra">[9]ConBeg!#REF!</definedName>
    <definedName name="bradtxinc" localSheetId="6">#REF!</definedName>
    <definedName name="bradtxinc" localSheetId="3">'[10]All Companies'!#REF!</definedName>
    <definedName name="bradtxinc">#REF!</definedName>
    <definedName name="btwcols" localSheetId="6">[2]Provision!#REF!,[2]Provision!#REF!,[2]Provision!#REF!,[2]Provision!#REF!,[2]Provision!#REF!,[2]Provision!#REF!,[2]Provision!#REF!,[2]Provision!#REF!,[2]Provision!#REF!,[2]Provision!#REF!,[2]Provision!#REF!,[2]Provision!#REF!,[2]Provision!#REF!,[2]Provision!#REF!,[2]Provision!#REF!</definedName>
    <definedName name="btwcols" localSheetId="3">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</definedName>
    <definedName name="btwcols">[2]Provision!#REF!,[2]Provision!#REF!,[2]Provision!#REF!,[2]Provision!#REF!,[2]Provision!#REF!,[2]Provision!#REF!,[2]Provision!#REF!,[2]Provision!#REF!,[2]Provision!#REF!,[2]Provision!#REF!,[2]Provision!#REF!,[2]Provision!#REF!,[2]Provision!#REF!,[2]Provision!#REF!,[2]Provision!#REF!</definedName>
    <definedName name="BUSelection">#REF!</definedName>
    <definedName name="c_" localSheetId="6">#REF!</definedName>
    <definedName name="c_">#REF!</definedName>
    <definedName name="c_1" localSheetId="6">#REF!</definedName>
    <definedName name="c_1">#REF!</definedName>
    <definedName name="C_5" localSheetId="6">#REF!</definedName>
    <definedName name="C_5">#REF!</definedName>
    <definedName name="C00_tax_rptBak">#REF!</definedName>
    <definedName name="CALC">#REF!</definedName>
    <definedName name="calitxinc" localSheetId="6">[2]Provision!#REF!</definedName>
    <definedName name="calitxinc" localSheetId="3">'[7]All Companies'!#REF!</definedName>
    <definedName name="calitxinc">[2]Provision!#REF!</definedName>
    <definedName name="CapacityRate" localSheetId="6">HLOOKUP(ProjectYear,tblCapRate,swCaptbl+1)</definedName>
    <definedName name="CapacityRate" localSheetId="4">HLOOKUP(ProjectYear,tblCapRate,swCaptbl+1)</definedName>
    <definedName name="CapacityRate">HLOOKUP(ProjectYear,tblCapRate,swCaptbl+1)</definedName>
    <definedName name="CAPCALC" localSheetId="6">#REF!</definedName>
    <definedName name="CAPCALC">#REF!</definedName>
    <definedName name="CapGL" localSheetId="6">#REF!</definedName>
    <definedName name="CapGL">#REF!</definedName>
    <definedName name="CAPTI" localSheetId="6">#REF!</definedName>
    <definedName name="CAPTI">#REF!</definedName>
    <definedName name="CASH">#REF!</definedName>
    <definedName name="cashflowstatement">#REF!</definedName>
    <definedName name="CER">#REF!</definedName>
    <definedName name="ChartAccounts">#REF!</definedName>
    <definedName name="co_name_line1">#REF!</definedName>
    <definedName name="co_name_line2">#REF!</definedName>
    <definedName name="CONSOL">'[1]SUMMARY-OLD'!$C$3:$T$30</definedName>
    <definedName name="Contacts" localSheetId="6">#REF!</definedName>
    <definedName name="Contacts">#REF!</definedName>
    <definedName name="cosotxinc" localSheetId="6">#REF!</definedName>
    <definedName name="cosotxinc">#REF!</definedName>
    <definedName name="cover" localSheetId="6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redits">#REF!</definedName>
    <definedName name="CurrentOptions">#REF!</definedName>
    <definedName name="Customers">#REF!</definedName>
    <definedName name="D">#REF!</definedName>
    <definedName name="d_">#REF!</definedName>
    <definedName name="D_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dd" localSheetId="6">#REF!,#REF!,#REF!</definedName>
    <definedName name="Ddd">#REF!,#REF!,#REF!</definedName>
    <definedName name="debt" localSheetId="6">#REF!</definedName>
    <definedName name="debt">#REF!</definedName>
    <definedName name="debt97" localSheetId="6">#REF!</definedName>
    <definedName name="debt97">#REF!</definedName>
    <definedName name="debt98" localSheetId="6">#REF!</definedName>
    <definedName name="debt98">#REF!</definedName>
    <definedName name="debt99">#REF!</definedName>
    <definedName name="debtsenior">#REF!</definedName>
    <definedName name="dec">#REF!</definedName>
    <definedName name="deccwip">#REF!</definedName>
    <definedName name="DefaultPageMember1">#REF!</definedName>
    <definedName name="DefaultTitle">#REF!</definedName>
    <definedName name="DefaultUDA">#REF!</definedName>
    <definedName name="depreciation">#REF!</definedName>
    <definedName name="depreciation97">#REF!</definedName>
    <definedName name="depreciation98">#REF!</definedName>
    <definedName name="depreciation99">#REF!</definedName>
    <definedName name="DETAIL_EST">#REF!</definedName>
    <definedName name="DF_GRID_1" localSheetId="8">#REF!</definedName>
    <definedName name="DF_GRID_1">#REF!</definedName>
    <definedName name="DF_NAVPANEL_13">#REF!</definedName>
    <definedName name="DF_NAVPANEL_18">#REF!</definedName>
    <definedName name="DIF_DETAIL">#REF!</definedName>
    <definedName name="DIF_SUM">#REF!</definedName>
    <definedName name="DIF_SUM_SUM">#REF!</definedName>
    <definedName name="diffexpl" localSheetId="6">[2]Provision!#REF!</definedName>
    <definedName name="diffexpl" localSheetId="3">'[7]All Companies'!#REF!</definedName>
    <definedName name="diffexpl">[2]Provision!#REF!</definedName>
    <definedName name="DISTR" localSheetId="6">#REF!</definedName>
    <definedName name="DISTR">#REF!</definedName>
    <definedName name="docket_num">#REF!</definedName>
    <definedName name="doswtxinc" localSheetId="6">#REF!</definedName>
    <definedName name="doswtxinc">#REF!</definedName>
    <definedName name="doubtxinc" localSheetId="6">[2]Provision!#REF!</definedName>
    <definedName name="doubtxinc" localSheetId="3">'[7]All Companies'!#REF!</definedName>
    <definedName name="doubtxinc">[2]Provision!#REF!</definedName>
    <definedName name="e" localSheetId="6">#REF!</definedName>
    <definedName name="e">#REF!</definedName>
    <definedName name="E_1" localSheetId="6">#REF!</definedName>
    <definedName name="E_1">#REF!</definedName>
    <definedName name="ebentxinc" localSheetId="6">[2]Provision!#REF!</definedName>
    <definedName name="ebentxinc" localSheetId="3">'[7]All Companies'!#REF!</definedName>
    <definedName name="ebentxinc">[2]Provision!#REF!</definedName>
    <definedName name="Energy" localSheetId="6">HLOOKUP(ProjectYear,tblEnergyRate,swEnergytbl+1)</definedName>
    <definedName name="Energy" localSheetId="4">HLOOKUP(ProjectYear,tblEnergyRate,swEnergytbl+1)</definedName>
    <definedName name="Energy">HLOOKUP(ProjectYear,tblEnergyRate,swEnergytbl+1)</definedName>
    <definedName name="Energy_Sales">#REF!</definedName>
    <definedName name="EnergyRate" localSheetId="6">HLOOKUP(ProjectYear,tblEnergyRate,swEnergytbl+1)</definedName>
    <definedName name="EnergyRate" localSheetId="4">HLOOKUP(ProjectYear,tblEnergyRate,swEnergytbl+1)</definedName>
    <definedName name="EnergyRate">HLOOKUP(ProjectYear,tblEnergyRate,swEnergytbl+1)</definedName>
    <definedName name="EntityName">[11]Input!$C$6</definedName>
    <definedName name="ER_Table">[12]Tables!$A$3:$C$13</definedName>
    <definedName name="ESI" localSheetId="6">'[1]SUMMARY-OLD'!#REF!</definedName>
    <definedName name="ESI">'[1]SUMMARY-OLD'!#REF!</definedName>
    <definedName name="esireport" localSheetId="3">'[7]All Companies'!$D$1:$H$118,'[7]All Companies'!$L$1:$M$118,'[7]All Companies'!$N$1:$O$118,'[7]All Companies'!$P$1:$Q$118,'[7]All Companies'!$R$1:$T$118,'[7]All Companies'!$U$1:$W$118,'[7]All Companies'!$X$1:$Y$118,'[7]All Companies'!$Z$1:$AA$118</definedName>
    <definedName name="esireport">[2]Provision!$B$1:$F$63,[2]Provision!$G$1:$J$63,[2]Provision!$K$1:$N$63,[2]Provision!$O$1:$R$63,[2]Provision!$S$1:$X$63,[2]Provision!$Y$1:$AD$63,[2]Provision!$AE$1:$AH$63,[2]Provision!$AI$1:$AL$63</definedName>
    <definedName name="Ess_Database">#REF!</definedName>
    <definedName name="EXAMP" localSheetId="6">#REF!</definedName>
    <definedName name="EXAMP">#REF!</definedName>
    <definedName name="exc" localSheetId="6">#REF!</definedName>
    <definedName name="exc">#REF!</definedName>
    <definedName name="exp" localSheetId="6">#REF!</definedName>
    <definedName name="exp">#REF!</definedName>
    <definedName name="EXP_OFFSET">#REF!</definedName>
    <definedName name="F">#REF!</definedName>
    <definedName name="feb">#REF!</definedName>
    <definedName name="fed_other" localSheetId="6">[13]BalancesNew!#REF!</definedName>
    <definedName name="fed_other">[13]BalancesNew!#REF!</definedName>
    <definedName name="file">[14]A!$A$1</definedName>
    <definedName name="financials" localSheetId="6">#REF!</definedName>
    <definedName name="financials">#REF!</definedName>
    <definedName name="financials97" localSheetId="6">#REF!</definedName>
    <definedName name="financials97">#REF!</definedName>
    <definedName name="financials98" localSheetId="6">#REF!</definedName>
    <definedName name="financials98">#REF!</definedName>
    <definedName name="financials99">#REF!</definedName>
    <definedName name="FormatSelection">#REF!</definedName>
    <definedName name="fpl">#REF!</definedName>
    <definedName name="fplds">#REF!</definedName>
    <definedName name="fplitxinc">#REF!</definedName>
    <definedName name="fplreport" localSheetId="3">'[7]All Companies'!$D$1:$H$92,'[7]All Companies'!$L$1:$M$92,'[7]All Companies'!$N$1:$O$92,'[7]All Companies'!$P$1:$Q$92,'[7]All Companies'!$R$1:$T$92,'[7]All Companies'!$U$1:$W$92,'[7]All Companies'!$X$1:$Y$92,'[7]All Companies'!$Z$1:$AA$92</definedName>
    <definedName name="fplreport">[2]Provision!$B$1:$F$46,[2]Provision!$G$1:$J$46,[2]Provision!$K$1:$N$46,[2]Provision!$O$1:$R$46,[2]Provision!$S$1:$X$46,[2]Provision!$Y$1:$AD$46,[2]Provision!$AE$1:$AH$46,[2]Provision!$AI$1:$AL$46</definedName>
    <definedName name="FUND" localSheetId="6">#REF!</definedName>
    <definedName name="FUND">#REF!</definedName>
    <definedName name="G" localSheetId="6">#REF!</definedName>
    <definedName name="G">#REF!</definedName>
    <definedName name="GAAP_Other" localSheetId="6">[13]BalancesNew!#REF!</definedName>
    <definedName name="GAAP_Other">[13]BalancesNew!#REF!</definedName>
    <definedName name="GP_COMPSTUD_Sheet">'[3]Cost of Capital Worksheet'!#REF!</definedName>
    <definedName name="GP_Cost_of_Capital">#REF!</definedName>
    <definedName name="GP_Sheet1">#REF!</definedName>
    <definedName name="GRPCALC" localSheetId="6">#REF!</definedName>
    <definedName name="GRPCALC">#REF!</definedName>
    <definedName name="GRPTI" localSheetId="6">#REF!</definedName>
    <definedName name="GRPTI">#REF!</definedName>
    <definedName name="H" localSheetId="6">#REF!</definedName>
    <definedName name="H">#REF!</definedName>
    <definedName name="HDLGSTI">#REF!</definedName>
    <definedName name="HELD">#REF!</definedName>
    <definedName name="HISTORICAL_YEAR_DATE">#REF!</definedName>
    <definedName name="HISTORICAL_YEAR_X">#REF!</definedName>
    <definedName name="HLDGSCALC">#REF!</definedName>
    <definedName name="howToChange">#REF!</definedName>
    <definedName name="howToCheck">#REF!</definedName>
    <definedName name="hwpcoc">#REF!</definedName>
    <definedName name="hwpcoc2">#REF!</definedName>
    <definedName name="hyp8txinc">#REF!</definedName>
    <definedName name="hyp9txinc">#REF!</definedName>
    <definedName name="impetxinc" localSheetId="6">[2]Provision!#REF!</definedName>
    <definedName name="impetxinc" localSheetId="3">'[7]All Companies'!#REF!</definedName>
    <definedName name="impetxinc">[2]Provision!#REF!</definedName>
    <definedName name="incomestatement" localSheetId="6">#REF!</definedName>
    <definedName name="incomestatement">#REF!</definedName>
    <definedName name="incr">[13]MMaint!A2=0</definedName>
    <definedName name="index" localSheetId="6">#REF!</definedName>
    <definedName name="index">#REF!</definedName>
    <definedName name="InfoPane">#REF!</definedName>
    <definedName name="InformationPane">#REF!</definedName>
    <definedName name="InfpPane">#REF!</definedName>
    <definedName name="insvc">'[15]in svc pt'!$A$3:$B$201</definedName>
    <definedName name="jan" localSheetId="6">#REF!</definedName>
    <definedName name="jan">#REF!</definedName>
    <definedName name="JEs">[16]JEs!$H$4,[16]JEs!$H$55,[16]JEs!$H$107,[16]JEs!$H$156,[16]JEs!$H$205,[16]JEs!$H$254,[16]JEs!$H$304,[16]JEs!$H$351,[16]JEs!$H$399,[16]JEs!$H$448,[16]JEs!$H$495,[16]JEs!$H$541,[16]JEs!$H$587,[16]JEs!$H$636,[16]JEs!$H$685,[16]JEs!$H$729,[16]JEs!$H$772,[16]JEs!$H$817,[16]JEs!$H$862,[16]JEs!$H$907</definedName>
    <definedName name="jonetxinc" localSheetId="6">#REF!</definedName>
    <definedName name="jonetxinc" localSheetId="3">'[10]All Companies'!#REF!</definedName>
    <definedName name="jonetxinc">#REF!</definedName>
    <definedName name="jpg" hidden="1">{"detail305",#N/A,FALSE,"BI-305"}</definedName>
    <definedName name="july" localSheetId="6">#REF!</definedName>
    <definedName name="july">#REF!</definedName>
    <definedName name="Jun2K4K7200">#REF!</definedName>
    <definedName name="june" localSheetId="6">#REF!</definedName>
    <definedName name="june">#REF!</definedName>
    <definedName name="kerntxinc" localSheetId="3">'[10]All Companies'!#REF!</definedName>
    <definedName name="kerntxinc">#REF!</definedName>
    <definedName name="keys">#REF!</definedName>
    <definedName name="KWH_Data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IST">#REF!</definedName>
    <definedName name="LOLD">1</definedName>
    <definedName name="LOLD_Table">9</definedName>
    <definedName name="mar">#REF!</definedName>
    <definedName name="march_01_capital_accrual">'[17]CAPITAL ACCRUAL CALC JAN01'!$A$1:$F$41</definedName>
    <definedName name="may" localSheetId="6">#REF!</definedName>
    <definedName name="may">#REF!</definedName>
    <definedName name="midcols" localSheetId="6">[2]Provision!$F:$F,[2]Provision!$H:$H,[2]Provision!#REF!,[2]Provision!$J:$J,[2]Provision!#REF!,[2]Provision!#REF!,[2]Provision!$V:$V,[2]Provision!$AJ:$AJ,[2]Provision!$T:$T,[2]Provision!#REF!,[2]Provision!$R:$R,[2]Provision!#REF!,[2]Provision!$L:$L,[2]Provision!#REF!,[2]Provision!#REF!,[2]Provision!$Z:$Z</definedName>
    <definedName name="midcols" localSheetId="3">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Companies'!#REF!,'[7]All Companies'!#REF!</definedName>
    <definedName name="midcols">[2]Provision!$F:$F,[2]Provision!$H:$H,[2]Provision!#REF!,[2]Provision!$J:$J,[2]Provision!#REF!,[2]Provision!#REF!,[2]Provision!$V:$V,[2]Provision!$AJ:$AJ,[2]Provision!$T:$T,[2]Provision!#REF!,[2]Provision!$R:$R,[2]Provision!#REF!,[2]Provision!$L:$L,[2]Provision!#REF!,[2]Provision!#REF!,[2]Provision!$Z:$Z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txinc" localSheetId="6">[2]Provision!#REF!</definedName>
    <definedName name="monttxinc" localSheetId="3">'[7]All Companies'!#REF!</definedName>
    <definedName name="monttxinc">[2]Provision!#REF!</definedName>
    <definedName name="mthincst2003" localSheetId="6">#REF!</definedName>
    <definedName name="mthincst2003">#REF!</definedName>
    <definedName name="mthincstmt2002" localSheetId="6">#REF!</definedName>
    <definedName name="mthincstmt2002">#REF!</definedName>
    <definedName name="naec1" localSheetId="6">#REF!</definedName>
    <definedName name="naec1">#REF!</definedName>
    <definedName name="naec2">#REF!</definedName>
    <definedName name="naeccoc">#REF!</definedName>
    <definedName name="NAECCOC2">#REF!</definedName>
    <definedName name="name">#REF!</definedName>
    <definedName name="NavPane">#REF!</definedName>
    <definedName name="Net_Generation">#REF!</definedName>
    <definedName name="Net_Income">#REF!</definedName>
    <definedName name="NEW">#REF!</definedName>
    <definedName name="new_name">[18]tbl_festub_details!$A$1:$AZ$1067</definedName>
    <definedName name="newdata">[19]ytd!$A$2:$B$115</definedName>
    <definedName name="newtable">[20]table!$A$1:$B$287</definedName>
    <definedName name="nov" localSheetId="6">#REF!</definedName>
    <definedName name="nov">#REF!</definedName>
    <definedName name="numqtrs" localSheetId="6">#REF!</definedName>
    <definedName name="numqtrs">#REF!</definedName>
    <definedName name="OldDblClickSetting">#REF!</definedName>
    <definedName name="OldOptions">#REF!</definedName>
    <definedName name="OldRMouseSetting">#REF!</definedName>
    <definedName name="operatingrevenue" localSheetId="6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RIGACCR">'[21]1999 ACCRUAL'!$A$2:$B$13</definedName>
    <definedName name="ormetxinc" localSheetId="6">[2]Provision!#REF!</definedName>
    <definedName name="ormetxinc" localSheetId="3">'[7]All Companies'!#REF!</definedName>
    <definedName name="ormetxinc">[2]Provision!#REF!</definedName>
    <definedName name="OTHER" localSheetId="6">#REF!</definedName>
    <definedName name="OTHER">#REF!</definedName>
    <definedName name="Otl_Dims">#REF!</definedName>
    <definedName name="outbasis_esi" localSheetId="6">[13]BalancesNew!#REF!</definedName>
    <definedName name="outbasis_esi">[13]BalancesNew!#REF!</definedName>
    <definedName name="outbasis_other" localSheetId="6">[13]BalancesNew!#REF!</definedName>
    <definedName name="outbasis_other">[13]BalancesNew!#REF!</definedName>
    <definedName name="Own" localSheetId="6">#REF!</definedName>
    <definedName name="Own">#REF!</definedName>
    <definedName name="P1_">'[22]Overhauls,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2VIEWS">#REF!</definedName>
    <definedName name="PageDim1">#REF!</definedName>
    <definedName name="panel" localSheetId="6">#REF!</definedName>
    <definedName name="panel">#REF!</definedName>
    <definedName name="parea" localSheetId="6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" localSheetId="3">'[7]All Companies'!$D$6:$L$49,'[7]All Companies'!$M$6:$M$49,'[7]All Companies'!$N$6:$O$49,'[7]All Companies'!$Q$6:$R$49,'[7]All Companies'!$S$6:$T$49,'[7]All Companies'!$U$6:$W$49,'[7]All Companies'!$X$6:$Y$49,'[7]All Companies'!$D$54:$L$118,'[7]All Companies'!$M$54:$M$118,'[7]All Companies'!$N$54:$O$118,'[7]All Companies'!$Q$54:$R$118,'[7]All Companies'!$S$54:$T$118,'[7]All Companies'!$U$54:$W$118,'[7]All Companies'!$X$54:$Y$118,'[7]All Companies'!#REF!</definedName>
    <definedName name="parea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old" localSheetId="6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old" localSheetId="3">'[7]All Companies'!$D$6:$L$49,'[7]All Companies'!$M$6:$M$49,'[7]All Companies'!$N$6:$O$49,'[7]All Companies'!$Q$6:$R$49,'[7]All Companies'!$S$6:$T$49,'[7]All Companies'!$U$6:$W$49,'[7]All Companies'!$X$6:$Y$49,'[7]All Companies'!$D$54:$L$118,'[7]All Companies'!$M$54:$M$118,'[7]All Companies'!$N$54:$O$118,'[7]All Companies'!$Q$54:$R$118,'[7]All Companies'!$S$54:$T$118,'[7]All Companies'!$U$54:$W$118,'[7]All Companies'!$X$54:$Y$118,'[7]All Companies'!#REF!</definedName>
    <definedName name="pareaold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tialyr">[13]Assume1!$K$29</definedName>
    <definedName name="Password">#REF!</definedName>
    <definedName name="PEAK" localSheetId="6">#REF!</definedName>
    <definedName name="PEAK">#REF!</definedName>
    <definedName name="peaks" localSheetId="6">#REF!</definedName>
    <definedName name="peaks">#REF!</definedName>
    <definedName name="Period">[11]Input!$C$8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 localSheetId="6">#REF!</definedName>
    <definedName name="pm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sdtxinc" localSheetId="6">#REF!</definedName>
    <definedName name="posdtxinc">#REF!</definedName>
    <definedName name="PPage" localSheetId="6">#REF!</definedName>
    <definedName name="PPage">#REF!</definedName>
    <definedName name="PPage1">#REF!</definedName>
    <definedName name="PPage2">#REF!</definedName>
    <definedName name="PRAXIS">#REF!</definedName>
    <definedName name="Prel_Estimate_for_Final">#REF!</definedName>
    <definedName name="PRELIMINARY_DETAIL_on_Summary_data">#REF!</definedName>
    <definedName name="Preliminary_Estimate">#REF!</definedName>
    <definedName name="PRhandicap">#REF!</definedName>
    <definedName name="PRINT">#REF!</definedName>
    <definedName name="_xlnm.Print_Area" localSheetId="7">'13 Month Avg'!$A$4:$S$55</definedName>
    <definedName name="_xlnm.Print_Area" localSheetId="6">'Book Summary'!$B$4:$X$116</definedName>
    <definedName name="_xlnm.Print_Area" localSheetId="0">'Data for C-22'!$A$3:$K$62</definedName>
    <definedName name="_xlnm.Print_Area" localSheetId="2">'Deferred Tax Calculation'!$B$4:$AU$58</definedName>
    <definedName name="_xlnm.Print_Area" localSheetId="4">'Depreciation Calcs'!$A$12:$X$131</definedName>
    <definedName name="_xlnm.Print_Area" localSheetId="8">'PIS and Depr Calc'!$A$4:$O$80</definedName>
    <definedName name="_xlnm.Print_Area" localSheetId="5">'Tax Basis'!$A$4:$E$48</definedName>
    <definedName name="_xlnm.Print_Area" localSheetId="1">'Tax Provision Calculation'!$A$4:$S$56</definedName>
    <definedName name="_xlnm.Print_Area" localSheetId="9">'UI Data Export'!$F$4:$BI$178</definedName>
    <definedName name="_xlnm.Print_Area">#REF!</definedName>
    <definedName name="Print_Area_MI" localSheetId="6">'[1]SUMMARY-OLD'!#REF!</definedName>
    <definedName name="Print_Area_MI">'[1]SUMMARY-OLD'!#REF!</definedName>
    <definedName name="_xlnm.Print_Titles" localSheetId="6">'Book Summary'!$A:$A,'Book Summary'!$4:$6</definedName>
    <definedName name="_xlnm.Print_Titles" localSheetId="2">'Deferred Tax Calculation'!$A:$A,'Deferred Tax Calculation'!$4:$8</definedName>
    <definedName name="_xlnm.Print_Titles" localSheetId="4">'Depreciation Calcs'!$A:$D,'Depreciation Calcs'!$9:$11</definedName>
    <definedName name="_xlnm.Print_Titles" localSheetId="8">'PIS and Depr Calc'!$4:$5</definedName>
    <definedName name="_xlnm.Print_Titles" localSheetId="1">'Tax Provision Calculation'!$5:$8</definedName>
    <definedName name="_xlnm.Print_Titles" localSheetId="9">'UI Data Export'!$A:$D,'UI Data Export'!$4:$10</definedName>
    <definedName name="Print_Titles_MI">'[1]SUMMARY-OLD'!$A:$A</definedName>
    <definedName name="PrintArea" localSheetId="6">#REF!</definedName>
    <definedName name="PrintArea" localSheetId="8">#REF!</definedName>
    <definedName name="PrintArea">#REF!</definedName>
    <definedName name="printfpli" localSheetId="6">[2]Provision!$U$5:$AJ$30,[2]Provision!$U$31:$AJ$63,[2]Provision!#REF!</definedName>
    <definedName name="printfpli" localSheetId="3">'[7]All Companies'!$S$6:$Z$49,'[7]All Companies'!$S$54:$Z$118,'[7]All Companies'!#REF!</definedName>
    <definedName name="printfpli">[2]Provision!$U$5:$AJ$30,[2]Provision!$U$31:$AJ$63,[2]Provision!#REF!</definedName>
    <definedName name="PRIOR_YEAR_DATE">#REF!</definedName>
    <definedName name="PRIOR_YEAR_X">#REF!</definedName>
    <definedName name="Profile">[23]PROFILES!$A$10:$B$15</definedName>
    <definedName name="project">[11]Input!$C$7</definedName>
    <definedName name="ProjectScenario">[13]Assume1!$B$13</definedName>
    <definedName name="ProjectTitle">[13]Assume1!$E$12</definedName>
    <definedName name="prtrecon" localSheetId="6">[2]Provision!#REF!,[2]Provision!#REF!,[2]Provision!#REF!,[2]Provision!#REF!</definedName>
    <definedName name="prtrecon" localSheetId="3">'[7]All Companies'!#REF!,'[7]All Companies'!#REF!,'[7]All Companies'!#REF!,'[7]All Companies'!#REF!</definedName>
    <definedName name="prtrecon">[2]Provision!#REF!,[2]Provision!#REF!,[2]Provision!#REF!,[2]Provision!#REF!</definedName>
    <definedName name="psnh1" localSheetId="6">#REF!</definedName>
    <definedName name="psnh1">#REF!</definedName>
    <definedName name="psnh2" localSheetId="6">#REF!</definedName>
    <definedName name="psnh2">#REF!</definedName>
    <definedName name="psnhcoc" localSheetId="6">#REF!</definedName>
    <definedName name="psnhcoc">#REF!</definedName>
    <definedName name="PSNHCOC2">#REF!</definedName>
    <definedName name="Purpose">#REF!</definedName>
    <definedName name="QUALTEC" localSheetId="6">'[1]SUMMARY-OLD'!#REF!</definedName>
    <definedName name="QUALTEC">'[1]SUMMARY-OLD'!#REF!</definedName>
    <definedName name="QUALTEC_QUALITY_SERVICES__INC." localSheetId="6">#REF!</definedName>
    <definedName name="QUALTEC_QUALITY_SERVICES__INC.">#REF!</definedName>
    <definedName name="rate_schedule" localSheetId="6">[2]Provision!#REF!</definedName>
    <definedName name="rate_schedule" localSheetId="3">'[7]All Companies'!#REF!</definedName>
    <definedName name="rate_schedule">[2]Provision!#REF!</definedName>
    <definedName name="reconciliation" localSheetId="6">#REF!</definedName>
    <definedName name="reconciliation">#REF!</definedName>
    <definedName name="ref">[24]ref!$A$20:$C$144</definedName>
    <definedName name="Rem">'[8]Restoration - Detail'!$D$34</definedName>
    <definedName name="RepAllFormat" localSheetId="6">#REF!</definedName>
    <definedName name="RepAllFormat">#REF!</definedName>
    <definedName name="RepAllHead" localSheetId="6">#REF!</definedName>
    <definedName name="RepAllHead">#REF!</definedName>
    <definedName name="RepDataFormat" localSheetId="6">#REF!</definedName>
    <definedName name="RepDataFormat">#REF!</definedName>
    <definedName name="RepDataMoney1" localSheetId="6">'[25]Standard Reports with reconc'!#REF!</definedName>
    <definedName name="RepDataMoney1">'[25]Standard Reports with reconc'!#REF!</definedName>
    <definedName name="RepDataMoney2" localSheetId="6">'[25]Standard Reports with reconc'!#REF!</definedName>
    <definedName name="RepDataMoney2">'[25]Standard Reports with reconc'!#REF!</definedName>
    <definedName name="RepDataMoney3" localSheetId="6">'[25]Standard Reports with reconc'!#REF!</definedName>
    <definedName name="RepDataMoney3">'[25]Standard Reports with reconc'!#REF!</definedName>
    <definedName name="RepDataMoney4" localSheetId="6">'[25]Standard Reports with reconc'!#REF!</definedName>
    <definedName name="RepDataMoney4">'[25]Standard Reports with reconc'!#REF!</definedName>
    <definedName name="RepDataPercent1">'[25]Standard Reports with reconc'!#REF!</definedName>
    <definedName name="RepDataPercent2">'[25]Standard Reports with reconc'!#REF!</definedName>
    <definedName name="RepDataPercent3">'[25]Standard Reports with reconc'!#REF!</definedName>
    <definedName name="RepDelete">'[25]Standard Reports with reconc'!#REF!</definedName>
    <definedName name="Report" localSheetId="6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 localSheetId="6">#REF!</definedName>
    <definedName name="RepPercent">#REF!</definedName>
    <definedName name="reserves" localSheetId="6">#REF!</definedName>
    <definedName name="reserve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>#REF!</definedName>
    <definedName name="rp_efoh_puf_yrs_rp_efoh_puf_yrs_List">#REF!</definedName>
    <definedName name="Rpt1_RequiredRev">#REF!</definedName>
    <definedName name="RTAX">#REF!</definedName>
    <definedName name="sada" hidden="1">{"summary",#N/A,FALSE,"PCR DIRECTORY"}</definedName>
    <definedName name="SAPBEXdnldView" hidden="1">"4FF00RAMDPJZ88O2AGW5D406R"</definedName>
    <definedName name="SAPBEXhrIndnt" localSheetId="8" hidden="1">"Wide"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CALC">#REF!</definedName>
    <definedName name="SCHC22P1">#REF!</definedName>
    <definedName name="SCHC22P2">#REF!</definedName>
    <definedName name="sematxinc" localSheetId="6">[2]Provision!#REF!</definedName>
    <definedName name="sematxinc" localSheetId="3">'[7]All Companies'!#REF!</definedName>
    <definedName name="sematxinc">[2]Provision!#REF!</definedName>
    <definedName name="sencount" hidden="1">1</definedName>
    <definedName name="sep" localSheetId="6">#REF!</definedName>
    <definedName name="sep">#REF!</definedName>
    <definedName name="Server">#REF!</definedName>
    <definedName name="SIDE">'[1]SUMMARY-OLD'!$A$2:$A$30</definedName>
    <definedName name="siertxinc" localSheetId="6">[2]Provision!#REF!</definedName>
    <definedName name="siertxinc" localSheetId="3">'[7]All Companies'!#REF!</definedName>
    <definedName name="siertxinc">[2]Provision!#REF!</definedName>
    <definedName name="sign_date" localSheetId="6">'[26]October additions to ppd comm'!#REF!</definedName>
    <definedName name="sign_date">'[26]October additions to ppd comm'!#REF!</definedName>
    <definedName name="skyrtxinc" localSheetId="6">#REF!</definedName>
    <definedName name="skyrtxinc">#REF!</definedName>
    <definedName name="Source" localSheetId="6">#REF!</definedName>
    <definedName name="Source">#REF!</definedName>
    <definedName name="spec" localSheetId="6">[27]Detail!#REF!</definedName>
    <definedName name="spec">[27]Detail!#REF!</definedName>
    <definedName name="SRCA">#REF!</definedName>
    <definedName name="SRCM">#REF!</definedName>
    <definedName name="state_other" localSheetId="6">[13]BalancesNew!#REF!</definedName>
    <definedName name="state_other">[13]BalancesNew!#REF!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I" localSheetId="6">#REF!</definedName>
    <definedName name="STI">#REF!</definedName>
    <definedName name="Stratification_of_Cost">#REF!</definedName>
    <definedName name="SUBSEQUENT_YEAR_DATE">#REF!</definedName>
    <definedName name="SUBSEQUENT_YEAR_X">#REF!</definedName>
    <definedName name="sum" localSheetId="6">#REF!</definedName>
    <definedName name="sum">#REF!</definedName>
    <definedName name="SUMM" localSheetId="6">#REF!</definedName>
    <definedName name="SUMM">#REF!</definedName>
    <definedName name="sumtran2">#REF!</definedName>
    <definedName name="sumtrans">#REF!</definedName>
    <definedName name="SumUDA">#REF!</definedName>
    <definedName name="TAMI" hidden="1">{"summary",#N/A,FALSE,"PCR DIRECTORY"}</definedName>
    <definedName name="tbl_festub_ack">#REF!</definedName>
    <definedName name="tbl_festub_details">#REF!</definedName>
    <definedName name="temppt" localSheetId="3">'[7]All Companies'!$D$6:$L$49,'[7]All Companies'!$M$6:$M$49,'[7]All Companies'!$N$6:$Q$49,'[7]All Companies'!$R$6:$Z$49,'[7]All Companies'!$S$6:$U$49,'[7]All Companies'!$V$6:$W$49,'[7]All Companies'!$X$6:$Y$49,'[7]All Companies'!$D$54:$L$118,'[7]All Companies'!$M$54:$M$118,'[7]All Companies'!$N$54:$Q$118,'[7]All Companies'!$R$54:$R$118,'[7]All Companies'!$S$54:$U$118,'[7]All Companies'!$V$54:$W$118,'[7]All Companies'!$X$54:$Y$118</definedName>
    <definedName name="temppt">[2]Provision!$B$5:$H$30,[2]Provision!$I$5:$J$30,[2]Provision!$K$5:$R$30,[2]Provision!$S$5:$AJ$30,[2]Provision!$U$5:$Z$30,[2]Provision!$AA$5:$AD$30,[2]Provision!$AE$5:$AH$30,[2]Provision!$B$31:$H$63,[2]Provision!$I$31:$J$63,[2]Provision!$K$31:$R$63,[2]Provision!$S$31:$T$63,[2]Provision!$U$31:$Z$63,[2]Provision!$AA$31:$AD$63,[2]Provision!$AE$31:$AH$63</definedName>
    <definedName name="test" localSheetId="6">#REF!</definedName>
    <definedName name="test" localSheetId="8" hidden="1">{"detail305",#N/A,FALSE,"BI-305"}</definedName>
    <definedName name="test">#REF!</definedName>
    <definedName name="TEST_YEAR_DATE">#REF!</definedName>
    <definedName name="TEST_YEAR_X">#REF!</definedName>
    <definedName name="TEST0" localSheetId="6">'[5]D1 - Books'!#REF!</definedName>
    <definedName name="TEST0" localSheetId="3">#REF!</definedName>
    <definedName name="TEST0">'[5]D1 - Books'!#REF!</definedName>
    <definedName name="TEST1" localSheetId="6">#REF!</definedName>
    <definedName name="TEST1" localSheetId="3">'[28]YTD 2009'!#REF!</definedName>
    <definedName name="TEST1">#REF!</definedName>
    <definedName name="TEST10" localSheetId="6">#REF!</definedName>
    <definedName name="TEST10" localSheetId="3">#REF!</definedName>
    <definedName name="TEST10">#REF!</definedName>
    <definedName name="TEST11" localSheetId="6">#REF!</definedName>
    <definedName name="TEST11" localSheetId="3">#REF!</definedName>
    <definedName name="TEST11">#REF!</definedName>
    <definedName name="TEST12" localSheetId="3">#REF!</definedName>
    <definedName name="TEST12">#REF!</definedName>
    <definedName name="TEST13" localSheetId="3">#REF!</definedName>
    <definedName name="TEST13">#REF!</definedName>
    <definedName name="TEST14" localSheetId="3">#REF!</definedName>
    <definedName name="TEST14">#REF!</definedName>
    <definedName name="TEST15" localSheetId="3">#REF!</definedName>
    <definedName name="TEST15">#REF!</definedName>
    <definedName name="TEST16" localSheetId="3">#REF!</definedName>
    <definedName name="TEST16">#REF!</definedName>
    <definedName name="TEST17" localSheetId="3">#REF!</definedName>
    <definedName name="TEST17">#REF!</definedName>
    <definedName name="TEST18">#REF!</definedName>
    <definedName name="TEST19">#REF!</definedName>
    <definedName name="TEST2" localSheetId="3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localSheetId="3">#REF!</definedName>
    <definedName name="TEST3">#REF!</definedName>
    <definedName name="TEST30">#REF!</definedName>
    <definedName name="TEST31">#REF!</definedName>
    <definedName name="TEST4" localSheetId="3">#REF!</definedName>
    <definedName name="TEST4">#REF!</definedName>
    <definedName name="TEST5" localSheetId="3">#REF!</definedName>
    <definedName name="TEST5">#REF!</definedName>
    <definedName name="TEST6" localSheetId="3">#REF!</definedName>
    <definedName name="TEST6">#REF!</definedName>
    <definedName name="TEST7" localSheetId="3">#REF!</definedName>
    <definedName name="TEST7">#REF!</definedName>
    <definedName name="TEST8" localSheetId="3">#REF!</definedName>
    <definedName name="TEST8">#REF!</definedName>
    <definedName name="TEST9" localSheetId="3">#REF!</definedName>
    <definedName name="TEST9">#REF!</definedName>
    <definedName name="TESTHKEY" localSheetId="6">'[5]D1 - Books'!#REF!</definedName>
    <definedName name="TESTHKEY" localSheetId="3">#REF!</definedName>
    <definedName name="TESTHKEY">'[5]D1 - Books'!#REF!</definedName>
    <definedName name="TESTKEYS" localSheetId="6">'[5]D1 - Books'!#REF!</definedName>
    <definedName name="TESTKEYS" localSheetId="3">#REF!</definedName>
    <definedName name="TESTKEYS">'[5]D1 - Books'!#REF!</definedName>
    <definedName name="TESTVKEY" localSheetId="6">'[5]D1 - Books'!#REF!</definedName>
    <definedName name="TESTVKEY" localSheetId="3">#REF!</definedName>
    <definedName name="TESTVKEY">'[5]D1 - Books'!#REF!</definedName>
    <definedName name="th">#REF!</definedName>
    <definedName name="TI" localSheetId="6">#REF!</definedName>
    <definedName name="TI">#REF!</definedName>
    <definedName name="titles" localSheetId="3">'[7]All Companies'!$1:$5,'[7]All Companies'!$A:$A</definedName>
    <definedName name="titles">[2]Provision!$1:$4,[2]Provision!$A:$A</definedName>
    <definedName name="TOP" localSheetId="6">#REF!</definedName>
    <definedName name="TOP">#REF!</definedName>
    <definedName name="Total_Co">#REF!</definedName>
    <definedName name="totaltrans" localSheetId="6">#REF!</definedName>
    <definedName name="totaltrans">#REF!</definedName>
    <definedName name="Ttt" localSheetId="6">#REF!,#REF!,#REF!</definedName>
    <definedName name="Ttt">#REF!,#REF!,#REF!</definedName>
    <definedName name="TURNER" localSheetId="6">'[1]SUMMARY-OLD'!#REF!</definedName>
    <definedName name="TURNER">'[1]SUMMARY-OLD'!#REF!</definedName>
    <definedName name="Turner2" localSheetId="6">[29]ENTRY!#REF!</definedName>
    <definedName name="Turner2">[29]ENTRY!#REF!</definedName>
    <definedName name="two">#REF!</definedName>
    <definedName name="TYPE" localSheetId="6">#REF!</definedName>
    <definedName name="TYPE">#REF!</definedName>
    <definedName name="User">#REF!</definedName>
    <definedName name="UserPageMember1">#REF!</definedName>
    <definedName name="UserParameters">#REF!</definedName>
    <definedName name="victtxinc" localSheetId="6">#REF!</definedName>
    <definedName name="victtxinc">#REF!</definedName>
    <definedName name="votingshare" localSheetId="6">#REF!</definedName>
    <definedName name="votingshare">#REF!</definedName>
    <definedName name="waterfall">#REF!</definedName>
    <definedName name="westtxinc" localSheetId="6">[2]Provision!#REF!</definedName>
    <definedName name="westtxinc" localSheetId="3">'[7]All Companies'!#REF!</definedName>
    <definedName name="westtxinc">[2]Provision!#REF!</definedName>
    <definedName name="wmeco1" localSheetId="6">#REF!</definedName>
    <definedName name="wmeco1">#REF!</definedName>
    <definedName name="wmeco2" localSheetId="6">#REF!</definedName>
    <definedName name="wmeco2">#REF!</definedName>
    <definedName name="wmecococ" localSheetId="6">#REF!</definedName>
    <definedName name="wmecococ">#REF!</definedName>
    <definedName name="WMECOCOC2">#REF!</definedName>
    <definedName name="wo">#REF!</definedName>
    <definedName name="woorder" localSheetId="6">'[30]DESCRIPTION TABLE'!#REF!</definedName>
    <definedName name="woorder">'[30]DESCRIPTION TABLE'!#REF!</definedName>
    <definedName name="workingcapitalloan" localSheetId="6">#REF!</definedName>
    <definedName name="workingcapitalloan">#REF!</definedName>
    <definedName name="WorkOrders" localSheetId="6">#REF!</definedName>
    <definedName name="WorkOrders">#REF!</definedName>
    <definedName name="wpdesc" localSheetId="6">#REF!</definedName>
    <definedName name="wpdesc">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yoming">'[31](C-3) Middle Tier'!$A$11:$A$52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ytd" localSheetId="6">#REF!</definedName>
    <definedName name="ytd">#REF!</definedName>
    <definedName name="Yyyy" localSheetId="6">#REF!,#REF!,#REF!,#REF!</definedName>
    <definedName name="Yyyy">#REF!,#REF!,#REF!,#REF!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AH8" i="4" l="1"/>
  <c r="AI8" i="4"/>
  <c r="AH42" i="4"/>
  <c r="AH50" i="4"/>
  <c r="AI50" i="4"/>
  <c r="AJ8" i="4" l="1"/>
  <c r="AI42" i="4"/>
  <c r="Q130" i="5"/>
  <c r="AJ50" i="4" l="1"/>
  <c r="AK8" i="4"/>
  <c r="AJ42" i="4"/>
  <c r="B13" i="21"/>
  <c r="B12" i="21"/>
  <c r="B11" i="21"/>
  <c r="B10" i="21"/>
  <c r="AL8" i="4" l="1"/>
  <c r="AK42" i="4"/>
  <c r="AK50" i="4"/>
  <c r="B20" i="22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C38" i="14"/>
  <c r="B38" i="14"/>
  <c r="B66" i="14"/>
  <c r="C10" i="14"/>
  <c r="B10" i="14"/>
  <c r="AL50" i="4" l="1"/>
  <c r="AL42" i="4"/>
  <c r="W12" i="4" l="1"/>
  <c r="V12" i="4"/>
  <c r="U12" i="4"/>
  <c r="T12" i="4"/>
  <c r="S12" i="4"/>
  <c r="O12" i="4"/>
  <c r="N12" i="4"/>
  <c r="M12" i="4"/>
  <c r="L12" i="4"/>
  <c r="K12" i="4"/>
  <c r="J12" i="4"/>
  <c r="I12" i="4"/>
  <c r="H12" i="4"/>
  <c r="G12" i="4"/>
  <c r="F12" i="4"/>
  <c r="E12" i="4"/>
  <c r="D12" i="4"/>
  <c r="B12" i="4"/>
  <c r="B10" i="4"/>
  <c r="W104" i="14"/>
  <c r="V104" i="14"/>
  <c r="U104" i="14"/>
  <c r="T104" i="14"/>
  <c r="S104" i="14"/>
  <c r="R104" i="14"/>
  <c r="Q104" i="14"/>
  <c r="P104" i="14"/>
  <c r="O104" i="14"/>
  <c r="N104" i="14"/>
  <c r="M104" i="14"/>
  <c r="L104" i="14"/>
  <c r="W103" i="14"/>
  <c r="V103" i="14"/>
  <c r="U103" i="14"/>
  <c r="T103" i="14"/>
  <c r="S103" i="14"/>
  <c r="R103" i="14"/>
  <c r="Q103" i="14"/>
  <c r="P103" i="14"/>
  <c r="O103" i="14"/>
  <c r="N103" i="14"/>
  <c r="M103" i="14"/>
  <c r="L103" i="14"/>
  <c r="C103" i="14"/>
  <c r="D103" i="14"/>
  <c r="E103" i="14"/>
  <c r="F103" i="14"/>
  <c r="G103" i="14"/>
  <c r="H103" i="14"/>
  <c r="I103" i="14"/>
  <c r="C104" i="14"/>
  <c r="D104" i="14"/>
  <c r="E104" i="14"/>
  <c r="F104" i="14"/>
  <c r="G104" i="14"/>
  <c r="H104" i="14"/>
  <c r="I104" i="14"/>
  <c r="B103" i="14"/>
  <c r="B104" i="14"/>
  <c r="B101" i="14"/>
  <c r="W96" i="14"/>
  <c r="V96" i="14"/>
  <c r="U96" i="14"/>
  <c r="T96" i="14"/>
  <c r="S96" i="14"/>
  <c r="R96" i="14"/>
  <c r="Q96" i="14"/>
  <c r="P96" i="14"/>
  <c r="O96" i="14"/>
  <c r="N96" i="14"/>
  <c r="M96" i="14"/>
  <c r="L96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B94" i="14"/>
  <c r="B96" i="14"/>
  <c r="B95" i="14"/>
  <c r="D96" i="14"/>
  <c r="E96" i="14"/>
  <c r="F96" i="14"/>
  <c r="G96" i="14"/>
  <c r="H96" i="14"/>
  <c r="I96" i="14"/>
  <c r="C96" i="14"/>
  <c r="C95" i="14"/>
  <c r="B73" i="14"/>
  <c r="D66" i="14"/>
  <c r="E66" i="14"/>
  <c r="F66" i="14"/>
  <c r="G66" i="14"/>
  <c r="H66" i="14"/>
  <c r="I66" i="14"/>
  <c r="B93" i="14"/>
  <c r="B64" i="14"/>
  <c r="B36" i="14"/>
  <c r="B85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I79" i="14"/>
  <c r="H79" i="14"/>
  <c r="G79" i="14"/>
  <c r="F79" i="14"/>
  <c r="E79" i="14"/>
  <c r="D79" i="14"/>
  <c r="C79" i="14"/>
  <c r="B79" i="14"/>
  <c r="X75" i="14"/>
  <c r="J75" i="14"/>
  <c r="X74" i="14"/>
  <c r="J74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I71" i="14"/>
  <c r="H71" i="14"/>
  <c r="G71" i="14"/>
  <c r="F71" i="14"/>
  <c r="E71" i="14"/>
  <c r="D71" i="14"/>
  <c r="C71" i="14"/>
  <c r="B71" i="14"/>
  <c r="B68" i="14"/>
  <c r="X67" i="14"/>
  <c r="J67" i="14"/>
  <c r="X66" i="14"/>
  <c r="B35" i="5"/>
  <c r="C45" i="17"/>
  <c r="B45" i="17"/>
  <c r="D25" i="23"/>
  <c r="D28" i="23" s="1"/>
  <c r="D29" i="23" s="1"/>
  <c r="B25" i="23"/>
  <c r="C40" i="23"/>
  <c r="C25" i="23"/>
  <c r="I9" i="17"/>
  <c r="I8" i="17"/>
  <c r="B100" i="5"/>
  <c r="C100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AC101" i="5" s="1"/>
  <c r="AD101" i="5" s="1"/>
  <c r="AE101" i="5" s="1"/>
  <c r="AF101" i="5" s="1"/>
  <c r="AG101" i="5" s="1"/>
  <c r="AH101" i="5" s="1"/>
  <c r="AI101" i="5" s="1"/>
  <c r="AJ101" i="5" s="1"/>
  <c r="AK101" i="5" s="1"/>
  <c r="AL101" i="5" s="1"/>
  <c r="AM101" i="5" s="1"/>
  <c r="AN101" i="5" s="1"/>
  <c r="AO101" i="5" s="1"/>
  <c r="AP101" i="5" s="1"/>
  <c r="AQ101" i="5" s="1"/>
  <c r="AR101" i="5" s="1"/>
  <c r="AS101" i="5" s="1"/>
  <c r="AT101" i="5" s="1"/>
  <c r="AU101" i="5" s="1"/>
  <c r="AV101" i="5" s="1"/>
  <c r="B88" i="5"/>
  <c r="B78" i="5"/>
  <c r="B68" i="5"/>
  <c r="C28" i="17"/>
  <c r="B28" i="17"/>
  <c r="D4" i="23"/>
  <c r="E4" i="23" s="1"/>
  <c r="F4" i="23" s="1"/>
  <c r="G4" i="23" s="1"/>
  <c r="H4" i="23" s="1"/>
  <c r="I4" i="23" s="1"/>
  <c r="K4" i="23" s="1"/>
  <c r="L4" i="23" s="1"/>
  <c r="M4" i="23" s="1"/>
  <c r="N4" i="23" s="1"/>
  <c r="O4" i="23" s="1"/>
  <c r="D8" i="23"/>
  <c r="E8" i="23" s="1"/>
  <c r="C9" i="23"/>
  <c r="C12" i="23"/>
  <c r="C28" i="23"/>
  <c r="C39" i="23"/>
  <c r="I10" i="17" s="1"/>
  <c r="J57" i="23"/>
  <c r="J59" i="23"/>
  <c r="J60" i="23"/>
  <c r="J63" i="23"/>
  <c r="J64" i="23"/>
  <c r="J67" i="23"/>
  <c r="J68" i="23"/>
  <c r="C79" i="23"/>
  <c r="H10" i="17"/>
  <c r="D12" i="17"/>
  <c r="B104" i="5" s="1"/>
  <c r="D104" i="5" s="1"/>
  <c r="D11" i="17"/>
  <c r="B103" i="5" s="1"/>
  <c r="D103" i="5" s="1"/>
  <c r="D8" i="17"/>
  <c r="BK178" i="18"/>
  <c r="BK176" i="18"/>
  <c r="BK168" i="18"/>
  <c r="BK154" i="18"/>
  <c r="BF175" i="18"/>
  <c r="BE175" i="18"/>
  <c r="BD175" i="18"/>
  <c r="BC175" i="18"/>
  <c r="BB175" i="18"/>
  <c r="BA175" i="18"/>
  <c r="AZ175" i="18"/>
  <c r="AY175" i="18"/>
  <c r="AX175" i="18"/>
  <c r="AW175" i="18"/>
  <c r="AV175" i="18"/>
  <c r="AU175" i="18"/>
  <c r="BF174" i="18"/>
  <c r="BE174" i="18"/>
  <c r="BD174" i="18"/>
  <c r="BC174" i="18"/>
  <c r="BB174" i="18"/>
  <c r="BA174" i="18"/>
  <c r="AZ174" i="18"/>
  <c r="AY174" i="18"/>
  <c r="AX174" i="18"/>
  <c r="AW174" i="18"/>
  <c r="AV174" i="18"/>
  <c r="AU174" i="18"/>
  <c r="BF173" i="18"/>
  <c r="BE173" i="18"/>
  <c r="BD173" i="18"/>
  <c r="BC173" i="18"/>
  <c r="BB173" i="18"/>
  <c r="BA173" i="18"/>
  <c r="AZ173" i="18"/>
  <c r="AY173" i="18"/>
  <c r="AX173" i="18"/>
  <c r="AW173" i="18"/>
  <c r="AV173" i="18"/>
  <c r="AU173" i="18"/>
  <c r="AS175" i="18"/>
  <c r="AR175" i="18"/>
  <c r="AQ175" i="18"/>
  <c r="AP175" i="18"/>
  <c r="AO175" i="18"/>
  <c r="AN175" i="18"/>
  <c r="AM175" i="18"/>
  <c r="AL175" i="18"/>
  <c r="AK175" i="18"/>
  <c r="AJ175" i="18"/>
  <c r="AI175" i="18"/>
  <c r="AH175" i="18"/>
  <c r="AS174" i="18"/>
  <c r="AR174" i="18"/>
  <c r="AQ174" i="18"/>
  <c r="AP174" i="18"/>
  <c r="AO174" i="18"/>
  <c r="AN174" i="18"/>
  <c r="AM174" i="18"/>
  <c r="AL174" i="18"/>
  <c r="AK174" i="18"/>
  <c r="AJ174" i="18"/>
  <c r="AI174" i="18"/>
  <c r="AH174" i="18"/>
  <c r="AS173" i="18"/>
  <c r="AR173" i="18"/>
  <c r="AQ173" i="18"/>
  <c r="AP173" i="18"/>
  <c r="AO173" i="18"/>
  <c r="AN173" i="18"/>
  <c r="AM173" i="18"/>
  <c r="AL173" i="18"/>
  <c r="AK173" i="18"/>
  <c r="AJ173" i="18"/>
  <c r="AI173" i="18"/>
  <c r="AH173" i="18"/>
  <c r="AF175" i="18"/>
  <c r="AE175" i="18"/>
  <c r="AD175" i="18"/>
  <c r="AC175" i="18"/>
  <c r="AB175" i="18"/>
  <c r="AA175" i="18"/>
  <c r="Z175" i="18"/>
  <c r="Y175" i="18"/>
  <c r="X175" i="18"/>
  <c r="W175" i="18"/>
  <c r="V175" i="18"/>
  <c r="U175" i="18"/>
  <c r="AF174" i="18"/>
  <c r="AE174" i="18"/>
  <c r="AD174" i="18"/>
  <c r="AC174" i="18"/>
  <c r="AB174" i="18"/>
  <c r="AA174" i="18"/>
  <c r="Z174" i="18"/>
  <c r="Y174" i="18"/>
  <c r="X174" i="18"/>
  <c r="W174" i="18"/>
  <c r="V174" i="18"/>
  <c r="U174" i="18"/>
  <c r="AF173" i="18"/>
  <c r="AE173" i="18"/>
  <c r="AD173" i="18"/>
  <c r="AC173" i="18"/>
  <c r="AB173" i="18"/>
  <c r="AA173" i="18"/>
  <c r="Z173" i="18"/>
  <c r="Y173" i="18"/>
  <c r="X173" i="18"/>
  <c r="W173" i="18"/>
  <c r="V173" i="18"/>
  <c r="U173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5" i="18"/>
  <c r="G174" i="18"/>
  <c r="G173" i="18"/>
  <c r="F175" i="18"/>
  <c r="F174" i="18"/>
  <c r="F173" i="18"/>
  <c r="BF167" i="18"/>
  <c r="BE167" i="18"/>
  <c r="BD167" i="18"/>
  <c r="BC167" i="18"/>
  <c r="BB167" i="18"/>
  <c r="BA167" i="18"/>
  <c r="AZ167" i="18"/>
  <c r="AY167" i="18"/>
  <c r="BG167" i="18" s="1"/>
  <c r="AX167" i="18"/>
  <c r="AW167" i="18"/>
  <c r="AV167" i="18"/>
  <c r="AU167" i="18"/>
  <c r="BF166" i="18"/>
  <c r="BF168" i="18" s="1"/>
  <c r="BE166" i="18"/>
  <c r="BD166" i="18"/>
  <c r="BC166" i="18"/>
  <c r="BB166" i="18"/>
  <c r="BA166" i="18"/>
  <c r="AZ166" i="18"/>
  <c r="AY166" i="18"/>
  <c r="AX166" i="18"/>
  <c r="AX168" i="18" s="1"/>
  <c r="AW166" i="18"/>
  <c r="AV166" i="18"/>
  <c r="AU166" i="18"/>
  <c r="AU168" i="18" s="1"/>
  <c r="BF165" i="18"/>
  <c r="BE165" i="18"/>
  <c r="BD165" i="18"/>
  <c r="BC165" i="18"/>
  <c r="BC168" i="18" s="1"/>
  <c r="BB165" i="18"/>
  <c r="BB168" i="18" s="1"/>
  <c r="BA165" i="18"/>
  <c r="AZ165" i="18"/>
  <c r="AZ168" i="18" s="1"/>
  <c r="AY165" i="18"/>
  <c r="AY168" i="18" s="1"/>
  <c r="AX165" i="18"/>
  <c r="AW165" i="18"/>
  <c r="AV165" i="18"/>
  <c r="AU165" i="18"/>
  <c r="AS167" i="18"/>
  <c r="AR167" i="18"/>
  <c r="AQ167" i="18"/>
  <c r="AP167" i="18"/>
  <c r="AO167" i="18"/>
  <c r="AN167" i="18"/>
  <c r="AM167" i="18"/>
  <c r="AL167" i="18"/>
  <c r="AK167" i="18"/>
  <c r="AJ167" i="18"/>
  <c r="AI167" i="18"/>
  <c r="AH167" i="18"/>
  <c r="AS166" i="18"/>
  <c r="AS168" i="18" s="1"/>
  <c r="AR166" i="18"/>
  <c r="AR168" i="18" s="1"/>
  <c r="AQ166" i="18"/>
  <c r="AP166" i="18"/>
  <c r="AP168" i="18" s="1"/>
  <c r="AO166" i="18"/>
  <c r="AN166" i="18"/>
  <c r="AM166" i="18"/>
  <c r="AL166" i="18"/>
  <c r="AK166" i="18"/>
  <c r="AJ166" i="18"/>
  <c r="AI166" i="18"/>
  <c r="AH166" i="18"/>
  <c r="AH168" i="18" s="1"/>
  <c r="AS165" i="18"/>
  <c r="AR165" i="18"/>
  <c r="AQ165" i="18"/>
  <c r="AQ168" i="18" s="1"/>
  <c r="AP165" i="18"/>
  <c r="AO165" i="18"/>
  <c r="AO168" i="18" s="1"/>
  <c r="AN165" i="18"/>
  <c r="AN168" i="18" s="1"/>
  <c r="AM165" i="18"/>
  <c r="AM168" i="18" s="1"/>
  <c r="AL165" i="18"/>
  <c r="AL168" i="18" s="1"/>
  <c r="AK165" i="18"/>
  <c r="AJ165" i="18"/>
  <c r="AI165" i="18"/>
  <c r="AH165" i="18"/>
  <c r="AF167" i="18"/>
  <c r="AE167" i="18"/>
  <c r="AD167" i="18"/>
  <c r="AC167" i="18"/>
  <c r="AB167" i="18"/>
  <c r="AA167" i="18"/>
  <c r="Z167" i="18"/>
  <c r="AG167" i="18" s="1"/>
  <c r="Y167" i="18"/>
  <c r="X167" i="18"/>
  <c r="W167" i="18"/>
  <c r="V167" i="18"/>
  <c r="U167" i="18"/>
  <c r="AF166" i="18"/>
  <c r="AF168" i="18" s="1"/>
  <c r="AE166" i="18"/>
  <c r="AE168" i="18" s="1"/>
  <c r="AD166" i="18"/>
  <c r="AD168" i="18" s="1"/>
  <c r="AC166" i="18"/>
  <c r="AB166" i="18"/>
  <c r="AA166" i="18"/>
  <c r="Z166" i="18"/>
  <c r="Y166" i="18"/>
  <c r="X166" i="18"/>
  <c r="W166" i="18"/>
  <c r="V166" i="18"/>
  <c r="AG166" i="18" s="1"/>
  <c r="U166" i="18"/>
  <c r="AF165" i="18"/>
  <c r="AE165" i="18"/>
  <c r="AD165" i="18"/>
  <c r="AC165" i="18"/>
  <c r="AB165" i="18"/>
  <c r="AA165" i="18"/>
  <c r="AA168" i="18" s="1"/>
  <c r="Z165" i="18"/>
  <c r="Z168" i="18" s="1"/>
  <c r="Y165" i="18"/>
  <c r="X165" i="18"/>
  <c r="W165" i="18"/>
  <c r="V165" i="18"/>
  <c r="V168" i="18" s="1"/>
  <c r="U165" i="18"/>
  <c r="AG165" i="18" s="1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T167" i="18" s="1"/>
  <c r="S166" i="18"/>
  <c r="S168" i="18" s="1"/>
  <c r="R166" i="18"/>
  <c r="R168" i="18" s="1"/>
  <c r="Q166" i="18"/>
  <c r="Q168" i="18" s="1"/>
  <c r="P166" i="18"/>
  <c r="O166" i="18"/>
  <c r="N166" i="18"/>
  <c r="M166" i="18"/>
  <c r="L166" i="18"/>
  <c r="K166" i="18"/>
  <c r="J166" i="18"/>
  <c r="I166" i="18"/>
  <c r="I168" i="18" s="1"/>
  <c r="H166" i="18"/>
  <c r="S165" i="18"/>
  <c r="R165" i="18"/>
  <c r="Q165" i="18"/>
  <c r="P165" i="18"/>
  <c r="O165" i="18"/>
  <c r="N165" i="18"/>
  <c r="N168" i="18" s="1"/>
  <c r="M165" i="18"/>
  <c r="M168" i="18" s="1"/>
  <c r="L165" i="18"/>
  <c r="K165" i="18"/>
  <c r="J165" i="18"/>
  <c r="I165" i="18"/>
  <c r="H165" i="18"/>
  <c r="H168" i="18" s="1"/>
  <c r="G167" i="18"/>
  <c r="G168" i="18" s="1"/>
  <c r="G166" i="18"/>
  <c r="G165" i="18"/>
  <c r="F167" i="18"/>
  <c r="F166" i="18"/>
  <c r="F165" i="18"/>
  <c r="BE168" i="18"/>
  <c r="BD168" i="18"/>
  <c r="AW168" i="18"/>
  <c r="AV168" i="18"/>
  <c r="Y168" i="18"/>
  <c r="X168" i="18"/>
  <c r="W168" i="18"/>
  <c r="P168" i="18"/>
  <c r="O168" i="18"/>
  <c r="F168" i="18"/>
  <c r="AT167" i="18"/>
  <c r="BA168" i="18"/>
  <c r="AK168" i="18"/>
  <c r="AJ168" i="18"/>
  <c r="AI168" i="18"/>
  <c r="AC168" i="18"/>
  <c r="AB168" i="18"/>
  <c r="L168" i="18"/>
  <c r="K168" i="18"/>
  <c r="J168" i="18"/>
  <c r="G161" i="18"/>
  <c r="G160" i="18"/>
  <c r="G159" i="18"/>
  <c r="F161" i="18"/>
  <c r="F160" i="18"/>
  <c r="F159" i="18"/>
  <c r="M162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S160" i="18"/>
  <c r="R160" i="18"/>
  <c r="Q160" i="18"/>
  <c r="P160" i="18"/>
  <c r="O160" i="18"/>
  <c r="O162" i="18" s="1"/>
  <c r="N160" i="18"/>
  <c r="N162" i="18" s="1"/>
  <c r="M160" i="18"/>
  <c r="L160" i="18"/>
  <c r="L162" i="18" s="1"/>
  <c r="K160" i="18"/>
  <c r="J160" i="18"/>
  <c r="I160" i="18"/>
  <c r="H160" i="18"/>
  <c r="S159" i="18"/>
  <c r="S162" i="18" s="1"/>
  <c r="R159" i="18"/>
  <c r="R162" i="18" s="1"/>
  <c r="Q159" i="18"/>
  <c r="Q162" i="18" s="1"/>
  <c r="P159" i="18"/>
  <c r="P162" i="18" s="1"/>
  <c r="O159" i="18"/>
  <c r="N159" i="18"/>
  <c r="M159" i="18"/>
  <c r="L159" i="18"/>
  <c r="K159" i="18"/>
  <c r="K162" i="18" s="1"/>
  <c r="J159" i="18"/>
  <c r="J162" i="18" s="1"/>
  <c r="I159" i="18"/>
  <c r="I162" i="18" s="1"/>
  <c r="H159" i="18"/>
  <c r="H162" i="18" s="1"/>
  <c r="AF161" i="18"/>
  <c r="AE161" i="18"/>
  <c r="AD161" i="18"/>
  <c r="AC161" i="18"/>
  <c r="AB161" i="18"/>
  <c r="AA161" i="18"/>
  <c r="Z161" i="18"/>
  <c r="Y161" i="18"/>
  <c r="X161" i="18"/>
  <c r="W161" i="18"/>
  <c r="V161" i="18"/>
  <c r="U161" i="18"/>
  <c r="AF160" i="18"/>
  <c r="AF162" i="18" s="1"/>
  <c r="AE160" i="18"/>
  <c r="AD160" i="18"/>
  <c r="AC160" i="18"/>
  <c r="AB160" i="18"/>
  <c r="AA160" i="18"/>
  <c r="AA162" i="18" s="1"/>
  <c r="Z160" i="18"/>
  <c r="Z162" i="18" s="1"/>
  <c r="Y160" i="18"/>
  <c r="Y162" i="18" s="1"/>
  <c r="X160" i="18"/>
  <c r="X162" i="18" s="1"/>
  <c r="W160" i="18"/>
  <c r="V160" i="18"/>
  <c r="U160" i="18"/>
  <c r="AF159" i="18"/>
  <c r="AE159" i="18"/>
  <c r="AE162" i="18" s="1"/>
  <c r="AD159" i="18"/>
  <c r="AD162" i="18" s="1"/>
  <c r="AC159" i="18"/>
  <c r="AC162" i="18" s="1"/>
  <c r="AB159" i="18"/>
  <c r="AB162" i="18" s="1"/>
  <c r="AA159" i="18"/>
  <c r="Z159" i="18"/>
  <c r="Y159" i="18"/>
  <c r="X159" i="18"/>
  <c r="W159" i="18"/>
  <c r="W162" i="18" s="1"/>
  <c r="V159" i="18"/>
  <c r="V162" i="18" s="1"/>
  <c r="U159" i="18"/>
  <c r="U162" i="18" s="1"/>
  <c r="AM162" i="18"/>
  <c r="AL162" i="18"/>
  <c r="AS161" i="18"/>
  <c r="AR161" i="18"/>
  <c r="AQ161" i="18"/>
  <c r="AP161" i="18"/>
  <c r="AO161" i="18"/>
  <c r="AN161" i="18"/>
  <c r="AM161" i="18"/>
  <c r="AL161" i="18"/>
  <c r="AK161" i="18"/>
  <c r="AJ161" i="18"/>
  <c r="AI161" i="18"/>
  <c r="AH161" i="18"/>
  <c r="AS160" i="18"/>
  <c r="AR160" i="18"/>
  <c r="AQ160" i="18"/>
  <c r="AP160" i="18"/>
  <c r="AO160" i="18"/>
  <c r="AO162" i="18" s="1"/>
  <c r="AN160" i="18"/>
  <c r="AN162" i="18" s="1"/>
  <c r="AM160" i="18"/>
  <c r="AL160" i="18"/>
  <c r="AK160" i="18"/>
  <c r="AJ160" i="18"/>
  <c r="AI160" i="18"/>
  <c r="AH160" i="18"/>
  <c r="AS159" i="18"/>
  <c r="AS162" i="18" s="1"/>
  <c r="AR159" i="18"/>
  <c r="AR162" i="18" s="1"/>
  <c r="AQ159" i="18"/>
  <c r="AQ162" i="18" s="1"/>
  <c r="AP159" i="18"/>
  <c r="AP162" i="18" s="1"/>
  <c r="AO159" i="18"/>
  <c r="AN159" i="18"/>
  <c r="AM159" i="18"/>
  <c r="AL159" i="18"/>
  <c r="AK159" i="18"/>
  <c r="AK162" i="18" s="1"/>
  <c r="AJ159" i="18"/>
  <c r="AJ162" i="18" s="1"/>
  <c r="AI159" i="18"/>
  <c r="AI162" i="18" s="1"/>
  <c r="AH159" i="18"/>
  <c r="AH162" i="18" s="1"/>
  <c r="AU159" i="18"/>
  <c r="AV159" i="18"/>
  <c r="AW159" i="18"/>
  <c r="AX159" i="18"/>
  <c r="AX162" i="18" s="1"/>
  <c r="AY159" i="18"/>
  <c r="AU160" i="18"/>
  <c r="AV160" i="18"/>
  <c r="AV162" i="18" s="1"/>
  <c r="AW160" i="18"/>
  <c r="AW162" i="18" s="1"/>
  <c r="AX160" i="18"/>
  <c r="AY160" i="18"/>
  <c r="AU161" i="18"/>
  <c r="AV161" i="18"/>
  <c r="AW161" i="18"/>
  <c r="AX161" i="18"/>
  <c r="AY161" i="18"/>
  <c r="AY162" i="18" s="1"/>
  <c r="AU162" i="18"/>
  <c r="BA159" i="18"/>
  <c r="BB159" i="18"/>
  <c r="BC159" i="18"/>
  <c r="BC162" i="18" s="1"/>
  <c r="BD159" i="18"/>
  <c r="BD162" i="18" s="1"/>
  <c r="BE159" i="18"/>
  <c r="BF159" i="18"/>
  <c r="BA160" i="18"/>
  <c r="BA162" i="18" s="1"/>
  <c r="BB160" i="18"/>
  <c r="BB162" i="18" s="1"/>
  <c r="BC160" i="18"/>
  <c r="BD160" i="18"/>
  <c r="BE160" i="18"/>
  <c r="BF160" i="18"/>
  <c r="BA161" i="18"/>
  <c r="BB161" i="18"/>
  <c r="BC161" i="18"/>
  <c r="BD161" i="18"/>
  <c r="BE161" i="18"/>
  <c r="BF161" i="18"/>
  <c r="BE162" i="18"/>
  <c r="BF162" i="18"/>
  <c r="AZ161" i="18"/>
  <c r="AZ160" i="18"/>
  <c r="AZ159" i="18"/>
  <c r="BI170" i="18"/>
  <c r="AH127" i="18"/>
  <c r="AQ127" i="18"/>
  <c r="AX127" i="18"/>
  <c r="AB135" i="18"/>
  <c r="AC135" i="18"/>
  <c r="AL136" i="18"/>
  <c r="AA151" i="18"/>
  <c r="S152" i="18"/>
  <c r="AK152" i="18"/>
  <c r="AR152" i="18"/>
  <c r="G156" i="18"/>
  <c r="G178" i="18" s="1"/>
  <c r="BA178" i="18"/>
  <c r="F156" i="18"/>
  <c r="BG116" i="18"/>
  <c r="BF116" i="18"/>
  <c r="BE116" i="18"/>
  <c r="BD116" i="18"/>
  <c r="BC116" i="18"/>
  <c r="BB116" i="18"/>
  <c r="BA116" i="18"/>
  <c r="AZ116" i="18"/>
  <c r="AY116" i="18"/>
  <c r="AX116" i="18"/>
  <c r="AW116" i="18"/>
  <c r="AV116" i="18"/>
  <c r="AU116" i="18"/>
  <c r="AT116" i="18"/>
  <c r="AS116" i="18"/>
  <c r="AR116" i="18"/>
  <c r="AQ116" i="18"/>
  <c r="AP116" i="18"/>
  <c r="AO116" i="18"/>
  <c r="AN116" i="18"/>
  <c r="AM116" i="18"/>
  <c r="AL116" i="18"/>
  <c r="AK116" i="18"/>
  <c r="AJ116" i="18"/>
  <c r="AI116" i="18"/>
  <c r="AH116" i="18"/>
  <c r="AG116" i="18"/>
  <c r="AF116" i="18"/>
  <c r="AE116" i="18"/>
  <c r="AD116" i="18"/>
  <c r="AC116" i="18"/>
  <c r="AB116" i="18"/>
  <c r="AA116" i="18"/>
  <c r="Z116" i="18"/>
  <c r="Y116" i="18"/>
  <c r="X116" i="18"/>
  <c r="W116" i="18"/>
  <c r="V116" i="18"/>
  <c r="U116" i="18"/>
  <c r="T116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BG112" i="18"/>
  <c r="BF112" i="18"/>
  <c r="BE112" i="18"/>
  <c r="BD112" i="18"/>
  <c r="BC112" i="18"/>
  <c r="BB112" i="18"/>
  <c r="BA112" i="18"/>
  <c r="AZ112" i="18"/>
  <c r="AY112" i="18"/>
  <c r="AX112" i="18"/>
  <c r="AW112" i="18"/>
  <c r="AV112" i="18"/>
  <c r="AU112" i="18"/>
  <c r="AT112" i="18"/>
  <c r="AS112" i="18"/>
  <c r="AR112" i="18"/>
  <c r="AQ112" i="18"/>
  <c r="AP112" i="18"/>
  <c r="AO112" i="18"/>
  <c r="AN112" i="18"/>
  <c r="AM112" i="18"/>
  <c r="AL112" i="18"/>
  <c r="AK112" i="18"/>
  <c r="AJ112" i="18"/>
  <c r="AI112" i="18"/>
  <c r="AH112" i="18"/>
  <c r="AG112" i="18"/>
  <c r="AF112" i="18"/>
  <c r="AE112" i="18"/>
  <c r="AD112" i="18"/>
  <c r="AC112" i="18"/>
  <c r="AB112" i="18"/>
  <c r="AA112" i="18"/>
  <c r="Z112" i="18"/>
  <c r="Y112" i="18"/>
  <c r="X112" i="18"/>
  <c r="W112" i="18"/>
  <c r="V112" i="18"/>
  <c r="U112" i="18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BI112" i="18" s="1"/>
  <c r="F112" i="18"/>
  <c r="BG110" i="18"/>
  <c r="BF110" i="18"/>
  <c r="BE110" i="18"/>
  <c r="BD110" i="18"/>
  <c r="BC110" i="18"/>
  <c r="BB110" i="18"/>
  <c r="BA110" i="18"/>
  <c r="AZ110" i="18"/>
  <c r="AY110" i="18"/>
  <c r="AX110" i="18"/>
  <c r="AW110" i="18"/>
  <c r="AV110" i="18"/>
  <c r="AU110" i="18"/>
  <c r="AT110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BG107" i="18"/>
  <c r="BF107" i="18"/>
  <c r="BE107" i="18"/>
  <c r="BD107" i="18"/>
  <c r="BC107" i="18"/>
  <c r="BB107" i="18"/>
  <c r="BA107" i="18"/>
  <c r="AZ107" i="18"/>
  <c r="AY107" i="18"/>
  <c r="AX107" i="18"/>
  <c r="AW107" i="18"/>
  <c r="AV107" i="18"/>
  <c r="AU107" i="18"/>
  <c r="AT107" i="18"/>
  <c r="AS107" i="18"/>
  <c r="AR107" i="18"/>
  <c r="AQ107" i="18"/>
  <c r="AP107" i="18"/>
  <c r="AO107" i="18"/>
  <c r="AN107" i="18"/>
  <c r="AM107" i="18"/>
  <c r="AL107" i="18"/>
  <c r="AK107" i="18"/>
  <c r="AJ107" i="18"/>
  <c r="AI107" i="18"/>
  <c r="AH107" i="18"/>
  <c r="AG107" i="18"/>
  <c r="AF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BG104" i="18"/>
  <c r="BF104" i="18"/>
  <c r="BF134" i="18" s="1"/>
  <c r="BE104" i="18"/>
  <c r="BE134" i="18" s="1"/>
  <c r="BD104" i="18"/>
  <c r="BD134" i="18" s="1"/>
  <c r="BC104" i="18"/>
  <c r="BC134" i="18" s="1"/>
  <c r="BB104" i="18"/>
  <c r="BB134" i="18" s="1"/>
  <c r="BA104" i="18"/>
  <c r="BA134" i="18" s="1"/>
  <c r="AZ104" i="18"/>
  <c r="AZ134" i="18" s="1"/>
  <c r="AY104" i="18"/>
  <c r="AY134" i="18" s="1"/>
  <c r="AX104" i="18"/>
  <c r="AX134" i="18" s="1"/>
  <c r="AW104" i="18"/>
  <c r="AW134" i="18" s="1"/>
  <c r="AV104" i="18"/>
  <c r="AV134" i="18" s="1"/>
  <c r="AU104" i="18"/>
  <c r="AU134" i="18" s="1"/>
  <c r="AT104" i="18"/>
  <c r="AS104" i="18"/>
  <c r="AS134" i="18" s="1"/>
  <c r="AR104" i="18"/>
  <c r="AR134" i="18" s="1"/>
  <c r="AQ104" i="18"/>
  <c r="AQ134" i="18" s="1"/>
  <c r="AP104" i="18"/>
  <c r="AP134" i="18" s="1"/>
  <c r="AO104" i="18"/>
  <c r="AO134" i="18" s="1"/>
  <c r="AN104" i="18"/>
  <c r="AN134" i="18" s="1"/>
  <c r="AM104" i="18"/>
  <c r="AM134" i="18" s="1"/>
  <c r="AL104" i="18"/>
  <c r="AL134" i="18" s="1"/>
  <c r="AK104" i="18"/>
  <c r="AK134" i="18" s="1"/>
  <c r="AJ104" i="18"/>
  <c r="AJ134" i="18" s="1"/>
  <c r="AI104" i="18"/>
  <c r="AI134" i="18" s="1"/>
  <c r="AH104" i="18"/>
  <c r="AH134" i="18" s="1"/>
  <c r="AG104" i="18"/>
  <c r="AF104" i="18"/>
  <c r="AF134" i="18" s="1"/>
  <c r="AE104" i="18"/>
  <c r="AE134" i="18" s="1"/>
  <c r="AD104" i="18"/>
  <c r="AD134" i="18" s="1"/>
  <c r="AC104" i="18"/>
  <c r="AC134" i="18" s="1"/>
  <c r="AB104" i="18"/>
  <c r="AB134" i="18" s="1"/>
  <c r="AA104" i="18"/>
  <c r="AA134" i="18" s="1"/>
  <c r="Z104" i="18"/>
  <c r="Z134" i="18" s="1"/>
  <c r="Y104" i="18"/>
  <c r="Y134" i="18" s="1"/>
  <c r="X104" i="18"/>
  <c r="X134" i="18" s="1"/>
  <c r="W104" i="18"/>
  <c r="W134" i="18" s="1"/>
  <c r="V104" i="18"/>
  <c r="V134" i="18" s="1"/>
  <c r="U104" i="18"/>
  <c r="U134" i="18" s="1"/>
  <c r="U137" i="18" s="1"/>
  <c r="T104" i="18"/>
  <c r="S104" i="18"/>
  <c r="S134" i="18" s="1"/>
  <c r="R104" i="18"/>
  <c r="R134" i="18" s="1"/>
  <c r="Q104" i="18"/>
  <c r="Q134" i="18" s="1"/>
  <c r="P104" i="18"/>
  <c r="P134" i="18" s="1"/>
  <c r="O104" i="18"/>
  <c r="O134" i="18" s="1"/>
  <c r="N104" i="18"/>
  <c r="N134" i="18" s="1"/>
  <c r="M104" i="18"/>
  <c r="M134" i="18" s="1"/>
  <c r="L104" i="18"/>
  <c r="L134" i="18" s="1"/>
  <c r="K104" i="18"/>
  <c r="K134" i="18" s="1"/>
  <c r="J104" i="18"/>
  <c r="J134" i="18" s="1"/>
  <c r="I104" i="18"/>
  <c r="I134" i="18" s="1"/>
  <c r="H104" i="18"/>
  <c r="H134" i="18" s="1"/>
  <c r="G104" i="18"/>
  <c r="G134" i="18" s="1"/>
  <c r="F104" i="18"/>
  <c r="F134" i="18" s="1"/>
  <c r="BG101" i="18"/>
  <c r="BF101" i="18"/>
  <c r="BE101" i="18"/>
  <c r="BD101" i="18"/>
  <c r="BC101" i="18"/>
  <c r="BB101" i="18"/>
  <c r="BA101" i="18"/>
  <c r="AZ101" i="18"/>
  <c r="AY101" i="18"/>
  <c r="AX101" i="18"/>
  <c r="AW101" i="18"/>
  <c r="AV101" i="18"/>
  <c r="AU101" i="18"/>
  <c r="AT101" i="18"/>
  <c r="AS101" i="18"/>
  <c r="AR101" i="18"/>
  <c r="AQ101" i="18"/>
  <c r="AP101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C101" i="18"/>
  <c r="AB101" i="18"/>
  <c r="AA101" i="18"/>
  <c r="Z101" i="18"/>
  <c r="Y101" i="18"/>
  <c r="X101" i="18"/>
  <c r="W101" i="18"/>
  <c r="V101" i="18"/>
  <c r="U101" i="18"/>
  <c r="T101" i="18"/>
  <c r="BI101" i="18" s="1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BG97" i="18"/>
  <c r="BF97" i="18"/>
  <c r="BF136" i="18" s="1"/>
  <c r="BE97" i="18"/>
  <c r="BE136" i="18" s="1"/>
  <c r="BD97" i="18"/>
  <c r="BD136" i="18" s="1"/>
  <c r="BC97" i="18"/>
  <c r="BC136" i="18" s="1"/>
  <c r="BB97" i="18"/>
  <c r="BB136" i="18" s="1"/>
  <c r="BA97" i="18"/>
  <c r="BA136" i="18" s="1"/>
  <c r="AZ97" i="18"/>
  <c r="AZ136" i="18" s="1"/>
  <c r="AY97" i="18"/>
  <c r="AY136" i="18" s="1"/>
  <c r="AX97" i="18"/>
  <c r="AX136" i="18" s="1"/>
  <c r="AW97" i="18"/>
  <c r="AW136" i="18" s="1"/>
  <c r="AV97" i="18"/>
  <c r="AV136" i="18" s="1"/>
  <c r="AU97" i="18"/>
  <c r="AU136" i="18" s="1"/>
  <c r="AT97" i="18"/>
  <c r="AS97" i="18"/>
  <c r="AS136" i="18" s="1"/>
  <c r="AR97" i="18"/>
  <c r="AR136" i="18" s="1"/>
  <c r="AQ97" i="18"/>
  <c r="AQ136" i="18" s="1"/>
  <c r="AP97" i="18"/>
  <c r="AP136" i="18" s="1"/>
  <c r="AO97" i="18"/>
  <c r="AO136" i="18" s="1"/>
  <c r="AN97" i="18"/>
  <c r="AN136" i="18" s="1"/>
  <c r="AM97" i="18"/>
  <c r="AM136" i="18" s="1"/>
  <c r="AL97" i="18"/>
  <c r="AK97" i="18"/>
  <c r="AK136" i="18" s="1"/>
  <c r="AJ97" i="18"/>
  <c r="AJ136" i="18" s="1"/>
  <c r="AI97" i="18"/>
  <c r="AI136" i="18" s="1"/>
  <c r="AH97" i="18"/>
  <c r="AH136" i="18" s="1"/>
  <c r="AG97" i="18"/>
  <c r="BI97" i="18" s="1"/>
  <c r="AF97" i="18"/>
  <c r="AF136" i="18" s="1"/>
  <c r="AE97" i="18"/>
  <c r="AE136" i="18" s="1"/>
  <c r="AD97" i="18"/>
  <c r="AD136" i="18" s="1"/>
  <c r="AC97" i="18"/>
  <c r="AC136" i="18" s="1"/>
  <c r="AB97" i="18"/>
  <c r="AB136" i="18" s="1"/>
  <c r="AA97" i="18"/>
  <c r="AA136" i="18" s="1"/>
  <c r="Z97" i="18"/>
  <c r="Z136" i="18" s="1"/>
  <c r="Y97" i="18"/>
  <c r="Y136" i="18" s="1"/>
  <c r="X97" i="18"/>
  <c r="X136" i="18" s="1"/>
  <c r="W97" i="18"/>
  <c r="W136" i="18" s="1"/>
  <c r="V97" i="18"/>
  <c r="V136" i="18" s="1"/>
  <c r="U97" i="18"/>
  <c r="U136" i="18" s="1"/>
  <c r="T97" i="18"/>
  <c r="S97" i="18"/>
  <c r="S136" i="18" s="1"/>
  <c r="R97" i="18"/>
  <c r="R136" i="18" s="1"/>
  <c r="Q97" i="18"/>
  <c r="Q136" i="18" s="1"/>
  <c r="P97" i="18"/>
  <c r="P136" i="18" s="1"/>
  <c r="O97" i="18"/>
  <c r="O136" i="18" s="1"/>
  <c r="N97" i="18"/>
  <c r="N136" i="18" s="1"/>
  <c r="M97" i="18"/>
  <c r="M136" i="18" s="1"/>
  <c r="L97" i="18"/>
  <c r="L136" i="18" s="1"/>
  <c r="K97" i="18"/>
  <c r="K136" i="18" s="1"/>
  <c r="J97" i="18"/>
  <c r="J136" i="18" s="1"/>
  <c r="I97" i="18"/>
  <c r="I136" i="18" s="1"/>
  <c r="H97" i="18"/>
  <c r="H136" i="18" s="1"/>
  <c r="G97" i="18"/>
  <c r="G136" i="18" s="1"/>
  <c r="F97" i="18"/>
  <c r="F136" i="18" s="1"/>
  <c r="BG94" i="18"/>
  <c r="BF94" i="18"/>
  <c r="BF135" i="18" s="1"/>
  <c r="BE94" i="18"/>
  <c r="BE135" i="18" s="1"/>
  <c r="BD94" i="18"/>
  <c r="BD135" i="18" s="1"/>
  <c r="BC94" i="18"/>
  <c r="BC135" i="18" s="1"/>
  <c r="BB94" i="18"/>
  <c r="BB135" i="18" s="1"/>
  <c r="BA94" i="18"/>
  <c r="BA135" i="18" s="1"/>
  <c r="AZ94" i="18"/>
  <c r="AZ135" i="18" s="1"/>
  <c r="AY94" i="18"/>
  <c r="AY135" i="18" s="1"/>
  <c r="AX94" i="18"/>
  <c r="AX135" i="18" s="1"/>
  <c r="AW94" i="18"/>
  <c r="AW135" i="18" s="1"/>
  <c r="AV94" i="18"/>
  <c r="AV135" i="18" s="1"/>
  <c r="AU94" i="18"/>
  <c r="AU135" i="18" s="1"/>
  <c r="AT94" i="18"/>
  <c r="BI94" i="18" s="1"/>
  <c r="AS94" i="18"/>
  <c r="AS135" i="18" s="1"/>
  <c r="AR94" i="18"/>
  <c r="AR135" i="18" s="1"/>
  <c r="AQ94" i="18"/>
  <c r="AQ135" i="18" s="1"/>
  <c r="AP94" i="18"/>
  <c r="AP135" i="18" s="1"/>
  <c r="AO94" i="18"/>
  <c r="AO135" i="18" s="1"/>
  <c r="AN94" i="18"/>
  <c r="AN135" i="18" s="1"/>
  <c r="AM94" i="18"/>
  <c r="AM135" i="18" s="1"/>
  <c r="AL94" i="18"/>
  <c r="AL135" i="18" s="1"/>
  <c r="AK94" i="18"/>
  <c r="AK135" i="18" s="1"/>
  <c r="AJ94" i="18"/>
  <c r="AJ135" i="18" s="1"/>
  <c r="AI94" i="18"/>
  <c r="AI135" i="18" s="1"/>
  <c r="AH94" i="18"/>
  <c r="AH135" i="18" s="1"/>
  <c r="AG94" i="18"/>
  <c r="AF94" i="18"/>
  <c r="AF135" i="18" s="1"/>
  <c r="AE94" i="18"/>
  <c r="AE135" i="18" s="1"/>
  <c r="AD94" i="18"/>
  <c r="AD135" i="18" s="1"/>
  <c r="AC94" i="18"/>
  <c r="AB94" i="18"/>
  <c r="AA94" i="18"/>
  <c r="AA135" i="18" s="1"/>
  <c r="Z94" i="18"/>
  <c r="Z135" i="18" s="1"/>
  <c r="Y94" i="18"/>
  <c r="Y135" i="18" s="1"/>
  <c r="X94" i="18"/>
  <c r="X135" i="18" s="1"/>
  <c r="W94" i="18"/>
  <c r="W135" i="18" s="1"/>
  <c r="V94" i="18"/>
  <c r="V135" i="18" s="1"/>
  <c r="U94" i="18"/>
  <c r="U135" i="18" s="1"/>
  <c r="T94" i="18"/>
  <c r="S94" i="18"/>
  <c r="S135" i="18" s="1"/>
  <c r="R94" i="18"/>
  <c r="R135" i="18" s="1"/>
  <c r="Q94" i="18"/>
  <c r="Q135" i="18" s="1"/>
  <c r="P94" i="18"/>
  <c r="P135" i="18" s="1"/>
  <c r="O94" i="18"/>
  <c r="O135" i="18" s="1"/>
  <c r="N94" i="18"/>
  <c r="N135" i="18" s="1"/>
  <c r="M94" i="18"/>
  <c r="M135" i="18" s="1"/>
  <c r="L94" i="18"/>
  <c r="L135" i="18" s="1"/>
  <c r="K94" i="18"/>
  <c r="K135" i="18" s="1"/>
  <c r="J94" i="18"/>
  <c r="J135" i="18" s="1"/>
  <c r="I94" i="18"/>
  <c r="I135" i="18" s="1"/>
  <c r="H94" i="18"/>
  <c r="H135" i="18" s="1"/>
  <c r="G94" i="18"/>
  <c r="G135" i="18" s="1"/>
  <c r="F94" i="18"/>
  <c r="F135" i="18" s="1"/>
  <c r="BG91" i="18"/>
  <c r="BF91" i="18"/>
  <c r="BF131" i="18" s="1"/>
  <c r="BF147" i="18" s="1"/>
  <c r="BE91" i="18"/>
  <c r="BE131" i="18" s="1"/>
  <c r="BE147" i="18" s="1"/>
  <c r="BD91" i="18"/>
  <c r="BD131" i="18" s="1"/>
  <c r="BD147" i="18" s="1"/>
  <c r="BC91" i="18"/>
  <c r="BC131" i="18" s="1"/>
  <c r="BC147" i="18" s="1"/>
  <c r="BB91" i="18"/>
  <c r="BB131" i="18" s="1"/>
  <c r="BB147" i="18" s="1"/>
  <c r="BA91" i="18"/>
  <c r="BA131" i="18" s="1"/>
  <c r="BA147" i="18" s="1"/>
  <c r="AZ91" i="18"/>
  <c r="AZ131" i="18" s="1"/>
  <c r="AZ147" i="18" s="1"/>
  <c r="AY91" i="18"/>
  <c r="AY131" i="18" s="1"/>
  <c r="AY147" i="18" s="1"/>
  <c r="AX91" i="18"/>
  <c r="AX131" i="18" s="1"/>
  <c r="AX147" i="18" s="1"/>
  <c r="AW91" i="18"/>
  <c r="AW131" i="18" s="1"/>
  <c r="AW147" i="18" s="1"/>
  <c r="AV91" i="18"/>
  <c r="AV131" i="18" s="1"/>
  <c r="AV147" i="18" s="1"/>
  <c r="AU91" i="18"/>
  <c r="AU131" i="18" s="1"/>
  <c r="AU147" i="18" s="1"/>
  <c r="AT91" i="18"/>
  <c r="AS91" i="18"/>
  <c r="AS131" i="18" s="1"/>
  <c r="AS147" i="18" s="1"/>
  <c r="AR91" i="18"/>
  <c r="AR131" i="18" s="1"/>
  <c r="AR147" i="18" s="1"/>
  <c r="AQ91" i="18"/>
  <c r="AQ131" i="18" s="1"/>
  <c r="AQ147" i="18" s="1"/>
  <c r="AP91" i="18"/>
  <c r="AP131" i="18" s="1"/>
  <c r="AP147" i="18" s="1"/>
  <c r="AO91" i="18"/>
  <c r="AO131" i="18" s="1"/>
  <c r="AO147" i="18" s="1"/>
  <c r="AN91" i="18"/>
  <c r="AN131" i="18" s="1"/>
  <c r="AN147" i="18" s="1"/>
  <c r="AM91" i="18"/>
  <c r="AM131" i="18" s="1"/>
  <c r="AM147" i="18" s="1"/>
  <c r="AL91" i="18"/>
  <c r="AL131" i="18" s="1"/>
  <c r="AL147" i="18" s="1"/>
  <c r="AK91" i="18"/>
  <c r="AK131" i="18" s="1"/>
  <c r="AK147" i="18" s="1"/>
  <c r="AJ91" i="18"/>
  <c r="AJ131" i="18" s="1"/>
  <c r="AJ147" i="18" s="1"/>
  <c r="AI91" i="18"/>
  <c r="AI131" i="18" s="1"/>
  <c r="AI147" i="18" s="1"/>
  <c r="AH91" i="18"/>
  <c r="AH131" i="18" s="1"/>
  <c r="AG91" i="18"/>
  <c r="AF91" i="18"/>
  <c r="AF131" i="18" s="1"/>
  <c r="AF147" i="18" s="1"/>
  <c r="AE91" i="18"/>
  <c r="AE131" i="18" s="1"/>
  <c r="AE147" i="18" s="1"/>
  <c r="AD91" i="18"/>
  <c r="AD131" i="18" s="1"/>
  <c r="AD147" i="18" s="1"/>
  <c r="AC91" i="18"/>
  <c r="AC131" i="18" s="1"/>
  <c r="AC147" i="18" s="1"/>
  <c r="AB91" i="18"/>
  <c r="AB131" i="18" s="1"/>
  <c r="AB147" i="18" s="1"/>
  <c r="AA91" i="18"/>
  <c r="AA131" i="18" s="1"/>
  <c r="AA147" i="18" s="1"/>
  <c r="Z91" i="18"/>
  <c r="Z131" i="18" s="1"/>
  <c r="Z147" i="18" s="1"/>
  <c r="Y91" i="18"/>
  <c r="Y131" i="18" s="1"/>
  <c r="Y147" i="18" s="1"/>
  <c r="X91" i="18"/>
  <c r="X131" i="18" s="1"/>
  <c r="X147" i="18" s="1"/>
  <c r="W91" i="18"/>
  <c r="W131" i="18" s="1"/>
  <c r="W147" i="18" s="1"/>
  <c r="V91" i="18"/>
  <c r="V131" i="18" s="1"/>
  <c r="V147" i="18" s="1"/>
  <c r="U91" i="18"/>
  <c r="U131" i="18" s="1"/>
  <c r="U147" i="18" s="1"/>
  <c r="T91" i="18"/>
  <c r="S91" i="18"/>
  <c r="S131" i="18" s="1"/>
  <c r="S147" i="18" s="1"/>
  <c r="R91" i="18"/>
  <c r="R131" i="18" s="1"/>
  <c r="R147" i="18" s="1"/>
  <c r="Q91" i="18"/>
  <c r="Q131" i="18" s="1"/>
  <c r="Q147" i="18" s="1"/>
  <c r="P91" i="18"/>
  <c r="P131" i="18" s="1"/>
  <c r="P147" i="18" s="1"/>
  <c r="O91" i="18"/>
  <c r="O131" i="18" s="1"/>
  <c r="O147" i="18" s="1"/>
  <c r="N91" i="18"/>
  <c r="N131" i="18" s="1"/>
  <c r="N147" i="18" s="1"/>
  <c r="M91" i="18"/>
  <c r="M131" i="18" s="1"/>
  <c r="M147" i="18" s="1"/>
  <c r="L91" i="18"/>
  <c r="L131" i="18" s="1"/>
  <c r="L147" i="18" s="1"/>
  <c r="K91" i="18"/>
  <c r="K131" i="18" s="1"/>
  <c r="K147" i="18" s="1"/>
  <c r="J91" i="18"/>
  <c r="J131" i="18" s="1"/>
  <c r="J147" i="18" s="1"/>
  <c r="I91" i="18"/>
  <c r="I131" i="18" s="1"/>
  <c r="I147" i="18" s="1"/>
  <c r="H91" i="18"/>
  <c r="H131" i="18" s="1"/>
  <c r="H147" i="18" s="1"/>
  <c r="G91" i="18"/>
  <c r="G131" i="18" s="1"/>
  <c r="G147" i="18" s="1"/>
  <c r="F91" i="18"/>
  <c r="F131" i="18" s="1"/>
  <c r="BG82" i="18"/>
  <c r="BF82" i="18"/>
  <c r="BF153" i="18" s="1"/>
  <c r="BE82" i="18"/>
  <c r="BE153" i="18" s="1"/>
  <c r="BD82" i="18"/>
  <c r="BD153" i="18" s="1"/>
  <c r="BC82" i="18"/>
  <c r="BC153" i="18" s="1"/>
  <c r="BB82" i="18"/>
  <c r="BB153" i="18" s="1"/>
  <c r="BA82" i="18"/>
  <c r="BA153" i="18" s="1"/>
  <c r="AZ82" i="18"/>
  <c r="AZ153" i="18" s="1"/>
  <c r="AY82" i="18"/>
  <c r="AY153" i="18" s="1"/>
  <c r="AX82" i="18"/>
  <c r="AX153" i="18" s="1"/>
  <c r="AW82" i="18"/>
  <c r="AW153" i="18" s="1"/>
  <c r="AV82" i="18"/>
  <c r="AV153" i="18" s="1"/>
  <c r="AU82" i="18"/>
  <c r="AU153" i="18" s="1"/>
  <c r="AT82" i="18"/>
  <c r="AS82" i="18"/>
  <c r="AS153" i="18" s="1"/>
  <c r="AR82" i="18"/>
  <c r="AR153" i="18" s="1"/>
  <c r="AQ82" i="18"/>
  <c r="AQ153" i="18" s="1"/>
  <c r="AP82" i="18"/>
  <c r="AP153" i="18" s="1"/>
  <c r="AO82" i="18"/>
  <c r="AO153" i="18" s="1"/>
  <c r="AN82" i="18"/>
  <c r="AN153" i="18" s="1"/>
  <c r="AM82" i="18"/>
  <c r="AM153" i="18" s="1"/>
  <c r="AL82" i="18"/>
  <c r="AL153" i="18" s="1"/>
  <c r="AK82" i="18"/>
  <c r="AK153" i="18" s="1"/>
  <c r="AJ82" i="18"/>
  <c r="AJ153" i="18" s="1"/>
  <c r="AI82" i="18"/>
  <c r="AI153" i="18" s="1"/>
  <c r="AH82" i="18"/>
  <c r="AH153" i="18" s="1"/>
  <c r="AG82" i="18"/>
  <c r="AF82" i="18"/>
  <c r="AF153" i="18" s="1"/>
  <c r="AE82" i="18"/>
  <c r="AE153" i="18" s="1"/>
  <c r="AD82" i="18"/>
  <c r="AD153" i="18" s="1"/>
  <c r="AC82" i="18"/>
  <c r="AC153" i="18" s="1"/>
  <c r="AB82" i="18"/>
  <c r="AB153" i="18" s="1"/>
  <c r="AA82" i="18"/>
  <c r="AA153" i="18" s="1"/>
  <c r="Z82" i="18"/>
  <c r="Z153" i="18" s="1"/>
  <c r="Y82" i="18"/>
  <c r="Y153" i="18" s="1"/>
  <c r="X82" i="18"/>
  <c r="X153" i="18" s="1"/>
  <c r="W82" i="18"/>
  <c r="W153" i="18" s="1"/>
  <c r="V82" i="18"/>
  <c r="V153" i="18" s="1"/>
  <c r="U82" i="18"/>
  <c r="U153" i="18" s="1"/>
  <c r="T82" i="18"/>
  <c r="S82" i="18"/>
  <c r="S153" i="18" s="1"/>
  <c r="R82" i="18"/>
  <c r="R153" i="18" s="1"/>
  <c r="Q82" i="18"/>
  <c r="Q153" i="18" s="1"/>
  <c r="P82" i="18"/>
  <c r="P153" i="18" s="1"/>
  <c r="O82" i="18"/>
  <c r="O153" i="18" s="1"/>
  <c r="N82" i="18"/>
  <c r="N153" i="18" s="1"/>
  <c r="M82" i="18"/>
  <c r="M153" i="18" s="1"/>
  <c r="L82" i="18"/>
  <c r="L153" i="18" s="1"/>
  <c r="K82" i="18"/>
  <c r="K153" i="18" s="1"/>
  <c r="J82" i="18"/>
  <c r="J153" i="18" s="1"/>
  <c r="I82" i="18"/>
  <c r="I153" i="18" s="1"/>
  <c r="H82" i="18"/>
  <c r="H153" i="18" s="1"/>
  <c r="G82" i="18"/>
  <c r="G153" i="18" s="1"/>
  <c r="F82" i="18"/>
  <c r="F153" i="18" s="1"/>
  <c r="BG73" i="18"/>
  <c r="BG156" i="18" s="1"/>
  <c r="BG178" i="18" s="1"/>
  <c r="BF73" i="18"/>
  <c r="BF156" i="18" s="1"/>
  <c r="BF178" i="18" s="1"/>
  <c r="BE73" i="18"/>
  <c r="BE156" i="18" s="1"/>
  <c r="BE178" i="18" s="1"/>
  <c r="BD73" i="18"/>
  <c r="BD156" i="18" s="1"/>
  <c r="BD178" i="18" s="1"/>
  <c r="BC73" i="18"/>
  <c r="BC156" i="18" s="1"/>
  <c r="BC178" i="18" s="1"/>
  <c r="BB73" i="18"/>
  <c r="BB156" i="18" s="1"/>
  <c r="BB178" i="18" s="1"/>
  <c r="BA73" i="18"/>
  <c r="BA156" i="18" s="1"/>
  <c r="AZ73" i="18"/>
  <c r="AZ156" i="18" s="1"/>
  <c r="AZ178" i="18" s="1"/>
  <c r="AY73" i="18"/>
  <c r="AY156" i="18" s="1"/>
  <c r="AY178" i="18" s="1"/>
  <c r="AX73" i="18"/>
  <c r="AX156" i="18" s="1"/>
  <c r="AX178" i="18" s="1"/>
  <c r="AW73" i="18"/>
  <c r="AW156" i="18" s="1"/>
  <c r="AW178" i="18" s="1"/>
  <c r="AV73" i="18"/>
  <c r="AV156" i="18" s="1"/>
  <c r="AV178" i="18" s="1"/>
  <c r="AU73" i="18"/>
  <c r="AU156" i="18" s="1"/>
  <c r="AU178" i="18" s="1"/>
  <c r="AT73" i="18"/>
  <c r="AT156" i="18" s="1"/>
  <c r="AT178" i="18" s="1"/>
  <c r="AS73" i="18"/>
  <c r="AS156" i="18" s="1"/>
  <c r="AS178" i="18" s="1"/>
  <c r="AR73" i="18"/>
  <c r="AR156" i="18" s="1"/>
  <c r="AR178" i="18" s="1"/>
  <c r="AQ73" i="18"/>
  <c r="AQ156" i="18" s="1"/>
  <c r="AQ178" i="18" s="1"/>
  <c r="AP73" i="18"/>
  <c r="AP156" i="18" s="1"/>
  <c r="AP178" i="18" s="1"/>
  <c r="AO73" i="18"/>
  <c r="AO156" i="18" s="1"/>
  <c r="AO178" i="18" s="1"/>
  <c r="AN73" i="18"/>
  <c r="AN156" i="18" s="1"/>
  <c r="AN178" i="18" s="1"/>
  <c r="AM73" i="18"/>
  <c r="AM156" i="18" s="1"/>
  <c r="AM178" i="18" s="1"/>
  <c r="AL73" i="18"/>
  <c r="AL156" i="18" s="1"/>
  <c r="AL178" i="18" s="1"/>
  <c r="AK73" i="18"/>
  <c r="AK156" i="18" s="1"/>
  <c r="AK178" i="18" s="1"/>
  <c r="AJ73" i="18"/>
  <c r="AJ156" i="18" s="1"/>
  <c r="AJ178" i="18" s="1"/>
  <c r="AI73" i="18"/>
  <c r="AI156" i="18" s="1"/>
  <c r="AI178" i="18" s="1"/>
  <c r="AH73" i="18"/>
  <c r="AH156" i="18" s="1"/>
  <c r="AH178" i="18" s="1"/>
  <c r="AG73" i="18"/>
  <c r="AG156" i="18" s="1"/>
  <c r="AG178" i="18" s="1"/>
  <c r="AF73" i="18"/>
  <c r="AF156" i="18" s="1"/>
  <c r="AF178" i="18" s="1"/>
  <c r="AE73" i="18"/>
  <c r="AE156" i="18" s="1"/>
  <c r="AE178" i="18" s="1"/>
  <c r="AD73" i="18"/>
  <c r="AD156" i="18" s="1"/>
  <c r="AD178" i="18" s="1"/>
  <c r="AC73" i="18"/>
  <c r="AC156" i="18" s="1"/>
  <c r="AC178" i="18" s="1"/>
  <c r="AB73" i="18"/>
  <c r="AB156" i="18" s="1"/>
  <c r="AB178" i="18" s="1"/>
  <c r="AA73" i="18"/>
  <c r="AA156" i="18" s="1"/>
  <c r="AA178" i="18" s="1"/>
  <c r="Z73" i="18"/>
  <c r="Z156" i="18" s="1"/>
  <c r="Z178" i="18" s="1"/>
  <c r="Y73" i="18"/>
  <c r="Y156" i="18" s="1"/>
  <c r="Y178" i="18" s="1"/>
  <c r="X73" i="18"/>
  <c r="X156" i="18" s="1"/>
  <c r="X178" i="18" s="1"/>
  <c r="W73" i="18"/>
  <c r="W156" i="18" s="1"/>
  <c r="W178" i="18" s="1"/>
  <c r="V73" i="18"/>
  <c r="V156" i="18" s="1"/>
  <c r="V178" i="18" s="1"/>
  <c r="U73" i="18"/>
  <c r="U156" i="18" s="1"/>
  <c r="U178" i="18" s="1"/>
  <c r="T73" i="18"/>
  <c r="T156" i="18" s="1"/>
  <c r="T178" i="18" s="1"/>
  <c r="S73" i="18"/>
  <c r="S156" i="18" s="1"/>
  <c r="S178" i="18" s="1"/>
  <c r="R73" i="18"/>
  <c r="R156" i="18" s="1"/>
  <c r="R178" i="18" s="1"/>
  <c r="Q73" i="18"/>
  <c r="Q156" i="18" s="1"/>
  <c r="Q178" i="18" s="1"/>
  <c r="P73" i="18"/>
  <c r="P156" i="18" s="1"/>
  <c r="P178" i="18" s="1"/>
  <c r="O73" i="18"/>
  <c r="O156" i="18" s="1"/>
  <c r="O178" i="18" s="1"/>
  <c r="N73" i="18"/>
  <c r="N156" i="18" s="1"/>
  <c r="N178" i="18" s="1"/>
  <c r="M73" i="18"/>
  <c r="M156" i="18" s="1"/>
  <c r="M178" i="18" s="1"/>
  <c r="L73" i="18"/>
  <c r="L156" i="18" s="1"/>
  <c r="L178" i="18" s="1"/>
  <c r="K73" i="18"/>
  <c r="K156" i="18" s="1"/>
  <c r="K178" i="18" s="1"/>
  <c r="J73" i="18"/>
  <c r="J156" i="18" s="1"/>
  <c r="J178" i="18" s="1"/>
  <c r="I73" i="18"/>
  <c r="I156" i="18" s="1"/>
  <c r="I178" i="18" s="1"/>
  <c r="H73" i="18"/>
  <c r="H156" i="18" s="1"/>
  <c r="H178" i="18" s="1"/>
  <c r="G73" i="18"/>
  <c r="BI73" i="18" s="1"/>
  <c r="F73" i="18"/>
  <c r="BG64" i="18"/>
  <c r="BF64" i="18"/>
  <c r="BF152" i="18" s="1"/>
  <c r="BE64" i="18"/>
  <c r="BE152" i="18" s="1"/>
  <c r="BD64" i="18"/>
  <c r="BD152" i="18" s="1"/>
  <c r="BC64" i="18"/>
  <c r="BC152" i="18" s="1"/>
  <c r="BB64" i="18"/>
  <c r="BB152" i="18" s="1"/>
  <c r="BA64" i="18"/>
  <c r="BA152" i="18" s="1"/>
  <c r="AZ64" i="18"/>
  <c r="AZ152" i="18" s="1"/>
  <c r="AY64" i="18"/>
  <c r="AY152" i="18" s="1"/>
  <c r="AX64" i="18"/>
  <c r="AX152" i="18" s="1"/>
  <c r="AW64" i="18"/>
  <c r="AW152" i="18" s="1"/>
  <c r="AV64" i="18"/>
  <c r="AV152" i="18" s="1"/>
  <c r="AU64" i="18"/>
  <c r="AU152" i="18" s="1"/>
  <c r="AT64" i="18"/>
  <c r="AS64" i="18"/>
  <c r="AS152" i="18" s="1"/>
  <c r="AR64" i="18"/>
  <c r="AQ64" i="18"/>
  <c r="AQ152" i="18" s="1"/>
  <c r="AP64" i="18"/>
  <c r="AP152" i="18" s="1"/>
  <c r="AO64" i="18"/>
  <c r="AO152" i="18" s="1"/>
  <c r="AN64" i="18"/>
  <c r="AN152" i="18" s="1"/>
  <c r="AM64" i="18"/>
  <c r="AM152" i="18" s="1"/>
  <c r="AL64" i="18"/>
  <c r="AL152" i="18" s="1"/>
  <c r="AK64" i="18"/>
  <c r="AJ64" i="18"/>
  <c r="AJ152" i="18" s="1"/>
  <c r="AI64" i="18"/>
  <c r="AI152" i="18" s="1"/>
  <c r="AH64" i="18"/>
  <c r="AH152" i="18" s="1"/>
  <c r="AG64" i="18"/>
  <c r="AF64" i="18"/>
  <c r="AF152" i="18" s="1"/>
  <c r="AE64" i="18"/>
  <c r="AE152" i="18" s="1"/>
  <c r="AD64" i="18"/>
  <c r="AD152" i="18" s="1"/>
  <c r="AC64" i="18"/>
  <c r="AC152" i="18" s="1"/>
  <c r="AB64" i="18"/>
  <c r="AB152" i="18" s="1"/>
  <c r="AA64" i="18"/>
  <c r="AA152" i="18" s="1"/>
  <c r="Z64" i="18"/>
  <c r="Z152" i="18" s="1"/>
  <c r="Y64" i="18"/>
  <c r="Y152" i="18" s="1"/>
  <c r="X64" i="18"/>
  <c r="X152" i="18" s="1"/>
  <c r="W64" i="18"/>
  <c r="W152" i="18" s="1"/>
  <c r="V64" i="18"/>
  <c r="V152" i="18" s="1"/>
  <c r="U64" i="18"/>
  <c r="U152" i="18" s="1"/>
  <c r="T64" i="18"/>
  <c r="S64" i="18"/>
  <c r="R64" i="18"/>
  <c r="R152" i="18" s="1"/>
  <c r="Q64" i="18"/>
  <c r="Q152" i="18" s="1"/>
  <c r="P64" i="18"/>
  <c r="P152" i="18" s="1"/>
  <c r="O64" i="18"/>
  <c r="O152" i="18" s="1"/>
  <c r="N64" i="18"/>
  <c r="N152" i="18" s="1"/>
  <c r="M64" i="18"/>
  <c r="M152" i="18" s="1"/>
  <c r="L64" i="18"/>
  <c r="L152" i="18" s="1"/>
  <c r="K64" i="18"/>
  <c r="K152" i="18" s="1"/>
  <c r="J64" i="18"/>
  <c r="J152" i="18" s="1"/>
  <c r="I64" i="18"/>
  <c r="I152" i="18" s="1"/>
  <c r="H64" i="18"/>
  <c r="H152" i="18" s="1"/>
  <c r="G64" i="18"/>
  <c r="G152" i="18" s="1"/>
  <c r="F64" i="18"/>
  <c r="F152" i="18" s="1"/>
  <c r="BG55" i="18"/>
  <c r="BF55" i="18"/>
  <c r="BF151" i="18" s="1"/>
  <c r="BE55" i="18"/>
  <c r="BE151" i="18" s="1"/>
  <c r="BD55" i="18"/>
  <c r="BD151" i="18" s="1"/>
  <c r="BC55" i="18"/>
  <c r="BC151" i="18" s="1"/>
  <c r="BB55" i="18"/>
  <c r="BB151" i="18" s="1"/>
  <c r="BA55" i="18"/>
  <c r="BA151" i="18" s="1"/>
  <c r="AZ55" i="18"/>
  <c r="AZ151" i="18" s="1"/>
  <c r="AY55" i="18"/>
  <c r="AY151" i="18" s="1"/>
  <c r="AX55" i="18"/>
  <c r="AX151" i="18" s="1"/>
  <c r="AW55" i="18"/>
  <c r="AW151" i="18" s="1"/>
  <c r="AV55" i="18"/>
  <c r="AV151" i="18" s="1"/>
  <c r="AU55" i="18"/>
  <c r="AU151" i="18" s="1"/>
  <c r="AT55" i="18"/>
  <c r="AS55" i="18"/>
  <c r="AS151" i="18" s="1"/>
  <c r="AR55" i="18"/>
  <c r="AR151" i="18" s="1"/>
  <c r="AQ55" i="18"/>
  <c r="AQ151" i="18" s="1"/>
  <c r="AP55" i="18"/>
  <c r="AP151" i="18" s="1"/>
  <c r="AO55" i="18"/>
  <c r="AO151" i="18" s="1"/>
  <c r="AN55" i="18"/>
  <c r="AN151" i="18" s="1"/>
  <c r="AM55" i="18"/>
  <c r="AM151" i="18" s="1"/>
  <c r="AL55" i="18"/>
  <c r="AL151" i="18" s="1"/>
  <c r="AK55" i="18"/>
  <c r="AK151" i="18" s="1"/>
  <c r="AJ55" i="18"/>
  <c r="AJ151" i="18" s="1"/>
  <c r="AI55" i="18"/>
  <c r="AI151" i="18" s="1"/>
  <c r="AH55" i="18"/>
  <c r="AH151" i="18" s="1"/>
  <c r="AG55" i="18"/>
  <c r="AF55" i="18"/>
  <c r="AF151" i="18" s="1"/>
  <c r="AE55" i="18"/>
  <c r="AE151" i="18" s="1"/>
  <c r="AD55" i="18"/>
  <c r="AD151" i="18" s="1"/>
  <c r="AC55" i="18"/>
  <c r="AC151" i="18" s="1"/>
  <c r="AB55" i="18"/>
  <c r="AB151" i="18" s="1"/>
  <c r="AA55" i="18"/>
  <c r="Z55" i="18"/>
  <c r="Z151" i="18" s="1"/>
  <c r="Y55" i="18"/>
  <c r="Y151" i="18" s="1"/>
  <c r="X55" i="18"/>
  <c r="X151" i="18" s="1"/>
  <c r="W55" i="18"/>
  <c r="W151" i="18" s="1"/>
  <c r="V55" i="18"/>
  <c r="V151" i="18" s="1"/>
  <c r="U55" i="18"/>
  <c r="U151" i="18" s="1"/>
  <c r="T55" i="18"/>
  <c r="S55" i="18"/>
  <c r="S151" i="18" s="1"/>
  <c r="R55" i="18"/>
  <c r="R151" i="18" s="1"/>
  <c r="Q55" i="18"/>
  <c r="Q151" i="18" s="1"/>
  <c r="P55" i="18"/>
  <c r="P151" i="18" s="1"/>
  <c r="O55" i="18"/>
  <c r="O151" i="18" s="1"/>
  <c r="N55" i="18"/>
  <c r="N151" i="18" s="1"/>
  <c r="M55" i="18"/>
  <c r="M151" i="18" s="1"/>
  <c r="L55" i="18"/>
  <c r="L151" i="18" s="1"/>
  <c r="K55" i="18"/>
  <c r="K151" i="18" s="1"/>
  <c r="J55" i="18"/>
  <c r="J151" i="18" s="1"/>
  <c r="I55" i="18"/>
  <c r="I151" i="18" s="1"/>
  <c r="H55" i="18"/>
  <c r="H151" i="18" s="1"/>
  <c r="G55" i="18"/>
  <c r="G151" i="18" s="1"/>
  <c r="F55" i="18"/>
  <c r="F151" i="18" s="1"/>
  <c r="BG46" i="18"/>
  <c r="BF46" i="18"/>
  <c r="BF126" i="18" s="1"/>
  <c r="BE46" i="18"/>
  <c r="BE126" i="18" s="1"/>
  <c r="BD46" i="18"/>
  <c r="BD126" i="18" s="1"/>
  <c r="BC46" i="18"/>
  <c r="BC126" i="18" s="1"/>
  <c r="BB46" i="18"/>
  <c r="BB126" i="18" s="1"/>
  <c r="BA46" i="18"/>
  <c r="BA126" i="18" s="1"/>
  <c r="AZ46" i="18"/>
  <c r="AZ126" i="18" s="1"/>
  <c r="AY46" i="18"/>
  <c r="AY126" i="18" s="1"/>
  <c r="AY142" i="18" s="1"/>
  <c r="AX46" i="18"/>
  <c r="AX126" i="18" s="1"/>
  <c r="AW46" i="18"/>
  <c r="AW126" i="18" s="1"/>
  <c r="AV46" i="18"/>
  <c r="AV126" i="18" s="1"/>
  <c r="AU46" i="18"/>
  <c r="AU126" i="18" s="1"/>
  <c r="AT46" i="18"/>
  <c r="AS46" i="18"/>
  <c r="AS126" i="18" s="1"/>
  <c r="AR46" i="18"/>
  <c r="AR126" i="18" s="1"/>
  <c r="AQ46" i="18"/>
  <c r="AQ126" i="18" s="1"/>
  <c r="AQ142" i="18" s="1"/>
  <c r="AP46" i="18"/>
  <c r="AP126" i="18" s="1"/>
  <c r="AO46" i="18"/>
  <c r="AO126" i="18" s="1"/>
  <c r="AN46" i="18"/>
  <c r="AN126" i="18" s="1"/>
  <c r="AM46" i="18"/>
  <c r="AM126" i="18" s="1"/>
  <c r="AL46" i="18"/>
  <c r="AL126" i="18" s="1"/>
  <c r="AK46" i="18"/>
  <c r="AK126" i="18" s="1"/>
  <c r="AJ46" i="18"/>
  <c r="AJ126" i="18" s="1"/>
  <c r="AI46" i="18"/>
  <c r="AI126" i="18" s="1"/>
  <c r="AI142" i="18" s="1"/>
  <c r="AH46" i="18"/>
  <c r="AH126" i="18" s="1"/>
  <c r="AG46" i="18"/>
  <c r="AF46" i="18"/>
  <c r="AF126" i="18" s="1"/>
  <c r="AE46" i="18"/>
  <c r="AE126" i="18" s="1"/>
  <c r="AD46" i="18"/>
  <c r="AD126" i="18" s="1"/>
  <c r="AC46" i="18"/>
  <c r="AC126" i="18" s="1"/>
  <c r="AB46" i="18"/>
  <c r="AB126" i="18" s="1"/>
  <c r="AA46" i="18"/>
  <c r="AA126" i="18" s="1"/>
  <c r="AA142" i="18" s="1"/>
  <c r="Z46" i="18"/>
  <c r="Z126" i="18" s="1"/>
  <c r="Y46" i="18"/>
  <c r="Y126" i="18" s="1"/>
  <c r="X46" i="18"/>
  <c r="X126" i="18" s="1"/>
  <c r="W46" i="18"/>
  <c r="W126" i="18" s="1"/>
  <c r="V46" i="18"/>
  <c r="V126" i="18" s="1"/>
  <c r="U46" i="18"/>
  <c r="U126" i="18" s="1"/>
  <c r="T46" i="18"/>
  <c r="BI46" i="18" s="1"/>
  <c r="S46" i="18"/>
  <c r="S126" i="18" s="1"/>
  <c r="R46" i="18"/>
  <c r="R126" i="18" s="1"/>
  <c r="R142" i="18" s="1"/>
  <c r="Q46" i="18"/>
  <c r="Q126" i="18" s="1"/>
  <c r="P46" i="18"/>
  <c r="P126" i="18" s="1"/>
  <c r="O46" i="18"/>
  <c r="O126" i="18" s="1"/>
  <c r="N46" i="18"/>
  <c r="N126" i="18" s="1"/>
  <c r="M46" i="18"/>
  <c r="M126" i="18" s="1"/>
  <c r="L46" i="18"/>
  <c r="L126" i="18" s="1"/>
  <c r="K46" i="18"/>
  <c r="K126" i="18" s="1"/>
  <c r="J46" i="18"/>
  <c r="J126" i="18" s="1"/>
  <c r="I46" i="18"/>
  <c r="I126" i="18" s="1"/>
  <c r="H46" i="18"/>
  <c r="H126" i="18" s="1"/>
  <c r="G46" i="18"/>
  <c r="G126" i="18" s="1"/>
  <c r="F46" i="18"/>
  <c r="F126" i="18" s="1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BI37" i="18" s="1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BG28" i="18"/>
  <c r="BF28" i="18"/>
  <c r="BF128" i="18" s="1"/>
  <c r="BE28" i="18"/>
  <c r="BE128" i="18" s="1"/>
  <c r="BD28" i="18"/>
  <c r="BD128" i="18" s="1"/>
  <c r="BC28" i="18"/>
  <c r="BC128" i="18" s="1"/>
  <c r="BB28" i="18"/>
  <c r="BB128" i="18" s="1"/>
  <c r="BA28" i="18"/>
  <c r="BA128" i="18" s="1"/>
  <c r="AZ28" i="18"/>
  <c r="AZ128" i="18" s="1"/>
  <c r="AY28" i="18"/>
  <c r="AY128" i="18" s="1"/>
  <c r="AX28" i="18"/>
  <c r="AX128" i="18" s="1"/>
  <c r="AW28" i="18"/>
  <c r="AW128" i="18" s="1"/>
  <c r="AV28" i="18"/>
  <c r="AV128" i="18" s="1"/>
  <c r="AU28" i="18"/>
  <c r="AU128" i="18" s="1"/>
  <c r="AT28" i="18"/>
  <c r="BI28" i="18" s="1"/>
  <c r="AS28" i="18"/>
  <c r="AS128" i="18" s="1"/>
  <c r="AR28" i="18"/>
  <c r="AR128" i="18" s="1"/>
  <c r="AQ28" i="18"/>
  <c r="AQ128" i="18" s="1"/>
  <c r="AP28" i="18"/>
  <c r="AP128" i="18" s="1"/>
  <c r="AO28" i="18"/>
  <c r="AO128" i="18" s="1"/>
  <c r="AN28" i="18"/>
  <c r="AN128" i="18" s="1"/>
  <c r="AM28" i="18"/>
  <c r="AM128" i="18" s="1"/>
  <c r="AL28" i="18"/>
  <c r="AL128" i="18" s="1"/>
  <c r="AK28" i="18"/>
  <c r="AK128" i="18" s="1"/>
  <c r="AJ28" i="18"/>
  <c r="AJ128" i="18" s="1"/>
  <c r="AI28" i="18"/>
  <c r="AI128" i="18" s="1"/>
  <c r="AH28" i="18"/>
  <c r="AH128" i="18" s="1"/>
  <c r="AG28" i="18"/>
  <c r="AF28" i="18"/>
  <c r="AF128" i="18" s="1"/>
  <c r="AE28" i="18"/>
  <c r="AE128" i="18" s="1"/>
  <c r="AD28" i="18"/>
  <c r="AD128" i="18" s="1"/>
  <c r="AC28" i="18"/>
  <c r="AC128" i="18" s="1"/>
  <c r="AB28" i="18"/>
  <c r="AB128" i="18" s="1"/>
  <c r="AA28" i="18"/>
  <c r="AA128" i="18" s="1"/>
  <c r="Z28" i="18"/>
  <c r="Z128" i="18" s="1"/>
  <c r="Y28" i="18"/>
  <c r="Y128" i="18" s="1"/>
  <c r="X28" i="18"/>
  <c r="X128" i="18" s="1"/>
  <c r="W28" i="18"/>
  <c r="W128" i="18" s="1"/>
  <c r="W144" i="18" s="1"/>
  <c r="V28" i="18"/>
  <c r="V128" i="18" s="1"/>
  <c r="V144" i="18" s="1"/>
  <c r="U28" i="18"/>
  <c r="U128" i="18" s="1"/>
  <c r="T28" i="18"/>
  <c r="S28" i="18"/>
  <c r="S128" i="18" s="1"/>
  <c r="R28" i="18"/>
  <c r="R128" i="18" s="1"/>
  <c r="Q28" i="18"/>
  <c r="Q128" i="18" s="1"/>
  <c r="P28" i="18"/>
  <c r="P128" i="18" s="1"/>
  <c r="O28" i="18"/>
  <c r="O128" i="18" s="1"/>
  <c r="N28" i="18"/>
  <c r="N128" i="18" s="1"/>
  <c r="M28" i="18"/>
  <c r="M128" i="18" s="1"/>
  <c r="L28" i="18"/>
  <c r="L128" i="18" s="1"/>
  <c r="K28" i="18"/>
  <c r="K128" i="18" s="1"/>
  <c r="J28" i="18"/>
  <c r="J128" i="18" s="1"/>
  <c r="I28" i="18"/>
  <c r="I128" i="18" s="1"/>
  <c r="H28" i="18"/>
  <c r="H128" i="18" s="1"/>
  <c r="G28" i="18"/>
  <c r="G128" i="18" s="1"/>
  <c r="G144" i="18" s="1"/>
  <c r="F28" i="18"/>
  <c r="F128" i="18" s="1"/>
  <c r="BG19" i="18"/>
  <c r="BF19" i="18"/>
  <c r="BF127" i="18" s="1"/>
  <c r="BE19" i="18"/>
  <c r="BE127" i="18" s="1"/>
  <c r="BD19" i="18"/>
  <c r="BD127" i="18" s="1"/>
  <c r="BC19" i="18"/>
  <c r="BC127" i="18" s="1"/>
  <c r="BB19" i="18"/>
  <c r="BB127" i="18" s="1"/>
  <c r="BA19" i="18"/>
  <c r="BA127" i="18" s="1"/>
  <c r="AZ19" i="18"/>
  <c r="AZ127" i="18" s="1"/>
  <c r="AY19" i="18"/>
  <c r="AY127" i="18" s="1"/>
  <c r="AX19" i="18"/>
  <c r="AW19" i="18"/>
  <c r="AW127" i="18" s="1"/>
  <c r="AV19" i="18"/>
  <c r="AV127" i="18" s="1"/>
  <c r="AU19" i="18"/>
  <c r="AU127" i="18" s="1"/>
  <c r="AT19" i="18"/>
  <c r="AS19" i="18"/>
  <c r="AS127" i="18" s="1"/>
  <c r="AR19" i="18"/>
  <c r="AR127" i="18" s="1"/>
  <c r="AQ19" i="18"/>
  <c r="AP19" i="18"/>
  <c r="AP127" i="18" s="1"/>
  <c r="AO19" i="18"/>
  <c r="AO127" i="18" s="1"/>
  <c r="AN19" i="18"/>
  <c r="AN127" i="18" s="1"/>
  <c r="AM19" i="18"/>
  <c r="AM127" i="18" s="1"/>
  <c r="AL19" i="18"/>
  <c r="AL127" i="18" s="1"/>
  <c r="AK19" i="18"/>
  <c r="AK127" i="18" s="1"/>
  <c r="AJ19" i="18"/>
  <c r="AJ127" i="18" s="1"/>
  <c r="AI19" i="18"/>
  <c r="AI127" i="18" s="1"/>
  <c r="AH19" i="18"/>
  <c r="AG19" i="18"/>
  <c r="AF19" i="18"/>
  <c r="AF127" i="18" s="1"/>
  <c r="AE19" i="18"/>
  <c r="AE127" i="18" s="1"/>
  <c r="AD19" i="18"/>
  <c r="AD127" i="18" s="1"/>
  <c r="AC19" i="18"/>
  <c r="AC127" i="18" s="1"/>
  <c r="AB19" i="18"/>
  <c r="AB127" i="18" s="1"/>
  <c r="AA19" i="18"/>
  <c r="AA127" i="18" s="1"/>
  <c r="Z19" i="18"/>
  <c r="Z127" i="18" s="1"/>
  <c r="Y19" i="18"/>
  <c r="Y127" i="18" s="1"/>
  <c r="X19" i="18"/>
  <c r="X127" i="18" s="1"/>
  <c r="W19" i="18"/>
  <c r="W127" i="18" s="1"/>
  <c r="V19" i="18"/>
  <c r="V127" i="18" s="1"/>
  <c r="U19" i="18"/>
  <c r="U127" i="18" s="1"/>
  <c r="T19" i="18"/>
  <c r="S19" i="18"/>
  <c r="S127" i="18" s="1"/>
  <c r="R19" i="18"/>
  <c r="R127" i="18" s="1"/>
  <c r="Q19" i="18"/>
  <c r="Q127" i="18" s="1"/>
  <c r="P19" i="18"/>
  <c r="P127" i="18" s="1"/>
  <c r="O19" i="18"/>
  <c r="O127" i="18" s="1"/>
  <c r="N19" i="18"/>
  <c r="N127" i="18" s="1"/>
  <c r="M19" i="18"/>
  <c r="M127" i="18" s="1"/>
  <c r="L19" i="18"/>
  <c r="L127" i="18" s="1"/>
  <c r="K19" i="18"/>
  <c r="K127" i="18" s="1"/>
  <c r="J19" i="18"/>
  <c r="J127" i="18" s="1"/>
  <c r="I19" i="18"/>
  <c r="I127" i="18" s="1"/>
  <c r="H19" i="18"/>
  <c r="H127" i="18" s="1"/>
  <c r="G19" i="18"/>
  <c r="G127" i="18" s="1"/>
  <c r="F19" i="18"/>
  <c r="F127" i="18" s="1"/>
  <c r="C65" i="14" l="1"/>
  <c r="C68" i="14" s="1"/>
  <c r="D65" i="14" s="1"/>
  <c r="D68" i="14" s="1"/>
  <c r="H9" i="20"/>
  <c r="E25" i="23"/>
  <c r="E28" i="23" s="1"/>
  <c r="E29" i="23" s="1"/>
  <c r="U104" i="5"/>
  <c r="T84" i="14" s="1"/>
  <c r="I11" i="17"/>
  <c r="J10" i="17"/>
  <c r="B76" i="14"/>
  <c r="J66" i="14"/>
  <c r="B80" i="14"/>
  <c r="B87" i="14" s="1"/>
  <c r="AS103" i="5"/>
  <c r="O103" i="5"/>
  <c r="N83" i="14" s="1"/>
  <c r="W103" i="5"/>
  <c r="V83" i="14" s="1"/>
  <c r="Y103" i="5"/>
  <c r="AE103" i="5"/>
  <c r="AM103" i="5"/>
  <c r="AU103" i="5"/>
  <c r="G103" i="5"/>
  <c r="D83" i="14" s="1"/>
  <c r="AQ104" i="5"/>
  <c r="AI104" i="5"/>
  <c r="AA104" i="5"/>
  <c r="S104" i="5"/>
  <c r="R84" i="14" s="1"/>
  <c r="K104" i="5"/>
  <c r="H84" i="14" s="1"/>
  <c r="AN104" i="5"/>
  <c r="P104" i="5"/>
  <c r="O84" i="14" s="1"/>
  <c r="AE104" i="5"/>
  <c r="G104" i="5"/>
  <c r="D84" i="14" s="1"/>
  <c r="AD104" i="5"/>
  <c r="AP104" i="5"/>
  <c r="AH104" i="5"/>
  <c r="Z104" i="5"/>
  <c r="R104" i="5"/>
  <c r="Q84" i="14" s="1"/>
  <c r="J104" i="5"/>
  <c r="G84" i="14" s="1"/>
  <c r="F104" i="5"/>
  <c r="C84" i="14" s="1"/>
  <c r="AV104" i="5"/>
  <c r="X104" i="5"/>
  <c r="W84" i="14" s="1"/>
  <c r="AU104" i="5"/>
  <c r="O104" i="5"/>
  <c r="N84" i="14" s="1"/>
  <c r="AL104" i="5"/>
  <c r="AO104" i="5"/>
  <c r="AG104" i="5"/>
  <c r="Y104" i="5"/>
  <c r="Q104" i="5"/>
  <c r="P84" i="14" s="1"/>
  <c r="I104" i="5"/>
  <c r="F84" i="14" s="1"/>
  <c r="AF104" i="5"/>
  <c r="H104" i="5"/>
  <c r="E84" i="14" s="1"/>
  <c r="AM104" i="5"/>
  <c r="W104" i="5"/>
  <c r="V84" i="14" s="1"/>
  <c r="AT104" i="5"/>
  <c r="V104" i="5"/>
  <c r="U84" i="14" s="1"/>
  <c r="N104" i="5"/>
  <c r="M84" i="14" s="1"/>
  <c r="AR104" i="5"/>
  <c r="AJ104" i="5"/>
  <c r="AB104" i="5"/>
  <c r="T104" i="5"/>
  <c r="S84" i="14" s="1"/>
  <c r="L104" i="5"/>
  <c r="I84" i="14" s="1"/>
  <c r="AC104" i="5"/>
  <c r="AK104" i="5"/>
  <c r="AS104" i="5"/>
  <c r="M104" i="5"/>
  <c r="L84" i="14" s="1"/>
  <c r="N103" i="5"/>
  <c r="M83" i="14" s="1"/>
  <c r="V103" i="5"/>
  <c r="U83" i="14" s="1"/>
  <c r="U85" i="14" s="1"/>
  <c r="AD103" i="5"/>
  <c r="AL103" i="5"/>
  <c r="AT103" i="5"/>
  <c r="H103" i="5"/>
  <c r="E83" i="14" s="1"/>
  <c r="AF103" i="5"/>
  <c r="Q103" i="5"/>
  <c r="P83" i="14" s="1"/>
  <c r="AO103" i="5"/>
  <c r="Z103" i="5"/>
  <c r="K103" i="5"/>
  <c r="H83" i="14" s="1"/>
  <c r="H85" i="14" s="1"/>
  <c r="S103" i="5"/>
  <c r="R83" i="14" s="1"/>
  <c r="AA103" i="5"/>
  <c r="AI103" i="5"/>
  <c r="AQ103" i="5"/>
  <c r="X103" i="5"/>
  <c r="W83" i="14" s="1"/>
  <c r="W85" i="14" s="1"/>
  <c r="AV103" i="5"/>
  <c r="I103" i="5"/>
  <c r="F83" i="14" s="1"/>
  <c r="AG103" i="5"/>
  <c r="R103" i="5"/>
  <c r="Q83" i="14" s="1"/>
  <c r="Q85" i="14" s="1"/>
  <c r="AP103" i="5"/>
  <c r="L103" i="5"/>
  <c r="I83" i="14" s="1"/>
  <c r="T103" i="5"/>
  <c r="S83" i="14" s="1"/>
  <c r="S85" i="14" s="1"/>
  <c r="AB103" i="5"/>
  <c r="AJ103" i="5"/>
  <c r="AR103" i="5"/>
  <c r="P103" i="5"/>
  <c r="O83" i="14" s="1"/>
  <c r="AN103" i="5"/>
  <c r="F103" i="5"/>
  <c r="C83" i="14" s="1"/>
  <c r="J103" i="5"/>
  <c r="G83" i="14" s="1"/>
  <c r="AH103" i="5"/>
  <c r="M103" i="5"/>
  <c r="L83" i="14" s="1"/>
  <c r="L85" i="14" s="1"/>
  <c r="U103" i="5"/>
  <c r="T83" i="14" s="1"/>
  <c r="AC103" i="5"/>
  <c r="AK103" i="5"/>
  <c r="C41" i="23"/>
  <c r="D40" i="23"/>
  <c r="C29" i="23"/>
  <c r="F25" i="23"/>
  <c r="C44" i="23"/>
  <c r="C59" i="23" s="1"/>
  <c r="C56" i="23"/>
  <c r="C26" i="23"/>
  <c r="C32" i="23" s="1"/>
  <c r="C13" i="23"/>
  <c r="C16" i="23" s="1"/>
  <c r="F8" i="23"/>
  <c r="E12" i="23"/>
  <c r="D12" i="23"/>
  <c r="D9" i="23"/>
  <c r="D13" i="17"/>
  <c r="D15" i="17" s="1"/>
  <c r="BG166" i="18"/>
  <c r="AT166" i="18"/>
  <c r="T166" i="18"/>
  <c r="AG168" i="18"/>
  <c r="BI167" i="18"/>
  <c r="BG165" i="18"/>
  <c r="BG168" i="18" s="1"/>
  <c r="U168" i="18"/>
  <c r="AT165" i="18"/>
  <c r="T165" i="18"/>
  <c r="AJ142" i="18"/>
  <c r="N154" i="18"/>
  <c r="N137" i="18"/>
  <c r="BB137" i="18"/>
  <c r="BI104" i="18"/>
  <c r="AN137" i="18"/>
  <c r="BI64" i="18"/>
  <c r="BI107" i="18"/>
  <c r="AD143" i="18"/>
  <c r="AR142" i="18"/>
  <c r="AL154" i="18"/>
  <c r="F137" i="18"/>
  <c r="BI110" i="18"/>
  <c r="BB143" i="18"/>
  <c r="L142" i="18"/>
  <c r="AD137" i="18"/>
  <c r="BI55" i="18"/>
  <c r="BI82" i="18"/>
  <c r="AL143" i="18"/>
  <c r="AB142" i="18"/>
  <c r="V137" i="18"/>
  <c r="BI19" i="18"/>
  <c r="BI91" i="18"/>
  <c r="BI116" i="18"/>
  <c r="Q144" i="18"/>
  <c r="BE144" i="18"/>
  <c r="AK142" i="18"/>
  <c r="W137" i="18"/>
  <c r="BC137" i="18"/>
  <c r="G162" i="18"/>
  <c r="AL137" i="18"/>
  <c r="R144" i="18"/>
  <c r="AV154" i="18"/>
  <c r="X137" i="18"/>
  <c r="N129" i="18"/>
  <c r="Y144" i="18"/>
  <c r="U142" i="18"/>
  <c r="BA142" i="18"/>
  <c r="AE137" i="18"/>
  <c r="AP144" i="18"/>
  <c r="P154" i="18"/>
  <c r="BD154" i="18"/>
  <c r="P137" i="18"/>
  <c r="BD137" i="18"/>
  <c r="BE137" i="18"/>
  <c r="AO144" i="18"/>
  <c r="AC142" i="18"/>
  <c r="AG153" i="18"/>
  <c r="BG135" i="18"/>
  <c r="G137" i="18"/>
  <c r="AM137" i="18"/>
  <c r="BG161" i="18"/>
  <c r="F129" i="18"/>
  <c r="BB142" i="18"/>
  <c r="BF137" i="18"/>
  <c r="H137" i="18"/>
  <c r="AV137" i="18"/>
  <c r="I144" i="18"/>
  <c r="AS142" i="18"/>
  <c r="O137" i="18"/>
  <c r="AU137" i="18"/>
  <c r="AH144" i="18"/>
  <c r="AL142" i="18"/>
  <c r="X154" i="18"/>
  <c r="AF137" i="18"/>
  <c r="T152" i="18"/>
  <c r="AV129" i="18"/>
  <c r="AW129" i="18"/>
  <c r="BG151" i="18"/>
  <c r="T159" i="18"/>
  <c r="BG152" i="18"/>
  <c r="J144" i="18"/>
  <c r="AT159" i="18"/>
  <c r="AG160" i="18"/>
  <c r="Q143" i="18"/>
  <c r="AA144" i="18"/>
  <c r="AY144" i="18"/>
  <c r="W129" i="18"/>
  <c r="AU142" i="18"/>
  <c r="Y137" i="18"/>
  <c r="AW137" i="18"/>
  <c r="AC137" i="18"/>
  <c r="AX137" i="18"/>
  <c r="AZ162" i="18"/>
  <c r="AB137" i="18"/>
  <c r="AY143" i="18"/>
  <c r="AO142" i="18"/>
  <c r="S137" i="18"/>
  <c r="U154" i="18"/>
  <c r="AX129" i="18"/>
  <c r="Z144" i="18"/>
  <c r="I143" i="18"/>
  <c r="AQ144" i="18"/>
  <c r="AM129" i="18"/>
  <c r="Q137" i="18"/>
  <c r="AG159" i="18"/>
  <c r="BF129" i="18"/>
  <c r="T160" i="18"/>
  <c r="BG160" i="18"/>
  <c r="AS154" i="18"/>
  <c r="T151" i="18"/>
  <c r="M137" i="18"/>
  <c r="Q142" i="18"/>
  <c r="AT152" i="18"/>
  <c r="BE129" i="18"/>
  <c r="AI144" i="18"/>
  <c r="AE129" i="18"/>
  <c r="BC129" i="18"/>
  <c r="I137" i="18"/>
  <c r="AO137" i="18"/>
  <c r="AC154" i="18"/>
  <c r="AK154" i="18"/>
  <c r="BA154" i="18"/>
  <c r="AG134" i="18"/>
  <c r="AK137" i="18"/>
  <c r="AG161" i="18"/>
  <c r="M154" i="18"/>
  <c r="L137" i="18"/>
  <c r="T161" i="18"/>
  <c r="AF154" i="18"/>
  <c r="V154" i="18"/>
  <c r="AD154" i="18"/>
  <c r="BB154" i="18"/>
  <c r="BG153" i="18"/>
  <c r="T135" i="18"/>
  <c r="AT136" i="18"/>
  <c r="AT160" i="18"/>
  <c r="H154" i="18"/>
  <c r="AS137" i="18"/>
  <c r="K137" i="18"/>
  <c r="J143" i="18"/>
  <c r="AJ144" i="18"/>
  <c r="AR144" i="18"/>
  <c r="AZ144" i="18"/>
  <c r="BD129" i="18"/>
  <c r="AT131" i="18"/>
  <c r="T136" i="18"/>
  <c r="J137" i="18"/>
  <c r="R137" i="18"/>
  <c r="Z137" i="18"/>
  <c r="AH137" i="18"/>
  <c r="AP137" i="18"/>
  <c r="Z143" i="18"/>
  <c r="BA144" i="18"/>
  <c r="AG152" i="18"/>
  <c r="AG136" i="18"/>
  <c r="AA137" i="18"/>
  <c r="AI137" i="18"/>
  <c r="AQ137" i="18"/>
  <c r="BG134" i="18"/>
  <c r="AY137" i="18"/>
  <c r="AB143" i="18"/>
  <c r="AR143" i="18"/>
  <c r="BB144" i="18"/>
  <c r="BB145" i="18" s="1"/>
  <c r="AJ137" i="18"/>
  <c r="AR137" i="18"/>
  <c r="AZ137" i="18"/>
  <c r="K142" i="18"/>
  <c r="S142" i="18"/>
  <c r="BA137" i="18"/>
  <c r="AU129" i="18"/>
  <c r="U143" i="18"/>
  <c r="L143" i="18"/>
  <c r="BD142" i="18"/>
  <c r="AV142" i="18"/>
  <c r="O129" i="18"/>
  <c r="AZ129" i="18"/>
  <c r="Z129" i="18"/>
  <c r="I129" i="18"/>
  <c r="S129" i="18"/>
  <c r="BA129" i="18"/>
  <c r="J129" i="18"/>
  <c r="AN129" i="18"/>
  <c r="AF129" i="18"/>
  <c r="X129" i="18"/>
  <c r="AP129" i="18"/>
  <c r="AH129" i="18"/>
  <c r="Y129" i="18"/>
  <c r="P129" i="18"/>
  <c r="H129" i="18"/>
  <c r="AA129" i="18"/>
  <c r="K129" i="18"/>
  <c r="AC129" i="18"/>
  <c r="U129" i="18"/>
  <c r="AD129" i="18"/>
  <c r="V129" i="18"/>
  <c r="M129" i="18"/>
  <c r="G129" i="18"/>
  <c r="Q129" i="18"/>
  <c r="AO129" i="18"/>
  <c r="AC143" i="18"/>
  <c r="R129" i="18"/>
  <c r="AQ129" i="18"/>
  <c r="AY129" i="18"/>
  <c r="L129" i="18"/>
  <c r="AB129" i="18"/>
  <c r="AJ129" i="18"/>
  <c r="AR129" i="18"/>
  <c r="AK129" i="18"/>
  <c r="AS129" i="18"/>
  <c r="AI129" i="18"/>
  <c r="AL129" i="18"/>
  <c r="BB129" i="18"/>
  <c r="BC144" i="18"/>
  <c r="AU144" i="18"/>
  <c r="AL144" i="18"/>
  <c r="V143" i="18"/>
  <c r="M143" i="18"/>
  <c r="BE142" i="18"/>
  <c r="AW142" i="18"/>
  <c r="AN142" i="18"/>
  <c r="T126" i="18"/>
  <c r="BG128" i="18"/>
  <c r="AG147" i="18"/>
  <c r="AF144" i="18"/>
  <c r="X144" i="18"/>
  <c r="O144" i="18"/>
  <c r="Z142" i="18"/>
  <c r="I142" i="18"/>
  <c r="BG127" i="18"/>
  <c r="AG127" i="18"/>
  <c r="AT126" i="18"/>
  <c r="AW144" i="18"/>
  <c r="AN144" i="18"/>
  <c r="AE144" i="18"/>
  <c r="AP142" i="18"/>
  <c r="AH142" i="18"/>
  <c r="Y142" i="18"/>
  <c r="P142" i="18"/>
  <c r="H142" i="18"/>
  <c r="AT127" i="18"/>
  <c r="BI178" i="18"/>
  <c r="BD144" i="18"/>
  <c r="AV144" i="18"/>
  <c r="AM144" i="18"/>
  <c r="AD144" i="18"/>
  <c r="N143" i="18"/>
  <c r="BF142" i="18"/>
  <c r="AX142" i="18"/>
  <c r="AF142" i="18"/>
  <c r="X142" i="18"/>
  <c r="BG147" i="18"/>
  <c r="T147" i="18"/>
  <c r="T128" i="18"/>
  <c r="T131" i="18"/>
  <c r="AT128" i="18"/>
  <c r="AH147" i="18"/>
  <c r="AT147" i="18" s="1"/>
  <c r="N144" i="18"/>
  <c r="AG126" i="18"/>
  <c r="AT151" i="18"/>
  <c r="BG136" i="18"/>
  <c r="BF144" i="18"/>
  <c r="AX144" i="18"/>
  <c r="AP143" i="18"/>
  <c r="AH143" i="18"/>
  <c r="Y143" i="18"/>
  <c r="P143" i="18"/>
  <c r="H143" i="18"/>
  <c r="AZ142" i="18"/>
  <c r="T153" i="18"/>
  <c r="AT134" i="18"/>
  <c r="BG159" i="18"/>
  <c r="AK143" i="18"/>
  <c r="S143" i="18"/>
  <c r="BF143" i="18"/>
  <c r="AO143" i="18"/>
  <c r="O143" i="18"/>
  <c r="AT153" i="18"/>
  <c r="AE176" i="18"/>
  <c r="BA143" i="18"/>
  <c r="AJ143" i="18"/>
  <c r="AA143" i="18"/>
  <c r="M144" i="18"/>
  <c r="BE143" i="18"/>
  <c r="AW143" i="18"/>
  <c r="AN143" i="18"/>
  <c r="AE143" i="18"/>
  <c r="W143" i="18"/>
  <c r="O142" i="18"/>
  <c r="G142" i="18"/>
  <c r="AG131" i="18"/>
  <c r="AG151" i="18"/>
  <c r="BI156" i="18"/>
  <c r="AS143" i="18"/>
  <c r="K143" i="18"/>
  <c r="AX143" i="18"/>
  <c r="AF143" i="18"/>
  <c r="G143" i="18"/>
  <c r="AG128" i="18"/>
  <c r="AT135" i="18"/>
  <c r="BG126" i="18"/>
  <c r="AN154" i="18"/>
  <c r="P144" i="18"/>
  <c r="H144" i="18"/>
  <c r="AZ143" i="18"/>
  <c r="AQ143" i="18"/>
  <c r="AI143" i="18"/>
  <c r="J142" i="18"/>
  <c r="J145" i="18" s="1"/>
  <c r="AC144" i="18"/>
  <c r="U144" i="18"/>
  <c r="L144" i="18"/>
  <c r="BD143" i="18"/>
  <c r="AV143" i="18"/>
  <c r="AM143" i="18"/>
  <c r="AE142" i="18"/>
  <c r="W142" i="18"/>
  <c r="W145" i="18" s="1"/>
  <c r="N142" i="18"/>
  <c r="T134" i="18"/>
  <c r="AT161" i="18"/>
  <c r="X143" i="18"/>
  <c r="AS144" i="18"/>
  <c r="AK144" i="18"/>
  <c r="AB144" i="18"/>
  <c r="S144" i="18"/>
  <c r="K144" i="18"/>
  <c r="BC143" i="18"/>
  <c r="AU143" i="18"/>
  <c r="AD142" i="18"/>
  <c r="V142" i="18"/>
  <c r="M142" i="18"/>
  <c r="T127" i="18"/>
  <c r="AG135" i="18"/>
  <c r="BG131" i="18"/>
  <c r="AJ154" i="18"/>
  <c r="AU154" i="18"/>
  <c r="AE154" i="18"/>
  <c r="O154" i="18"/>
  <c r="AR154" i="18"/>
  <c r="L154" i="18"/>
  <c r="BF154" i="18"/>
  <c r="AX154" i="18"/>
  <c r="AP154" i="18"/>
  <c r="AH154" i="18"/>
  <c r="Z154" i="18"/>
  <c r="R154" i="18"/>
  <c r="J154" i="18"/>
  <c r="AB154" i="18"/>
  <c r="BC154" i="18"/>
  <c r="AM154" i="18"/>
  <c r="W154" i="18"/>
  <c r="G154" i="18"/>
  <c r="BE154" i="18"/>
  <c r="AW154" i="18"/>
  <c r="AO154" i="18"/>
  <c r="Y154" i="18"/>
  <c r="Q154" i="18"/>
  <c r="I154" i="18"/>
  <c r="AZ154" i="18"/>
  <c r="AY154" i="18"/>
  <c r="AQ154" i="18"/>
  <c r="AI154" i="18"/>
  <c r="AA154" i="18"/>
  <c r="S154" i="18"/>
  <c r="K154" i="18"/>
  <c r="AV176" i="18"/>
  <c r="R143" i="18"/>
  <c r="R145" i="18" s="1"/>
  <c r="BC142" i="18"/>
  <c r="AM142" i="18"/>
  <c r="L117" i="18"/>
  <c r="T117" i="18"/>
  <c r="AJ117" i="18"/>
  <c r="AR117" i="18"/>
  <c r="AZ117" i="18"/>
  <c r="F117" i="18"/>
  <c r="N117" i="18"/>
  <c r="V117" i="18"/>
  <c r="AD117" i="18"/>
  <c r="AL117" i="18"/>
  <c r="AT117" i="18"/>
  <c r="BB117" i="18"/>
  <c r="AB117" i="18"/>
  <c r="G117" i="18"/>
  <c r="O117" i="18"/>
  <c r="W117" i="18"/>
  <c r="AE117" i="18"/>
  <c r="AM117" i="18"/>
  <c r="AU117" i="18"/>
  <c r="BC117" i="18"/>
  <c r="BD117" i="18"/>
  <c r="H117" i="18"/>
  <c r="AF117" i="18"/>
  <c r="I117" i="18"/>
  <c r="Q117" i="18"/>
  <c r="Y117" i="18"/>
  <c r="AG117" i="18"/>
  <c r="AO117" i="18"/>
  <c r="AW117" i="18"/>
  <c r="BE117" i="18"/>
  <c r="P117" i="18"/>
  <c r="AN117" i="18"/>
  <c r="J117" i="18"/>
  <c r="R117" i="18"/>
  <c r="Z117" i="18"/>
  <c r="AH117" i="18"/>
  <c r="AP117" i="18"/>
  <c r="AX117" i="18"/>
  <c r="BF117" i="18"/>
  <c r="X117" i="18"/>
  <c r="AV117" i="18"/>
  <c r="K117" i="18"/>
  <c r="S117" i="18"/>
  <c r="AA117" i="18"/>
  <c r="AI117" i="18"/>
  <c r="AQ117" i="18"/>
  <c r="AY117" i="18"/>
  <c r="BG117" i="18"/>
  <c r="M117" i="18"/>
  <c r="U117" i="18"/>
  <c r="AC117" i="18"/>
  <c r="AK117" i="18"/>
  <c r="AS117" i="18"/>
  <c r="BA117" i="18"/>
  <c r="E31" i="22"/>
  <c r="F29" i="22"/>
  <c r="F28" i="22"/>
  <c r="F27" i="22"/>
  <c r="F26" i="22"/>
  <c r="F25" i="22"/>
  <c r="F24" i="22"/>
  <c r="F23" i="22"/>
  <c r="F22" i="22"/>
  <c r="F21" i="22"/>
  <c r="F20" i="22"/>
  <c r="F19" i="22"/>
  <c r="H10" i="20" l="1"/>
  <c r="C72" i="14"/>
  <c r="R9" i="20"/>
  <c r="R85" i="14"/>
  <c r="T85" i="14"/>
  <c r="V85" i="14"/>
  <c r="G85" i="14"/>
  <c r="I85" i="14"/>
  <c r="F85" i="14"/>
  <c r="D85" i="14"/>
  <c r="X84" i="14"/>
  <c r="N85" i="14"/>
  <c r="X83" i="14"/>
  <c r="M85" i="14"/>
  <c r="P85" i="14"/>
  <c r="J84" i="14"/>
  <c r="C85" i="14"/>
  <c r="E85" i="14"/>
  <c r="J83" i="14"/>
  <c r="O85" i="14"/>
  <c r="E65" i="14"/>
  <c r="E68" i="14" s="1"/>
  <c r="H11" i="20"/>
  <c r="C20" i="23"/>
  <c r="C21" i="23" s="1"/>
  <c r="C17" i="23"/>
  <c r="D19" i="17"/>
  <c r="D21" i="17" s="1"/>
  <c r="B102" i="5"/>
  <c r="E9" i="23"/>
  <c r="D13" i="23"/>
  <c r="G8" i="23"/>
  <c r="F12" i="23"/>
  <c r="D41" i="23"/>
  <c r="C45" i="23"/>
  <c r="C48" i="23" s="1"/>
  <c r="C52" i="23" s="1"/>
  <c r="C53" i="23" s="1"/>
  <c r="E13" i="23"/>
  <c r="C57" i="23"/>
  <c r="D26" i="23"/>
  <c r="D32" i="23" s="1"/>
  <c r="D44" i="23"/>
  <c r="D59" i="23" s="1"/>
  <c r="E40" i="23"/>
  <c r="D56" i="23"/>
  <c r="G25" i="23"/>
  <c r="F28" i="23"/>
  <c r="AT168" i="18"/>
  <c r="BI166" i="18"/>
  <c r="T168" i="18"/>
  <c r="BI165" i="18"/>
  <c r="BI168" i="18" s="1"/>
  <c r="T162" i="18"/>
  <c r="BC176" i="18"/>
  <c r="AI145" i="18"/>
  <c r="V145" i="18"/>
  <c r="T137" i="18"/>
  <c r="AA145" i="18"/>
  <c r="J176" i="18"/>
  <c r="G176" i="18"/>
  <c r="AS176" i="18"/>
  <c r="BD176" i="18"/>
  <c r="AG162" i="18"/>
  <c r="AT162" i="18"/>
  <c r="Q145" i="18"/>
  <c r="O176" i="18"/>
  <c r="BI160" i="18"/>
  <c r="AG154" i="18"/>
  <c r="U145" i="18"/>
  <c r="BE176" i="18"/>
  <c r="AE145" i="18"/>
  <c r="T154" i="18"/>
  <c r="AR145" i="18"/>
  <c r="R176" i="18"/>
  <c r="BA145" i="18"/>
  <c r="AK145" i="18"/>
  <c r="AM145" i="18"/>
  <c r="BA176" i="18"/>
  <c r="V176" i="18"/>
  <c r="Y176" i="18"/>
  <c r="AG137" i="18"/>
  <c r="Z176" i="18"/>
  <c r="AJ145" i="18"/>
  <c r="AQ145" i="18"/>
  <c r="AO145" i="18"/>
  <c r="AM176" i="18"/>
  <c r="BI161" i="18"/>
  <c r="AL145" i="18"/>
  <c r="AZ176" i="18"/>
  <c r="BI159" i="18"/>
  <c r="AY145" i="18"/>
  <c r="BG154" i="18"/>
  <c r="BC145" i="18"/>
  <c r="N176" i="18"/>
  <c r="AS145" i="18"/>
  <c r="AP176" i="18"/>
  <c r="I145" i="18"/>
  <c r="AN145" i="18"/>
  <c r="L145" i="18"/>
  <c r="BG137" i="18"/>
  <c r="AL176" i="18"/>
  <c r="AO176" i="18"/>
  <c r="BF176" i="18"/>
  <c r="AF145" i="18"/>
  <c r="Z145" i="18"/>
  <c r="AD176" i="18"/>
  <c r="AC176" i="18"/>
  <c r="AN176" i="18"/>
  <c r="BB176" i="18"/>
  <c r="W176" i="18"/>
  <c r="AC145" i="18"/>
  <c r="AW176" i="18"/>
  <c r="AD145" i="18"/>
  <c r="AB145" i="18"/>
  <c r="BI152" i="18"/>
  <c r="AP145" i="18"/>
  <c r="X176" i="18"/>
  <c r="G145" i="18"/>
  <c r="AF176" i="18"/>
  <c r="O145" i="18"/>
  <c r="AZ145" i="18"/>
  <c r="AX145" i="18"/>
  <c r="AH145" i="18"/>
  <c r="X145" i="18"/>
  <c r="BI153" i="18"/>
  <c r="M145" i="18"/>
  <c r="BF145" i="18"/>
  <c r="H145" i="18"/>
  <c r="BG162" i="18"/>
  <c r="AW145" i="18"/>
  <c r="BE145" i="18"/>
  <c r="AK176" i="18"/>
  <c r="BI151" i="18"/>
  <c r="BI154" i="18" s="1"/>
  <c r="P145" i="18"/>
  <c r="AV145" i="18"/>
  <c r="S145" i="18"/>
  <c r="M176" i="18"/>
  <c r="AU176" i="18"/>
  <c r="N145" i="18"/>
  <c r="Y145" i="18"/>
  <c r="BD145" i="18"/>
  <c r="K145" i="18"/>
  <c r="AU145" i="18"/>
  <c r="K176" i="18"/>
  <c r="BG129" i="18"/>
  <c r="AT137" i="18"/>
  <c r="AG142" i="18"/>
  <c r="AT129" i="18"/>
  <c r="AG129" i="18"/>
  <c r="T129" i="18"/>
  <c r="BG144" i="18"/>
  <c r="BG142" i="18"/>
  <c r="BG175" i="18"/>
  <c r="S176" i="18"/>
  <c r="AT144" i="18"/>
  <c r="AG143" i="18"/>
  <c r="AT142" i="18"/>
  <c r="BG173" i="18"/>
  <c r="Q176" i="18"/>
  <c r="BG143" i="18"/>
  <c r="T142" i="18"/>
  <c r="BI126" i="18"/>
  <c r="AT173" i="18"/>
  <c r="AJ176" i="18"/>
  <c r="T175" i="18"/>
  <c r="T143" i="18"/>
  <c r="AG175" i="18"/>
  <c r="L176" i="18"/>
  <c r="AX176" i="18"/>
  <c r="AT154" i="18"/>
  <c r="H176" i="18"/>
  <c r="T174" i="18"/>
  <c r="T144" i="18"/>
  <c r="AT174" i="18"/>
  <c r="P176" i="18"/>
  <c r="I176" i="18"/>
  <c r="AT175" i="18"/>
  <c r="AG174" i="18"/>
  <c r="T173" i="18"/>
  <c r="U176" i="18"/>
  <c r="AG173" i="18"/>
  <c r="AT143" i="18"/>
  <c r="BG174" i="18"/>
  <c r="AG144" i="18"/>
  <c r="AH176" i="18"/>
  <c r="AQ176" i="18"/>
  <c r="AI176" i="18"/>
  <c r="AY176" i="18"/>
  <c r="AB176" i="18"/>
  <c r="AA176" i="18"/>
  <c r="AR176" i="18"/>
  <c r="N22" i="21"/>
  <c r="R22" i="21" s="1"/>
  <c r="F22" i="21"/>
  <c r="L22" i="21" s="1"/>
  <c r="E119" i="5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Q119" i="5" s="1"/>
  <c r="R119" i="5" s="1"/>
  <c r="S119" i="5" s="1"/>
  <c r="T119" i="5" s="1"/>
  <c r="U119" i="5" s="1"/>
  <c r="V119" i="5" s="1"/>
  <c r="W119" i="5" s="1"/>
  <c r="X119" i="5" s="1"/>
  <c r="H18" i="21"/>
  <c r="N18" i="21" s="1"/>
  <c r="O14" i="21"/>
  <c r="N14" i="21"/>
  <c r="M14" i="21"/>
  <c r="L14" i="21"/>
  <c r="K14" i="21"/>
  <c r="X85" i="14" l="1"/>
  <c r="J85" i="14"/>
  <c r="F65" i="14"/>
  <c r="F68" i="14" s="1"/>
  <c r="H12" i="20"/>
  <c r="D102" i="5"/>
  <c r="B106" i="5"/>
  <c r="D16" i="23"/>
  <c r="F9" i="23"/>
  <c r="F13" i="23"/>
  <c r="C60" i="23"/>
  <c r="D45" i="23"/>
  <c r="D60" i="23" s="1"/>
  <c r="F29" i="23"/>
  <c r="E26" i="23"/>
  <c r="F26" i="23" s="1"/>
  <c r="G26" i="23" s="1"/>
  <c r="H8" i="23"/>
  <c r="G12" i="23"/>
  <c r="C49" i="23"/>
  <c r="H25" i="23"/>
  <c r="G28" i="23"/>
  <c r="E44" i="23"/>
  <c r="F40" i="23"/>
  <c r="E56" i="23"/>
  <c r="E41" i="23"/>
  <c r="D57" i="23"/>
  <c r="C63" i="23"/>
  <c r="C33" i="23"/>
  <c r="C36" i="23"/>
  <c r="BI162" i="18"/>
  <c r="T145" i="18"/>
  <c r="BG145" i="18"/>
  <c r="AT145" i="18"/>
  <c r="BI142" i="18"/>
  <c r="AG145" i="18"/>
  <c r="BG176" i="18"/>
  <c r="BI175" i="18"/>
  <c r="BI174" i="18"/>
  <c r="T176" i="18"/>
  <c r="BI173" i="18"/>
  <c r="AT176" i="18"/>
  <c r="AG176" i="18"/>
  <c r="K23" i="21"/>
  <c r="E12" i="21"/>
  <c r="H12" i="21"/>
  <c r="R12" i="21" s="1"/>
  <c r="H10" i="21"/>
  <c r="F10" i="21" s="1"/>
  <c r="F18" i="21"/>
  <c r="L18" i="21" s="1"/>
  <c r="E10" i="21"/>
  <c r="R18" i="21"/>
  <c r="E18" i="21"/>
  <c r="C64" i="23" l="1"/>
  <c r="H26" i="23"/>
  <c r="G65" i="14"/>
  <c r="G68" i="14" s="1"/>
  <c r="H13" i="20"/>
  <c r="AU102" i="5"/>
  <c r="K102" i="5"/>
  <c r="AJ102" i="5"/>
  <c r="U102" i="5"/>
  <c r="AN102" i="5"/>
  <c r="D106" i="5"/>
  <c r="AG102" i="5"/>
  <c r="AC102" i="5"/>
  <c r="AM102" i="5"/>
  <c r="AH102" i="5"/>
  <c r="L102" i="5"/>
  <c r="M102" i="5"/>
  <c r="AF102" i="5"/>
  <c r="W102" i="5"/>
  <c r="V102" i="5"/>
  <c r="Y102" i="5"/>
  <c r="N102" i="5"/>
  <c r="AE102" i="5"/>
  <c r="R102" i="5"/>
  <c r="AA102" i="5"/>
  <c r="F102" i="5"/>
  <c r="X102" i="5"/>
  <c r="I102" i="5"/>
  <c r="AT102" i="5"/>
  <c r="AP102" i="5"/>
  <c r="AR102" i="5"/>
  <c r="P102" i="5"/>
  <c r="AB102" i="5"/>
  <c r="AQ102" i="5"/>
  <c r="AV102" i="5"/>
  <c r="O102" i="5"/>
  <c r="AL102" i="5"/>
  <c r="J102" i="5"/>
  <c r="T102" i="5"/>
  <c r="H102" i="5"/>
  <c r="G102" i="5"/>
  <c r="AD102" i="5"/>
  <c r="AS102" i="5"/>
  <c r="AI102" i="5"/>
  <c r="S102" i="5"/>
  <c r="Q102" i="5"/>
  <c r="AK102" i="5"/>
  <c r="Z102" i="5"/>
  <c r="AO102" i="5"/>
  <c r="D48" i="23"/>
  <c r="D63" i="23" s="1"/>
  <c r="C37" i="23"/>
  <c r="C68" i="23" s="1"/>
  <c r="C67" i="23"/>
  <c r="E45" i="23"/>
  <c r="E60" i="23" s="1"/>
  <c r="E59" i="23"/>
  <c r="G13" i="23"/>
  <c r="G9" i="23"/>
  <c r="I25" i="23"/>
  <c r="H28" i="23"/>
  <c r="E57" i="23"/>
  <c r="G29" i="23"/>
  <c r="I8" i="23"/>
  <c r="H12" i="23"/>
  <c r="F41" i="23"/>
  <c r="F57" i="23" s="1"/>
  <c r="E16" i="23"/>
  <c r="D17" i="23"/>
  <c r="D20" i="23"/>
  <c r="G40" i="23"/>
  <c r="F44" i="23"/>
  <c r="F56" i="23"/>
  <c r="E32" i="23"/>
  <c r="D33" i="23"/>
  <c r="D36" i="23"/>
  <c r="D37" i="23" s="1"/>
  <c r="BI176" i="18"/>
  <c r="F12" i="21"/>
  <c r="G12" i="21" s="1"/>
  <c r="Q12" i="21" s="1"/>
  <c r="S12" i="21" s="1"/>
  <c r="R10" i="21"/>
  <c r="G10" i="21"/>
  <c r="I10" i="21" s="1"/>
  <c r="K18" i="21"/>
  <c r="G18" i="21"/>
  <c r="D52" i="23" l="1"/>
  <c r="D53" i="23" s="1"/>
  <c r="D49" i="23"/>
  <c r="I26" i="23"/>
  <c r="K25" i="23"/>
  <c r="E48" i="23"/>
  <c r="E52" i="23" s="1"/>
  <c r="E53" i="23" s="1"/>
  <c r="H65" i="14"/>
  <c r="H68" i="14" s="1"/>
  <c r="H14" i="20"/>
  <c r="H40" i="23"/>
  <c r="G44" i="23"/>
  <c r="G56" i="23"/>
  <c r="H9" i="23"/>
  <c r="E33" i="23"/>
  <c r="F32" i="23"/>
  <c r="E36" i="23"/>
  <c r="E37" i="23" s="1"/>
  <c r="D21" i="23"/>
  <c r="H13" i="23"/>
  <c r="H29" i="23"/>
  <c r="F45" i="23"/>
  <c r="F60" i="23" s="1"/>
  <c r="F59" i="23"/>
  <c r="G41" i="23"/>
  <c r="I12" i="23"/>
  <c r="K8" i="23"/>
  <c r="J25" i="23"/>
  <c r="I28" i="23"/>
  <c r="E17" i="23"/>
  <c r="F16" i="23"/>
  <c r="E20" i="23"/>
  <c r="D64" i="23"/>
  <c r="I12" i="21"/>
  <c r="Q10" i="21"/>
  <c r="S10" i="21" s="1"/>
  <c r="I18" i="21"/>
  <c r="M18" i="21"/>
  <c r="D67" i="23" l="1"/>
  <c r="D68" i="23"/>
  <c r="E49" i="23"/>
  <c r="E63" i="23"/>
  <c r="H41" i="23"/>
  <c r="H57" i="23" s="1"/>
  <c r="I65" i="14"/>
  <c r="I68" i="14" s="1"/>
  <c r="H15" i="20"/>
  <c r="G57" i="23"/>
  <c r="F48" i="23"/>
  <c r="F63" i="23" s="1"/>
  <c r="I29" i="23"/>
  <c r="K28" i="23"/>
  <c r="F33" i="23"/>
  <c r="G32" i="23"/>
  <c r="F36" i="23"/>
  <c r="F37" i="23" s="1"/>
  <c r="K9" i="23"/>
  <c r="L8" i="23"/>
  <c r="G45" i="23"/>
  <c r="G60" i="23" s="1"/>
  <c r="G59" i="23"/>
  <c r="I13" i="23"/>
  <c r="K12" i="23"/>
  <c r="F52" i="23"/>
  <c r="F53" i="23" s="1"/>
  <c r="I40" i="23"/>
  <c r="K40" i="23" s="1"/>
  <c r="K56" i="23" s="1"/>
  <c r="H44" i="23"/>
  <c r="H56" i="23"/>
  <c r="E21" i="23"/>
  <c r="E68" i="23" s="1"/>
  <c r="E67" i="23"/>
  <c r="I9" i="23"/>
  <c r="F17" i="23"/>
  <c r="G16" i="23"/>
  <c r="F20" i="23"/>
  <c r="E64" i="23"/>
  <c r="O18" i="21"/>
  <c r="Q18" i="21"/>
  <c r="S18" i="21" s="1"/>
  <c r="F49" i="23" l="1"/>
  <c r="L65" i="14"/>
  <c r="L68" i="14" s="1"/>
  <c r="H16" i="20"/>
  <c r="F21" i="23"/>
  <c r="F68" i="23" s="1"/>
  <c r="F67" i="23"/>
  <c r="L25" i="23"/>
  <c r="M25" i="23" s="1"/>
  <c r="N25" i="23" s="1"/>
  <c r="O25" i="23" s="1"/>
  <c r="K26" i="23"/>
  <c r="K29" i="23"/>
  <c r="L28" i="23"/>
  <c r="K13" i="23"/>
  <c r="L12" i="23"/>
  <c r="H45" i="23"/>
  <c r="H60" i="23" s="1"/>
  <c r="H59" i="23"/>
  <c r="G48" i="23"/>
  <c r="G63" i="23" s="1"/>
  <c r="G33" i="23"/>
  <c r="H32" i="23"/>
  <c r="G36" i="23"/>
  <c r="G37" i="23" s="1"/>
  <c r="J40" i="23"/>
  <c r="I44" i="23"/>
  <c r="I56" i="23"/>
  <c r="I41" i="23"/>
  <c r="I57" i="23" s="1"/>
  <c r="G17" i="23"/>
  <c r="H16" i="23"/>
  <c r="G20" i="23"/>
  <c r="M8" i="23"/>
  <c r="F64" i="23"/>
  <c r="L9" i="23"/>
  <c r="L26" i="23" l="1"/>
  <c r="M26" i="23" s="1"/>
  <c r="N26" i="23" s="1"/>
  <c r="O26" i="23" s="1"/>
  <c r="M65" i="14"/>
  <c r="M68" i="14" s="1"/>
  <c r="H17" i="20"/>
  <c r="M12" i="23"/>
  <c r="L13" i="23"/>
  <c r="M28" i="23"/>
  <c r="L29" i="23"/>
  <c r="I45" i="23"/>
  <c r="I60" i="23" s="1"/>
  <c r="K44" i="23"/>
  <c r="I59" i="23"/>
  <c r="N8" i="23"/>
  <c r="M9" i="23"/>
  <c r="J56" i="23"/>
  <c r="K41" i="23"/>
  <c r="G49" i="23"/>
  <c r="G64" i="23" s="1"/>
  <c r="H48" i="23"/>
  <c r="G52" i="23"/>
  <c r="G53" i="23" s="1"/>
  <c r="G21" i="23"/>
  <c r="H17" i="23"/>
  <c r="I16" i="23"/>
  <c r="H20" i="23"/>
  <c r="H33" i="23"/>
  <c r="I32" i="23"/>
  <c r="H36" i="23"/>
  <c r="H37" i="23" s="1"/>
  <c r="A36" i="20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K10" i="20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C36" i="17"/>
  <c r="B36" i="17"/>
  <c r="G68" i="23" l="1"/>
  <c r="N65" i="14"/>
  <c r="N68" i="14" s="1"/>
  <c r="H18" i="20"/>
  <c r="K57" i="23"/>
  <c r="K32" i="23"/>
  <c r="I33" i="23"/>
  <c r="I36" i="23"/>
  <c r="I37" i="23" s="1"/>
  <c r="H21" i="23"/>
  <c r="O8" i="23"/>
  <c r="K16" i="23"/>
  <c r="I17" i="23"/>
  <c r="I20" i="23"/>
  <c r="L40" i="23"/>
  <c r="K45" i="23"/>
  <c r="K60" i="23" s="1"/>
  <c r="L44" i="23"/>
  <c r="K59" i="23"/>
  <c r="H49" i="23"/>
  <c r="H64" i="23" s="1"/>
  <c r="I48" i="23"/>
  <c r="H52" i="23"/>
  <c r="H53" i="23" s="1"/>
  <c r="H63" i="23"/>
  <c r="N12" i="23"/>
  <c r="M13" i="23"/>
  <c r="G67" i="23"/>
  <c r="N9" i="23"/>
  <c r="N28" i="23"/>
  <c r="M29" i="23"/>
  <c r="F142" i="18"/>
  <c r="BI134" i="18"/>
  <c r="O65" i="14" l="1"/>
  <c r="O68" i="14" s="1"/>
  <c r="H19" i="20"/>
  <c r="K48" i="23"/>
  <c r="K63" i="23" s="1"/>
  <c r="I49" i="23"/>
  <c r="I64" i="23" s="1"/>
  <c r="I52" i="23"/>
  <c r="I53" i="23" s="1"/>
  <c r="O28" i="23"/>
  <c r="N29" i="23"/>
  <c r="L32" i="23"/>
  <c r="K33" i="23"/>
  <c r="K36" i="23"/>
  <c r="K37" i="23" s="1"/>
  <c r="H68" i="23"/>
  <c r="H67" i="23"/>
  <c r="M40" i="23"/>
  <c r="L56" i="23"/>
  <c r="O9" i="23"/>
  <c r="O12" i="23"/>
  <c r="N13" i="23"/>
  <c r="M44" i="23"/>
  <c r="L45" i="23"/>
  <c r="L60" i="23" s="1"/>
  <c r="L59" i="23"/>
  <c r="I63" i="23"/>
  <c r="L41" i="23"/>
  <c r="I21" i="23"/>
  <c r="L16" i="23"/>
  <c r="K17" i="23"/>
  <c r="K20" i="23"/>
  <c r="P65" i="14" l="1"/>
  <c r="P68" i="14" s="1"/>
  <c r="H20" i="20"/>
  <c r="K21" i="23"/>
  <c r="N44" i="23"/>
  <c r="M45" i="23"/>
  <c r="M60" i="23" s="1"/>
  <c r="M59" i="23"/>
  <c r="M16" i="23"/>
  <c r="L17" i="23"/>
  <c r="L20" i="23"/>
  <c r="L48" i="23"/>
  <c r="K49" i="23"/>
  <c r="K64" i="23" s="1"/>
  <c r="K52" i="23"/>
  <c r="K53" i="23" s="1"/>
  <c r="I67" i="23"/>
  <c r="M41" i="23"/>
  <c r="L57" i="23"/>
  <c r="O29" i="23"/>
  <c r="N40" i="23"/>
  <c r="M56" i="23"/>
  <c r="M32" i="23"/>
  <c r="L33" i="23"/>
  <c r="L36" i="23"/>
  <c r="L37" i="23" s="1"/>
  <c r="I68" i="23"/>
  <c r="O13" i="23"/>
  <c r="BI139" i="18"/>
  <c r="B17" i="17"/>
  <c r="E17" i="17" s="1"/>
  <c r="F178" i="18"/>
  <c r="F147" i="18"/>
  <c r="K68" i="23" l="1"/>
  <c r="K67" i="23"/>
  <c r="Q65" i="14"/>
  <c r="Q68" i="14" s="1"/>
  <c r="H21" i="20"/>
  <c r="I21" i="20" s="1"/>
  <c r="I31" i="20" s="1"/>
  <c r="N32" i="23"/>
  <c r="M33" i="23"/>
  <c r="M36" i="23"/>
  <c r="M37" i="23" s="1"/>
  <c r="N41" i="23"/>
  <c r="M57" i="23"/>
  <c r="M48" i="23"/>
  <c r="L49" i="23"/>
  <c r="L64" i="23" s="1"/>
  <c r="L52" i="23"/>
  <c r="L53" i="23" s="1"/>
  <c r="O40" i="23"/>
  <c r="N56" i="23"/>
  <c r="L21" i="23"/>
  <c r="L63" i="23"/>
  <c r="N16" i="23"/>
  <c r="M63" i="23"/>
  <c r="M17" i="23"/>
  <c r="M20" i="23"/>
  <c r="O44" i="23"/>
  <c r="N45" i="23"/>
  <c r="N60" i="23" s="1"/>
  <c r="N59" i="23"/>
  <c r="B11" i="17"/>
  <c r="B12" i="17"/>
  <c r="C11" i="17"/>
  <c r="N10" i="4"/>
  <c r="F10" i="4"/>
  <c r="C12" i="17"/>
  <c r="BI147" i="18"/>
  <c r="O10" i="4"/>
  <c r="G10" i="4"/>
  <c r="T10" i="4"/>
  <c r="J10" i="4"/>
  <c r="BI127" i="18"/>
  <c r="BI135" i="18"/>
  <c r="H10" i="4"/>
  <c r="I10" i="4"/>
  <c r="BI136" i="18"/>
  <c r="BI131" i="18"/>
  <c r="S10" i="4"/>
  <c r="BI128" i="18"/>
  <c r="H38" i="14"/>
  <c r="W10" i="4"/>
  <c r="M10" i="4"/>
  <c r="F38" i="14"/>
  <c r="F10" i="14"/>
  <c r="F95" i="14" s="1"/>
  <c r="D38" i="14"/>
  <c r="D10" i="14"/>
  <c r="E10" i="4"/>
  <c r="E10" i="14"/>
  <c r="E95" i="14" s="1"/>
  <c r="I10" i="14"/>
  <c r="I95" i="14" s="1"/>
  <c r="F162" i="18"/>
  <c r="E38" i="14"/>
  <c r="C8" i="17"/>
  <c r="B33" i="5" s="1"/>
  <c r="G38" i="14"/>
  <c r="V10" i="4"/>
  <c r="L10" i="4"/>
  <c r="D10" i="4"/>
  <c r="U10" i="4"/>
  <c r="K10" i="4"/>
  <c r="F154" i="18"/>
  <c r="F144" i="18"/>
  <c r="G10" i="14"/>
  <c r="G95" i="14" s="1"/>
  <c r="I38" i="14"/>
  <c r="H10" i="14"/>
  <c r="B8" i="17"/>
  <c r="F143" i="18"/>
  <c r="F145" i="18" s="1"/>
  <c r="H95" i="14" l="1"/>
  <c r="D95" i="14"/>
  <c r="L67" i="23"/>
  <c r="R65" i="14"/>
  <c r="R68" i="14" s="1"/>
  <c r="B71" i="5"/>
  <c r="E11" i="17"/>
  <c r="B14" i="5"/>
  <c r="H8" i="17"/>
  <c r="E8" i="17"/>
  <c r="H9" i="17"/>
  <c r="J9" i="17" s="1"/>
  <c r="B72" i="5"/>
  <c r="E12" i="17"/>
  <c r="M21" i="23"/>
  <c r="O56" i="23"/>
  <c r="O45" i="23"/>
  <c r="O60" i="23" s="1"/>
  <c r="O59" i="23"/>
  <c r="N17" i="23"/>
  <c r="O16" i="23"/>
  <c r="N20" i="23"/>
  <c r="O41" i="23"/>
  <c r="O57" i="23" s="1"/>
  <c r="P122" i="14" s="1"/>
  <c r="N57" i="23"/>
  <c r="L68" i="23"/>
  <c r="N48" i="23"/>
  <c r="M49" i="23"/>
  <c r="M64" i="23" s="1"/>
  <c r="M52" i="23"/>
  <c r="M53" i="23" s="1"/>
  <c r="N33" i="23"/>
  <c r="O32" i="23"/>
  <c r="N36" i="23"/>
  <c r="N37" i="23" s="1"/>
  <c r="BI137" i="18"/>
  <c r="BI129" i="18"/>
  <c r="C31" i="17"/>
  <c r="B31" i="17"/>
  <c r="B32" i="17"/>
  <c r="C32" i="17"/>
  <c r="BI143" i="18"/>
  <c r="BI144" i="18"/>
  <c r="F176" i="18"/>
  <c r="J8" i="17" l="1"/>
  <c r="H11" i="17"/>
  <c r="D32" i="17"/>
  <c r="D31" i="17"/>
  <c r="J11" i="17"/>
  <c r="S65" i="14"/>
  <c r="S68" i="14" s="1"/>
  <c r="N21" i="23"/>
  <c r="N49" i="23"/>
  <c r="N64" i="23" s="1"/>
  <c r="O48" i="23"/>
  <c r="O63" i="23" s="1"/>
  <c r="P123" i="14" s="1"/>
  <c r="N52" i="23"/>
  <c r="N53" i="23" s="1"/>
  <c r="O33" i="23"/>
  <c r="O36" i="23"/>
  <c r="O37" i="23" s="1"/>
  <c r="N63" i="23"/>
  <c r="M67" i="23"/>
  <c r="O17" i="23"/>
  <c r="O20" i="23"/>
  <c r="M68" i="23"/>
  <c r="BI145" i="18"/>
  <c r="B40" i="17"/>
  <c r="B82" i="5"/>
  <c r="B39" i="17"/>
  <c r="B81" i="5"/>
  <c r="C40" i="17"/>
  <c r="B92" i="5"/>
  <c r="C39" i="17"/>
  <c r="B91" i="5"/>
  <c r="AD50" i="4"/>
  <c r="AC50" i="4"/>
  <c r="AB50" i="4"/>
  <c r="AA50" i="4"/>
  <c r="Z50" i="4"/>
  <c r="Y50" i="4"/>
  <c r="X50" i="4"/>
  <c r="W50" i="4"/>
  <c r="V50" i="4"/>
  <c r="U50" i="4"/>
  <c r="T50" i="4"/>
  <c r="S50" i="4"/>
  <c r="O50" i="4"/>
  <c r="N50" i="4"/>
  <c r="M50" i="4"/>
  <c r="L50" i="4"/>
  <c r="K50" i="4"/>
  <c r="J50" i="4"/>
  <c r="I50" i="4"/>
  <c r="H50" i="4"/>
  <c r="G50" i="4"/>
  <c r="F50" i="4"/>
  <c r="E50" i="4"/>
  <c r="D50" i="4"/>
  <c r="B50" i="4"/>
  <c r="AD42" i="4"/>
  <c r="AC42" i="4"/>
  <c r="AB42" i="4"/>
  <c r="AA42" i="4"/>
  <c r="Z42" i="4"/>
  <c r="Y42" i="4"/>
  <c r="X42" i="4"/>
  <c r="W42" i="4"/>
  <c r="V42" i="4"/>
  <c r="U42" i="4"/>
  <c r="T42" i="4"/>
  <c r="S42" i="4"/>
  <c r="O42" i="4"/>
  <c r="N42" i="4"/>
  <c r="M42" i="4"/>
  <c r="L42" i="4"/>
  <c r="K42" i="4"/>
  <c r="J42" i="4"/>
  <c r="I42" i="4"/>
  <c r="H42" i="4"/>
  <c r="G42" i="4"/>
  <c r="F42" i="4"/>
  <c r="E42" i="4"/>
  <c r="D42" i="4"/>
  <c r="B42" i="4"/>
  <c r="D39" i="17" l="1"/>
  <c r="N68" i="23"/>
  <c r="N67" i="23"/>
  <c r="T65" i="14"/>
  <c r="T68" i="14" s="1"/>
  <c r="B112" i="5"/>
  <c r="B113" i="5"/>
  <c r="O21" i="23"/>
  <c r="O49" i="23"/>
  <c r="O64" i="23" s="1"/>
  <c r="O52" i="23"/>
  <c r="O53" i="23" s="1"/>
  <c r="D40" i="17"/>
  <c r="B45" i="14"/>
  <c r="B102" i="14" s="1"/>
  <c r="B28" i="14"/>
  <c r="B113" i="14" s="1"/>
  <c r="B27" i="14"/>
  <c r="B112" i="14" s="1"/>
  <c r="U8" i="4"/>
  <c r="V8" i="4" s="1"/>
  <c r="W8" i="4" s="1"/>
  <c r="X8" i="4" s="1"/>
  <c r="Y8" i="4" s="1"/>
  <c r="Z8" i="4" s="1"/>
  <c r="AA8" i="4" s="1"/>
  <c r="AB8" i="4" s="1"/>
  <c r="AC8" i="4" s="1"/>
  <c r="AD8" i="4" s="1"/>
  <c r="T8" i="4"/>
  <c r="S8" i="4"/>
  <c r="F8" i="4"/>
  <c r="G8" i="4" s="1"/>
  <c r="H8" i="4" s="1"/>
  <c r="I8" i="4" s="1"/>
  <c r="J8" i="4" s="1"/>
  <c r="K8" i="4" s="1"/>
  <c r="L8" i="4" s="1"/>
  <c r="M8" i="4" s="1"/>
  <c r="N8" i="4" s="1"/>
  <c r="O8" i="4" s="1"/>
  <c r="E8" i="4"/>
  <c r="D8" i="4"/>
  <c r="D91" i="5"/>
  <c r="C88" i="5"/>
  <c r="E89" i="5"/>
  <c r="F89" i="5" s="1"/>
  <c r="G89" i="5" s="1"/>
  <c r="H89" i="5" s="1"/>
  <c r="I89" i="5" s="1"/>
  <c r="J89" i="5" s="1"/>
  <c r="K89" i="5" s="1"/>
  <c r="L89" i="5" s="1"/>
  <c r="M89" i="5" s="1"/>
  <c r="N89" i="5" s="1"/>
  <c r="O89" i="5" s="1"/>
  <c r="P89" i="5" s="1"/>
  <c r="Q89" i="5" s="1"/>
  <c r="R89" i="5" s="1"/>
  <c r="S89" i="5" s="1"/>
  <c r="T89" i="5" s="1"/>
  <c r="U89" i="5" s="1"/>
  <c r="V89" i="5" s="1"/>
  <c r="W89" i="5" s="1"/>
  <c r="X89" i="5" s="1"/>
  <c r="Y89" i="5" s="1"/>
  <c r="Z89" i="5" s="1"/>
  <c r="AA89" i="5" s="1"/>
  <c r="AB89" i="5" s="1"/>
  <c r="AC89" i="5" s="1"/>
  <c r="AD89" i="5" s="1"/>
  <c r="AE89" i="5" s="1"/>
  <c r="AF89" i="5" s="1"/>
  <c r="AG89" i="5" s="1"/>
  <c r="AH89" i="5" s="1"/>
  <c r="AI89" i="5" s="1"/>
  <c r="AJ89" i="5" s="1"/>
  <c r="AK89" i="5" s="1"/>
  <c r="AL89" i="5" s="1"/>
  <c r="AM89" i="5" s="1"/>
  <c r="AN89" i="5" s="1"/>
  <c r="AO89" i="5" s="1"/>
  <c r="AP89" i="5" s="1"/>
  <c r="AQ89" i="5" s="1"/>
  <c r="AR89" i="5" s="1"/>
  <c r="AS89" i="5" s="1"/>
  <c r="AT89" i="5" s="1"/>
  <c r="AU89" i="5" s="1"/>
  <c r="AV89" i="5" s="1"/>
  <c r="D81" i="5"/>
  <c r="D71" i="5"/>
  <c r="U65" i="14" l="1"/>
  <c r="U68" i="14" s="1"/>
  <c r="D112" i="5"/>
  <c r="O68" i="23"/>
  <c r="O67" i="23"/>
  <c r="M91" i="5"/>
  <c r="X91" i="5"/>
  <c r="AP91" i="5"/>
  <c r="AF91" i="5"/>
  <c r="Y91" i="5"/>
  <c r="AV91" i="5"/>
  <c r="I91" i="5"/>
  <c r="AG91" i="5"/>
  <c r="P91" i="5"/>
  <c r="H91" i="5"/>
  <c r="Z91" i="5"/>
  <c r="F91" i="5"/>
  <c r="J91" i="5"/>
  <c r="AH91" i="5"/>
  <c r="Q91" i="5"/>
  <c r="AN91" i="5"/>
  <c r="R91" i="5"/>
  <c r="AO91" i="5"/>
  <c r="L91" i="5"/>
  <c r="AR91" i="5"/>
  <c r="AJ91" i="5"/>
  <c r="AB91" i="5"/>
  <c r="T91" i="5"/>
  <c r="AQ91" i="5"/>
  <c r="AI91" i="5"/>
  <c r="AA91" i="5"/>
  <c r="S91" i="5"/>
  <c r="K91" i="5"/>
  <c r="AU91" i="5"/>
  <c r="AM91" i="5"/>
  <c r="AE91" i="5"/>
  <c r="W91" i="5"/>
  <c r="O91" i="5"/>
  <c r="G91" i="5"/>
  <c r="AT91" i="5"/>
  <c r="AL91" i="5"/>
  <c r="AD91" i="5"/>
  <c r="V91" i="5"/>
  <c r="N91" i="5"/>
  <c r="AS91" i="5"/>
  <c r="AK91" i="5"/>
  <c r="AC91" i="5"/>
  <c r="U91" i="5"/>
  <c r="D92" i="5"/>
  <c r="D82" i="5"/>
  <c r="E79" i="5"/>
  <c r="F79" i="5" s="1"/>
  <c r="G79" i="5" s="1"/>
  <c r="H79" i="5" s="1"/>
  <c r="I79" i="5" s="1"/>
  <c r="J79" i="5" s="1"/>
  <c r="K79" i="5" s="1"/>
  <c r="L79" i="5" s="1"/>
  <c r="M79" i="5" s="1"/>
  <c r="N79" i="5" s="1"/>
  <c r="O79" i="5" s="1"/>
  <c r="P79" i="5" s="1"/>
  <c r="Q79" i="5" s="1"/>
  <c r="R79" i="5" s="1"/>
  <c r="S79" i="5" s="1"/>
  <c r="T79" i="5" s="1"/>
  <c r="U79" i="5" s="1"/>
  <c r="V79" i="5" s="1"/>
  <c r="W79" i="5" s="1"/>
  <c r="X79" i="5" s="1"/>
  <c r="Y79" i="5" s="1"/>
  <c r="Z79" i="5" s="1"/>
  <c r="AA79" i="5" s="1"/>
  <c r="AB79" i="5" s="1"/>
  <c r="AC79" i="5" s="1"/>
  <c r="AD79" i="5" s="1"/>
  <c r="AE79" i="5" s="1"/>
  <c r="AF79" i="5" s="1"/>
  <c r="AG79" i="5" s="1"/>
  <c r="AH79" i="5" s="1"/>
  <c r="AI79" i="5" s="1"/>
  <c r="AJ79" i="5" s="1"/>
  <c r="AK79" i="5" s="1"/>
  <c r="AL79" i="5" s="1"/>
  <c r="AM79" i="5" s="1"/>
  <c r="AN79" i="5" s="1"/>
  <c r="AO79" i="5" s="1"/>
  <c r="AP79" i="5" s="1"/>
  <c r="AQ79" i="5" s="1"/>
  <c r="AR79" i="5" s="1"/>
  <c r="AS79" i="5" s="1"/>
  <c r="AT79" i="5" s="1"/>
  <c r="AU79" i="5" s="1"/>
  <c r="AV79" i="5" s="1"/>
  <c r="E69" i="5"/>
  <c r="F69" i="5" s="1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S69" i="5" s="1"/>
  <c r="T69" i="5" s="1"/>
  <c r="U69" i="5" s="1"/>
  <c r="V69" i="5" s="1"/>
  <c r="W69" i="5" s="1"/>
  <c r="X69" i="5" s="1"/>
  <c r="Y69" i="5" s="1"/>
  <c r="Z69" i="5" s="1"/>
  <c r="AA69" i="5" s="1"/>
  <c r="AB69" i="5" s="1"/>
  <c r="AC69" i="5" s="1"/>
  <c r="AD69" i="5" s="1"/>
  <c r="AE69" i="5" s="1"/>
  <c r="AF69" i="5" s="1"/>
  <c r="AG69" i="5" s="1"/>
  <c r="AH69" i="5" s="1"/>
  <c r="AI69" i="5" s="1"/>
  <c r="AJ69" i="5" s="1"/>
  <c r="AK69" i="5" s="1"/>
  <c r="AL69" i="5" s="1"/>
  <c r="AM69" i="5" s="1"/>
  <c r="AN69" i="5" s="1"/>
  <c r="AO69" i="5" s="1"/>
  <c r="AP69" i="5" s="1"/>
  <c r="AQ69" i="5" s="1"/>
  <c r="AR69" i="5" s="1"/>
  <c r="AS69" i="5" s="1"/>
  <c r="AT69" i="5" s="1"/>
  <c r="AU69" i="5" s="1"/>
  <c r="AV69" i="5" s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AC60" i="5" s="1"/>
  <c r="AD60" i="5" s="1"/>
  <c r="AE60" i="5" s="1"/>
  <c r="AF60" i="5" s="1"/>
  <c r="AG60" i="5" s="1"/>
  <c r="AH60" i="5" s="1"/>
  <c r="AI60" i="5" s="1"/>
  <c r="AJ60" i="5" s="1"/>
  <c r="AK60" i="5" s="1"/>
  <c r="AL60" i="5" s="1"/>
  <c r="AM60" i="5" s="1"/>
  <c r="AN60" i="5" s="1"/>
  <c r="AO60" i="5" s="1"/>
  <c r="AP60" i="5" s="1"/>
  <c r="AQ60" i="5" s="1"/>
  <c r="AR60" i="5" s="1"/>
  <c r="AS60" i="5" s="1"/>
  <c r="AT60" i="5" s="1"/>
  <c r="AU60" i="5" s="1"/>
  <c r="AV60" i="5" s="1"/>
  <c r="E32" i="5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W32" i="5" s="1"/>
  <c r="X32" i="5" s="1"/>
  <c r="Y32" i="5" s="1"/>
  <c r="Z32" i="5" s="1"/>
  <c r="AA32" i="5" s="1"/>
  <c r="AB32" i="5" s="1"/>
  <c r="AC32" i="5" s="1"/>
  <c r="AD32" i="5" s="1"/>
  <c r="AE32" i="5" s="1"/>
  <c r="AF32" i="5" s="1"/>
  <c r="AG32" i="5" s="1"/>
  <c r="AH32" i="5" s="1"/>
  <c r="AI32" i="5" s="1"/>
  <c r="AJ32" i="5" s="1"/>
  <c r="AK32" i="5" s="1"/>
  <c r="AL32" i="5" s="1"/>
  <c r="AM32" i="5" s="1"/>
  <c r="AN32" i="5" s="1"/>
  <c r="AO32" i="5" s="1"/>
  <c r="AP32" i="5" s="1"/>
  <c r="AQ32" i="5" s="1"/>
  <c r="AR32" i="5" s="1"/>
  <c r="AS32" i="5" s="1"/>
  <c r="AT32" i="5" s="1"/>
  <c r="AU32" i="5" s="1"/>
  <c r="AV32" i="5" s="1"/>
  <c r="B62" i="5"/>
  <c r="B16" i="5"/>
  <c r="B61" i="5" s="1"/>
  <c r="V65" i="14" l="1"/>
  <c r="V68" i="14" s="1"/>
  <c r="F106" i="5"/>
  <c r="C73" i="14" s="1"/>
  <c r="K92" i="5"/>
  <c r="S92" i="5"/>
  <c r="AA92" i="5"/>
  <c r="AI92" i="5"/>
  <c r="AQ92" i="5"/>
  <c r="L92" i="5"/>
  <c r="T92" i="5"/>
  <c r="AB92" i="5"/>
  <c r="AJ92" i="5"/>
  <c r="AR92" i="5"/>
  <c r="M92" i="5"/>
  <c r="U92" i="5"/>
  <c r="AC92" i="5"/>
  <c r="AK92" i="5"/>
  <c r="AS92" i="5"/>
  <c r="F92" i="5"/>
  <c r="I92" i="5"/>
  <c r="Q92" i="5"/>
  <c r="Y92" i="5"/>
  <c r="AG92" i="5"/>
  <c r="AO92" i="5"/>
  <c r="J92" i="5"/>
  <c r="R92" i="5"/>
  <c r="Z92" i="5"/>
  <c r="AH92" i="5"/>
  <c r="AP92" i="5"/>
  <c r="H92" i="5"/>
  <c r="AE92" i="5"/>
  <c r="AN92" i="5"/>
  <c r="N92" i="5"/>
  <c r="AF92" i="5"/>
  <c r="W92" i="5"/>
  <c r="O92" i="5"/>
  <c r="AL92" i="5"/>
  <c r="P92" i="5"/>
  <c r="AM92" i="5"/>
  <c r="V92" i="5"/>
  <c r="AT92" i="5"/>
  <c r="X92" i="5"/>
  <c r="AU92" i="5"/>
  <c r="G92" i="5"/>
  <c r="AD92" i="5"/>
  <c r="AV92" i="5"/>
  <c r="D72" i="5"/>
  <c r="D113" i="5" s="1"/>
  <c r="C80" i="14" l="1"/>
  <c r="C76" i="14"/>
  <c r="W65" i="14"/>
  <c r="W68" i="14" s="1"/>
  <c r="E13" i="17"/>
  <c r="E15" i="17" s="1"/>
  <c r="C13" i="17"/>
  <c r="B34" i="5" s="1"/>
  <c r="B13" i="17"/>
  <c r="D72" i="14" l="1"/>
  <c r="R10" i="20"/>
  <c r="C87" i="14"/>
  <c r="B15" i="17"/>
  <c r="B70" i="5" s="1"/>
  <c r="C15" i="17"/>
  <c r="B36" i="5"/>
  <c r="B15" i="5"/>
  <c r="B17" i="5" s="1"/>
  <c r="E19" i="17"/>
  <c r="E21" i="17" s="1"/>
  <c r="F13" i="5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AK13" i="5" s="1"/>
  <c r="AL13" i="5" s="1"/>
  <c r="AM13" i="5" s="1"/>
  <c r="AN13" i="5" s="1"/>
  <c r="AO13" i="5" s="1"/>
  <c r="AP13" i="5" s="1"/>
  <c r="AQ13" i="5" s="1"/>
  <c r="AR13" i="5" s="1"/>
  <c r="AS13" i="5" s="1"/>
  <c r="AT13" i="5" s="1"/>
  <c r="AU13" i="5" s="1"/>
  <c r="AV13" i="5" s="1"/>
  <c r="B109" i="14"/>
  <c r="W108" i="14"/>
  <c r="V108" i="14"/>
  <c r="U108" i="14"/>
  <c r="T108" i="14"/>
  <c r="S108" i="14"/>
  <c r="R108" i="14"/>
  <c r="Q108" i="14"/>
  <c r="P108" i="14"/>
  <c r="O108" i="14"/>
  <c r="N108" i="14"/>
  <c r="M108" i="14"/>
  <c r="L108" i="14"/>
  <c r="I108" i="14"/>
  <c r="H108" i="14"/>
  <c r="G108" i="14"/>
  <c r="F108" i="14"/>
  <c r="E108" i="14"/>
  <c r="D108" i="14"/>
  <c r="C108" i="14"/>
  <c r="B108" i="14"/>
  <c r="W100" i="14"/>
  <c r="V100" i="14"/>
  <c r="U100" i="14"/>
  <c r="T100" i="14"/>
  <c r="S100" i="14"/>
  <c r="R100" i="14"/>
  <c r="Q100" i="14"/>
  <c r="P100" i="14"/>
  <c r="O100" i="14"/>
  <c r="N100" i="14"/>
  <c r="M100" i="14"/>
  <c r="L100" i="14"/>
  <c r="I100" i="14"/>
  <c r="H100" i="14"/>
  <c r="G100" i="14"/>
  <c r="F100" i="14"/>
  <c r="E100" i="14"/>
  <c r="D100" i="14"/>
  <c r="C100" i="14"/>
  <c r="B100" i="14"/>
  <c r="B52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I51" i="14"/>
  <c r="H51" i="14"/>
  <c r="G51" i="14"/>
  <c r="F51" i="14"/>
  <c r="E51" i="14"/>
  <c r="D51" i="14"/>
  <c r="C51" i="14"/>
  <c r="B51" i="14"/>
  <c r="B48" i="14"/>
  <c r="O9" i="20" s="1"/>
  <c r="X47" i="14"/>
  <c r="J47" i="14"/>
  <c r="X46" i="14"/>
  <c r="J46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I43" i="14"/>
  <c r="H43" i="14"/>
  <c r="G43" i="14"/>
  <c r="F43" i="14"/>
  <c r="E43" i="14"/>
  <c r="D43" i="14"/>
  <c r="C43" i="14"/>
  <c r="B43" i="14"/>
  <c r="X39" i="14"/>
  <c r="J39" i="14"/>
  <c r="B19" i="17" l="1"/>
  <c r="B21" i="17" s="1"/>
  <c r="J96" i="14"/>
  <c r="B30" i="17"/>
  <c r="C30" i="17"/>
  <c r="C38" i="17"/>
  <c r="B38" i="17"/>
  <c r="D70" i="5"/>
  <c r="C44" i="14"/>
  <c r="X103" i="14"/>
  <c r="X96" i="14"/>
  <c r="J104" i="14"/>
  <c r="J103" i="14"/>
  <c r="X104" i="14"/>
  <c r="B105" i="14"/>
  <c r="C101" i="14" s="1"/>
  <c r="B38" i="5"/>
  <c r="C36" i="5"/>
  <c r="C17" i="5"/>
  <c r="C20" i="5" s="1"/>
  <c r="B20" i="5"/>
  <c r="W23" i="14"/>
  <c r="V23" i="14"/>
  <c r="U23" i="14"/>
  <c r="T23" i="14"/>
  <c r="S23" i="14"/>
  <c r="R23" i="14"/>
  <c r="Q23" i="14"/>
  <c r="P23" i="14"/>
  <c r="O23" i="14"/>
  <c r="N23" i="14"/>
  <c r="M23" i="14"/>
  <c r="L23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C23" i="14"/>
  <c r="D23" i="14"/>
  <c r="E23" i="14"/>
  <c r="F23" i="14"/>
  <c r="G23" i="14"/>
  <c r="H23" i="14"/>
  <c r="I23" i="14"/>
  <c r="B23" i="14"/>
  <c r="C15" i="14"/>
  <c r="D15" i="14"/>
  <c r="E15" i="14"/>
  <c r="F15" i="14"/>
  <c r="G15" i="14"/>
  <c r="H15" i="14"/>
  <c r="I15" i="14"/>
  <c r="B15" i="14"/>
  <c r="X19" i="14"/>
  <c r="J19" i="14"/>
  <c r="X18" i="14"/>
  <c r="J18" i="14"/>
  <c r="B24" i="14"/>
  <c r="B20" i="14"/>
  <c r="L9" i="20" s="1"/>
  <c r="X11" i="14"/>
  <c r="J11" i="14"/>
  <c r="D30" i="17" l="1"/>
  <c r="D33" i="17" s="1"/>
  <c r="D38" i="17"/>
  <c r="D41" i="17" s="1"/>
  <c r="B41" i="17"/>
  <c r="B47" i="17" s="1"/>
  <c r="F90" i="5"/>
  <c r="F94" i="5" s="1"/>
  <c r="C41" i="17"/>
  <c r="C47" i="17" s="1"/>
  <c r="C33" i="17"/>
  <c r="C48" i="17" s="1"/>
  <c r="B90" i="5"/>
  <c r="B33" i="17"/>
  <c r="B48" i="17" s="1"/>
  <c r="B80" i="5"/>
  <c r="C16" i="14"/>
  <c r="D17" i="5"/>
  <c r="D20" i="5" s="1"/>
  <c r="D36" i="5"/>
  <c r="D38" i="5" s="1"/>
  <c r="F40" i="5"/>
  <c r="C38" i="5"/>
  <c r="X10" i="14"/>
  <c r="J10" i="14"/>
  <c r="B12" i="14"/>
  <c r="C9" i="14" l="1"/>
  <c r="B9" i="20"/>
  <c r="D48" i="17"/>
  <c r="D47" i="17"/>
  <c r="C43" i="17"/>
  <c r="B43" i="17"/>
  <c r="D43" i="17"/>
  <c r="B111" i="5"/>
  <c r="B114" i="5" s="1"/>
  <c r="B94" i="5"/>
  <c r="D90" i="5"/>
  <c r="D80" i="5"/>
  <c r="B84" i="5"/>
  <c r="C12" i="14"/>
  <c r="B10" i="20" s="1"/>
  <c r="D111" i="5" l="1"/>
  <c r="D114" i="5" s="1"/>
  <c r="AP106" i="5"/>
  <c r="AH106" i="5"/>
  <c r="Z106" i="5"/>
  <c r="R106" i="5"/>
  <c r="Q73" i="14" s="1"/>
  <c r="J106" i="5"/>
  <c r="G73" i="14" s="1"/>
  <c r="G80" i="14" s="1"/>
  <c r="G87" i="14" s="1"/>
  <c r="AA106" i="5"/>
  <c r="AO106" i="5"/>
  <c r="AG106" i="5"/>
  <c r="Y106" i="5"/>
  <c r="Q106" i="5"/>
  <c r="P73" i="14" s="1"/>
  <c r="P80" i="14" s="1"/>
  <c r="P87" i="14" s="1"/>
  <c r="I106" i="5"/>
  <c r="F73" i="14" s="1"/>
  <c r="F80" i="14" s="1"/>
  <c r="F87" i="14" s="1"/>
  <c r="AU106" i="5"/>
  <c r="AE106" i="5"/>
  <c r="O106" i="5"/>
  <c r="N73" i="14" s="1"/>
  <c r="N80" i="14" s="1"/>
  <c r="N87" i="14" s="1"/>
  <c r="AJ106" i="5"/>
  <c r="S106" i="5"/>
  <c r="R73" i="14" s="1"/>
  <c r="R80" i="14" s="1"/>
  <c r="R87" i="14" s="1"/>
  <c r="AV106" i="5"/>
  <c r="AN106" i="5"/>
  <c r="AF106" i="5"/>
  <c r="X106" i="5"/>
  <c r="W73" i="14" s="1"/>
  <c r="W80" i="14" s="1"/>
  <c r="W87" i="14" s="1"/>
  <c r="P106" i="5"/>
  <c r="O73" i="14" s="1"/>
  <c r="O80" i="14" s="1"/>
  <c r="O87" i="14" s="1"/>
  <c r="H106" i="5"/>
  <c r="E73" i="14" s="1"/>
  <c r="E80" i="14" s="1"/>
  <c r="E87" i="14" s="1"/>
  <c r="AM106" i="5"/>
  <c r="W106" i="5"/>
  <c r="V73" i="14" s="1"/>
  <c r="V80" i="14" s="1"/>
  <c r="V87" i="14" s="1"/>
  <c r="G106" i="5"/>
  <c r="D73" i="14" s="1"/>
  <c r="T106" i="5"/>
  <c r="S73" i="14" s="1"/>
  <c r="S80" i="14" s="1"/>
  <c r="S87" i="14" s="1"/>
  <c r="AQ106" i="5"/>
  <c r="K106" i="5"/>
  <c r="H73" i="14" s="1"/>
  <c r="H80" i="14" s="1"/>
  <c r="H87" i="14" s="1"/>
  <c r="AT106" i="5"/>
  <c r="AL106" i="5"/>
  <c r="AD106" i="5"/>
  <c r="V106" i="5"/>
  <c r="U73" i="14" s="1"/>
  <c r="U80" i="14" s="1"/>
  <c r="U87" i="14" s="1"/>
  <c r="N106" i="5"/>
  <c r="M73" i="14" s="1"/>
  <c r="M80" i="14" s="1"/>
  <c r="M87" i="14" s="1"/>
  <c r="AS106" i="5"/>
  <c r="AK106" i="5"/>
  <c r="AC106" i="5"/>
  <c r="U106" i="5"/>
  <c r="T73" i="14" s="1"/>
  <c r="T80" i="14" s="1"/>
  <c r="T87" i="14" s="1"/>
  <c r="M106" i="5"/>
  <c r="L73" i="14" s="1"/>
  <c r="L80" i="14" s="1"/>
  <c r="AR106" i="5"/>
  <c r="AB106" i="5"/>
  <c r="L106" i="5"/>
  <c r="I73" i="14" s="1"/>
  <c r="I80" i="14" s="1"/>
  <c r="I87" i="14" s="1"/>
  <c r="AI106" i="5"/>
  <c r="D84" i="5"/>
  <c r="AU90" i="5"/>
  <c r="AU94" i="5" s="1"/>
  <c r="Q90" i="5"/>
  <c r="Q94" i="5" s="1"/>
  <c r="AS90" i="5"/>
  <c r="AS94" i="5" s="1"/>
  <c r="R90" i="5"/>
  <c r="R94" i="5" s="1"/>
  <c r="AJ90" i="5"/>
  <c r="AJ94" i="5" s="1"/>
  <c r="S90" i="5"/>
  <c r="S94" i="5" s="1"/>
  <c r="K90" i="5"/>
  <c r="K94" i="5" s="1"/>
  <c r="G90" i="5"/>
  <c r="G94" i="5" s="1"/>
  <c r="AO90" i="5"/>
  <c r="AO94" i="5" s="1"/>
  <c r="AD90" i="5"/>
  <c r="AD94" i="5" s="1"/>
  <c r="Z90" i="5"/>
  <c r="Z94" i="5" s="1"/>
  <c r="M90" i="5"/>
  <c r="M94" i="5" s="1"/>
  <c r="AR90" i="5"/>
  <c r="AR94" i="5" s="1"/>
  <c r="AM90" i="5"/>
  <c r="AM94" i="5" s="1"/>
  <c r="AB90" i="5"/>
  <c r="AB94" i="5" s="1"/>
  <c r="H90" i="5"/>
  <c r="H94" i="5" s="1"/>
  <c r="Y90" i="5"/>
  <c r="Y94" i="5" s="1"/>
  <c r="N90" i="5"/>
  <c r="N94" i="5" s="1"/>
  <c r="O90" i="5"/>
  <c r="O94" i="5" s="1"/>
  <c r="AP90" i="5"/>
  <c r="AP94" i="5" s="1"/>
  <c r="I90" i="5"/>
  <c r="I94" i="5" s="1"/>
  <c r="AI90" i="5"/>
  <c r="AI94" i="5" s="1"/>
  <c r="D94" i="5"/>
  <c r="P90" i="5"/>
  <c r="P94" i="5" s="1"/>
  <c r="AG90" i="5"/>
  <c r="AG94" i="5" s="1"/>
  <c r="V90" i="5"/>
  <c r="V94" i="5" s="1"/>
  <c r="AQ90" i="5"/>
  <c r="AQ94" i="5" s="1"/>
  <c r="X90" i="5"/>
  <c r="X94" i="5" s="1"/>
  <c r="AH90" i="5"/>
  <c r="AH94" i="5" s="1"/>
  <c r="AF90" i="5"/>
  <c r="AF94" i="5" s="1"/>
  <c r="AL90" i="5"/>
  <c r="AL94" i="5" s="1"/>
  <c r="J90" i="5"/>
  <c r="J94" i="5" s="1"/>
  <c r="W90" i="5"/>
  <c r="W94" i="5" s="1"/>
  <c r="AN90" i="5"/>
  <c r="AN94" i="5" s="1"/>
  <c r="U90" i="5"/>
  <c r="U94" i="5" s="1"/>
  <c r="AT90" i="5"/>
  <c r="AT94" i="5" s="1"/>
  <c r="T90" i="5"/>
  <c r="T94" i="5" s="1"/>
  <c r="AA90" i="5"/>
  <c r="AA94" i="5" s="1"/>
  <c r="AE90" i="5"/>
  <c r="AE94" i="5" s="1"/>
  <c r="AV90" i="5"/>
  <c r="AV94" i="5" s="1"/>
  <c r="AC90" i="5"/>
  <c r="AC94" i="5" s="1"/>
  <c r="L90" i="5"/>
  <c r="L94" i="5" s="1"/>
  <c r="AK90" i="5"/>
  <c r="AK94" i="5" s="1"/>
  <c r="D9" i="14"/>
  <c r="D12" i="14" s="1"/>
  <c r="B11" i="20" s="1"/>
  <c r="X95" i="14"/>
  <c r="X38" i="14"/>
  <c r="L87" i="14" l="1"/>
  <c r="D80" i="14"/>
  <c r="J73" i="14"/>
  <c r="D76" i="14"/>
  <c r="X73" i="14"/>
  <c r="Q80" i="14"/>
  <c r="Q87" i="14" s="1"/>
  <c r="E9" i="14"/>
  <c r="E12" i="14" s="1"/>
  <c r="B12" i="20" s="1"/>
  <c r="B40" i="14"/>
  <c r="E9" i="20" s="1"/>
  <c r="J38" i="14"/>
  <c r="B64" i="5"/>
  <c r="D62" i="5"/>
  <c r="D61" i="5"/>
  <c r="E38" i="5"/>
  <c r="E42" i="5" s="1"/>
  <c r="E46" i="5" s="1"/>
  <c r="G31" i="5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R31" i="5" s="1"/>
  <c r="S31" i="5" s="1"/>
  <c r="T31" i="5" s="1"/>
  <c r="U31" i="5" s="1"/>
  <c r="V31" i="5" s="1"/>
  <c r="W31" i="5" s="1"/>
  <c r="X31" i="5" s="1"/>
  <c r="Y31" i="5" s="1"/>
  <c r="Z31" i="5" s="1"/>
  <c r="AA31" i="5" s="1"/>
  <c r="AB31" i="5" s="1"/>
  <c r="AC31" i="5" s="1"/>
  <c r="AD31" i="5" s="1"/>
  <c r="AE31" i="5" s="1"/>
  <c r="AF31" i="5" s="1"/>
  <c r="AG31" i="5" s="1"/>
  <c r="AH31" i="5" s="1"/>
  <c r="AI31" i="5" s="1"/>
  <c r="AJ31" i="5" s="1"/>
  <c r="AK31" i="5" s="1"/>
  <c r="AL31" i="5" s="1"/>
  <c r="AM31" i="5" s="1"/>
  <c r="AN31" i="5" s="1"/>
  <c r="AO31" i="5" s="1"/>
  <c r="AP31" i="5" s="1"/>
  <c r="AQ31" i="5" s="1"/>
  <c r="AR31" i="5" s="1"/>
  <c r="AS31" i="5" s="1"/>
  <c r="AT31" i="5" s="1"/>
  <c r="AU31" i="5" s="1"/>
  <c r="AV31" i="5" s="1"/>
  <c r="F22" i="5"/>
  <c r="X80" i="14" l="1"/>
  <c r="X87" i="14" s="1"/>
  <c r="D87" i="14"/>
  <c r="J80" i="14"/>
  <c r="J87" i="14" s="1"/>
  <c r="E72" i="14"/>
  <c r="E76" i="14" s="1"/>
  <c r="R11" i="20"/>
  <c r="C37" i="14"/>
  <c r="C40" i="14" s="1"/>
  <c r="E10" i="20" s="1"/>
  <c r="F9" i="14"/>
  <c r="F12" i="14" s="1"/>
  <c r="B13" i="20" s="1"/>
  <c r="L62" i="5"/>
  <c r="K62" i="5"/>
  <c r="G62" i="5"/>
  <c r="J62" i="5"/>
  <c r="I62" i="5"/>
  <c r="H62" i="5"/>
  <c r="F62" i="5"/>
  <c r="F61" i="5"/>
  <c r="K61" i="5"/>
  <c r="J61" i="5"/>
  <c r="I61" i="5"/>
  <c r="G61" i="5"/>
  <c r="L61" i="5"/>
  <c r="H61" i="5"/>
  <c r="I26" i="5"/>
  <c r="H26" i="5"/>
  <c r="G26" i="5"/>
  <c r="B97" i="14"/>
  <c r="C94" i="14" s="1"/>
  <c r="C97" i="14" s="1"/>
  <c r="J95" i="14"/>
  <c r="D64" i="5"/>
  <c r="F26" i="5"/>
  <c r="N62" i="5"/>
  <c r="P62" i="5"/>
  <c r="R62" i="5"/>
  <c r="T62" i="5"/>
  <c r="V62" i="5"/>
  <c r="X62" i="5"/>
  <c r="Z62" i="5"/>
  <c r="AB62" i="5"/>
  <c r="AD62" i="5"/>
  <c r="AF62" i="5"/>
  <c r="AH62" i="5"/>
  <c r="AJ62" i="5"/>
  <c r="AL62" i="5"/>
  <c r="AN62" i="5"/>
  <c r="AP62" i="5"/>
  <c r="AR62" i="5"/>
  <c r="AT62" i="5"/>
  <c r="AV62" i="5"/>
  <c r="M62" i="5"/>
  <c r="O62" i="5"/>
  <c r="Q62" i="5"/>
  <c r="S62" i="5"/>
  <c r="U62" i="5"/>
  <c r="W62" i="5"/>
  <c r="Y62" i="5"/>
  <c r="AA62" i="5"/>
  <c r="AC62" i="5"/>
  <c r="AE62" i="5"/>
  <c r="AG62" i="5"/>
  <c r="AI62" i="5"/>
  <c r="AK62" i="5"/>
  <c r="AM62" i="5"/>
  <c r="AO62" i="5"/>
  <c r="AQ62" i="5"/>
  <c r="AS62" i="5"/>
  <c r="AU62" i="5"/>
  <c r="AU36" i="5"/>
  <c r="AS36" i="5"/>
  <c r="AQ36" i="5"/>
  <c r="AO36" i="5"/>
  <c r="AM36" i="5"/>
  <c r="AK36" i="5"/>
  <c r="AI36" i="5"/>
  <c r="AG36" i="5"/>
  <c r="AE36" i="5"/>
  <c r="AC36" i="5"/>
  <c r="AA36" i="5"/>
  <c r="Y36" i="5"/>
  <c r="W36" i="5"/>
  <c r="U36" i="5"/>
  <c r="S36" i="5"/>
  <c r="Q36" i="5"/>
  <c r="O36" i="5"/>
  <c r="M36" i="5"/>
  <c r="K36" i="5"/>
  <c r="I36" i="5"/>
  <c r="G36" i="5"/>
  <c r="AV36" i="5"/>
  <c r="AT36" i="5"/>
  <c r="AR36" i="5"/>
  <c r="AP36" i="5"/>
  <c r="AN36" i="5"/>
  <c r="AL36" i="5"/>
  <c r="AJ36" i="5"/>
  <c r="AH36" i="5"/>
  <c r="AF36" i="5"/>
  <c r="AD36" i="5"/>
  <c r="AB36" i="5"/>
  <c r="Z36" i="5"/>
  <c r="X36" i="5"/>
  <c r="V36" i="5"/>
  <c r="T36" i="5"/>
  <c r="R36" i="5"/>
  <c r="P36" i="5"/>
  <c r="N36" i="5"/>
  <c r="L36" i="5"/>
  <c r="J36" i="5"/>
  <c r="H36" i="5"/>
  <c r="F36" i="5"/>
  <c r="AU44" i="5"/>
  <c r="AS44" i="5"/>
  <c r="AQ44" i="5"/>
  <c r="AO44" i="5"/>
  <c r="AM44" i="5"/>
  <c r="AK44" i="5"/>
  <c r="AI44" i="5"/>
  <c r="AG44" i="5"/>
  <c r="AE44" i="5"/>
  <c r="AC44" i="5"/>
  <c r="AA44" i="5"/>
  <c r="Y44" i="5"/>
  <c r="W44" i="5"/>
  <c r="U44" i="5"/>
  <c r="S44" i="5"/>
  <c r="Q44" i="5"/>
  <c r="O44" i="5"/>
  <c r="M44" i="5"/>
  <c r="K44" i="5"/>
  <c r="I44" i="5"/>
  <c r="G44" i="5"/>
  <c r="AV44" i="5"/>
  <c r="AT44" i="5"/>
  <c r="AR44" i="5"/>
  <c r="AP44" i="5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F44" i="5"/>
  <c r="M26" i="5"/>
  <c r="O26" i="5"/>
  <c r="Q26" i="5"/>
  <c r="S26" i="5"/>
  <c r="U26" i="5"/>
  <c r="W26" i="5"/>
  <c r="Y26" i="5"/>
  <c r="AA26" i="5"/>
  <c r="AC26" i="5"/>
  <c r="AE26" i="5"/>
  <c r="AG26" i="5"/>
  <c r="AI26" i="5"/>
  <c r="AK26" i="5"/>
  <c r="AM26" i="5"/>
  <c r="AO26" i="5"/>
  <c r="AQ26" i="5"/>
  <c r="AS26" i="5"/>
  <c r="AU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AR26" i="5"/>
  <c r="AT26" i="5"/>
  <c r="AV26" i="5"/>
  <c r="H17" i="5"/>
  <c r="AL17" i="5"/>
  <c r="AN17" i="5"/>
  <c r="AP17" i="5"/>
  <c r="AR17" i="5"/>
  <c r="AT17" i="5"/>
  <c r="AV17" i="5"/>
  <c r="AM17" i="5"/>
  <c r="AO17" i="5"/>
  <c r="AQ17" i="5"/>
  <c r="AS17" i="5"/>
  <c r="AU17" i="5"/>
  <c r="Z17" i="5"/>
  <c r="AB17" i="5"/>
  <c r="AD17" i="5"/>
  <c r="AF17" i="5"/>
  <c r="AH17" i="5"/>
  <c r="AJ17" i="5"/>
  <c r="AK17" i="5"/>
  <c r="AA17" i="5"/>
  <c r="AC17" i="5"/>
  <c r="AE17" i="5"/>
  <c r="AG17" i="5"/>
  <c r="AI17" i="5"/>
  <c r="Y17" i="5"/>
  <c r="K26" i="5"/>
  <c r="N17" i="5"/>
  <c r="W17" i="5"/>
  <c r="U17" i="5"/>
  <c r="S17" i="5"/>
  <c r="Q17" i="5"/>
  <c r="O17" i="5"/>
  <c r="J26" i="5"/>
  <c r="L26" i="5"/>
  <c r="M17" i="5"/>
  <c r="X17" i="5"/>
  <c r="V17" i="5"/>
  <c r="T17" i="5"/>
  <c r="R17" i="5"/>
  <c r="P17" i="5"/>
  <c r="K17" i="5"/>
  <c r="I17" i="5"/>
  <c r="G17" i="5"/>
  <c r="F17" i="5"/>
  <c r="L17" i="5"/>
  <c r="J17" i="5"/>
  <c r="C78" i="5"/>
  <c r="F80" i="5" s="1"/>
  <c r="C68" i="5"/>
  <c r="G59" i="5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9" i="5" s="1"/>
  <c r="X59" i="5" s="1"/>
  <c r="Y59" i="5" s="1"/>
  <c r="Z59" i="5" s="1"/>
  <c r="AA59" i="5" s="1"/>
  <c r="AB59" i="5" s="1"/>
  <c r="AC59" i="5" s="1"/>
  <c r="AD59" i="5" s="1"/>
  <c r="AE59" i="5" s="1"/>
  <c r="AF59" i="5" s="1"/>
  <c r="AG59" i="5" s="1"/>
  <c r="AH59" i="5" s="1"/>
  <c r="AI59" i="5" s="1"/>
  <c r="AJ59" i="5" s="1"/>
  <c r="AK59" i="5" s="1"/>
  <c r="AL59" i="5" s="1"/>
  <c r="AM59" i="5" s="1"/>
  <c r="AN59" i="5" s="1"/>
  <c r="AO59" i="5" s="1"/>
  <c r="AP59" i="5" s="1"/>
  <c r="AQ59" i="5" s="1"/>
  <c r="AR59" i="5" s="1"/>
  <c r="AS59" i="5" s="1"/>
  <c r="AT59" i="5" s="1"/>
  <c r="AU59" i="5" s="1"/>
  <c r="AV59" i="5" s="1"/>
  <c r="E20" i="5"/>
  <c r="E24" i="5" s="1"/>
  <c r="G12" i="5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AN12" i="5" s="1"/>
  <c r="AO12" i="5" s="1"/>
  <c r="AP12" i="5" s="1"/>
  <c r="AQ12" i="5" s="1"/>
  <c r="AR12" i="5" s="1"/>
  <c r="AS12" i="5" s="1"/>
  <c r="AT12" i="5" s="1"/>
  <c r="AU12" i="5" s="1"/>
  <c r="AV12" i="5" s="1"/>
  <c r="G3" i="5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F72" i="14" l="1"/>
  <c r="F76" i="14" s="1"/>
  <c r="R12" i="20"/>
  <c r="D94" i="14"/>
  <c r="D97" i="14" s="1"/>
  <c r="E94" i="14" s="1"/>
  <c r="E97" i="14" s="1"/>
  <c r="F94" i="14" s="1"/>
  <c r="F97" i="14" s="1"/>
  <c r="G94" i="14" s="1"/>
  <c r="G97" i="14" s="1"/>
  <c r="H94" i="14" s="1"/>
  <c r="H97" i="14" s="1"/>
  <c r="I94" i="14" s="1"/>
  <c r="I97" i="14" s="1"/>
  <c r="L94" i="14" s="1"/>
  <c r="L97" i="14" s="1"/>
  <c r="M94" i="14" s="1"/>
  <c r="M97" i="14" s="1"/>
  <c r="N94" i="14" s="1"/>
  <c r="N97" i="14" s="1"/>
  <c r="O94" i="14" s="1"/>
  <c r="O97" i="14" s="1"/>
  <c r="P94" i="14" s="1"/>
  <c r="P97" i="14" s="1"/>
  <c r="G9" i="14"/>
  <c r="G12" i="14" s="1"/>
  <c r="B14" i="20" s="1"/>
  <c r="D37" i="14"/>
  <c r="D40" i="14" s="1"/>
  <c r="E11" i="20" s="1"/>
  <c r="AF81" i="5"/>
  <c r="H81" i="5"/>
  <c r="E55" i="14" s="1"/>
  <c r="AU81" i="5"/>
  <c r="AE81" i="5"/>
  <c r="O81" i="5"/>
  <c r="N55" i="14" s="1"/>
  <c r="AD81" i="5"/>
  <c r="AN81" i="5"/>
  <c r="P81" i="5"/>
  <c r="O55" i="14" s="1"/>
  <c r="AM81" i="5"/>
  <c r="G81" i="5"/>
  <c r="D55" i="14" s="1"/>
  <c r="AT81" i="5"/>
  <c r="V81" i="5"/>
  <c r="U55" i="14" s="1"/>
  <c r="AV81" i="5"/>
  <c r="X81" i="5"/>
  <c r="W55" i="14" s="1"/>
  <c r="W81" i="5"/>
  <c r="V55" i="14" s="1"/>
  <c r="AL81" i="5"/>
  <c r="N81" i="5"/>
  <c r="M55" i="14" s="1"/>
  <c r="AQ81" i="5"/>
  <c r="AR81" i="5"/>
  <c r="Y81" i="5"/>
  <c r="M81" i="5"/>
  <c r="L55" i="14" s="1"/>
  <c r="AG81" i="5"/>
  <c r="K81" i="5"/>
  <c r="H55" i="14" s="1"/>
  <c r="L81" i="5"/>
  <c r="I55" i="14" s="1"/>
  <c r="AK81" i="5"/>
  <c r="R81" i="5"/>
  <c r="Q55" i="14" s="1"/>
  <c r="AI81" i="5"/>
  <c r="T81" i="5"/>
  <c r="S55" i="14" s="1"/>
  <c r="AS81" i="5"/>
  <c r="Z81" i="5"/>
  <c r="U81" i="5"/>
  <c r="T55" i="14" s="1"/>
  <c r="AO81" i="5"/>
  <c r="S81" i="5"/>
  <c r="R55" i="14" s="1"/>
  <c r="AC81" i="5"/>
  <c r="J81" i="5"/>
  <c r="G55" i="14" s="1"/>
  <c r="AA81" i="5"/>
  <c r="AJ81" i="5"/>
  <c r="Q81" i="5"/>
  <c r="P55" i="14" s="1"/>
  <c r="AP81" i="5"/>
  <c r="AB81" i="5"/>
  <c r="I81" i="5"/>
  <c r="F55" i="14" s="1"/>
  <c r="AH81" i="5"/>
  <c r="AS80" i="5"/>
  <c r="AV80" i="5"/>
  <c r="AH80" i="5"/>
  <c r="S80" i="5"/>
  <c r="AM80" i="5"/>
  <c r="V80" i="5"/>
  <c r="AS82" i="5"/>
  <c r="P82" i="5"/>
  <c r="O56" i="14" s="1"/>
  <c r="W82" i="5"/>
  <c r="V56" i="14" s="1"/>
  <c r="AJ82" i="5"/>
  <c r="AH82" i="5"/>
  <c r="AR80" i="5"/>
  <c r="O80" i="5"/>
  <c r="AC82" i="5"/>
  <c r="J82" i="5"/>
  <c r="G56" i="14" s="1"/>
  <c r="AJ80" i="5"/>
  <c r="Y82" i="5"/>
  <c r="V82" i="5"/>
  <c r="U56" i="14" s="1"/>
  <c r="F82" i="5"/>
  <c r="C56" i="14" s="1"/>
  <c r="Q80" i="5"/>
  <c r="AU82" i="5"/>
  <c r="AK80" i="5"/>
  <c r="AF80" i="5"/>
  <c r="J80" i="5"/>
  <c r="K80" i="5"/>
  <c r="AE80" i="5"/>
  <c r="N80" i="5"/>
  <c r="U82" i="5"/>
  <c r="T56" i="14" s="1"/>
  <c r="H82" i="5"/>
  <c r="E56" i="14" s="1"/>
  <c r="O82" i="5"/>
  <c r="N56" i="14" s="1"/>
  <c r="T82" i="5"/>
  <c r="S56" i="14" s="1"/>
  <c r="Z82" i="5"/>
  <c r="AN80" i="5"/>
  <c r="R80" i="5"/>
  <c r="L82" i="5"/>
  <c r="I56" i="14" s="1"/>
  <c r="AI82" i="5"/>
  <c r="P80" i="5"/>
  <c r="AO80" i="5"/>
  <c r="AV82" i="5"/>
  <c r="AA82" i="5"/>
  <c r="AQ80" i="5"/>
  <c r="AT80" i="5"/>
  <c r="N82" i="5"/>
  <c r="M56" i="14" s="1"/>
  <c r="AC80" i="5"/>
  <c r="H80" i="5"/>
  <c r="Y80" i="5"/>
  <c r="AP80" i="5"/>
  <c r="W80" i="5"/>
  <c r="AO82" i="5"/>
  <c r="AB82" i="5"/>
  <c r="AD82" i="5"/>
  <c r="G82" i="5"/>
  <c r="D56" i="14" s="1"/>
  <c r="AQ82" i="5"/>
  <c r="R82" i="5"/>
  <c r="Q56" i="14" s="1"/>
  <c r="U80" i="5"/>
  <c r="AG82" i="5"/>
  <c r="AT82" i="5"/>
  <c r="M80" i="5"/>
  <c r="G80" i="5"/>
  <c r="AR82" i="5"/>
  <c r="AB80" i="5"/>
  <c r="Q82" i="5"/>
  <c r="P56" i="14" s="1"/>
  <c r="AG80" i="5"/>
  <c r="T80" i="5"/>
  <c r="AI80" i="5"/>
  <c r="X80" i="5"/>
  <c r="AL80" i="5"/>
  <c r="I82" i="5"/>
  <c r="F56" i="14" s="1"/>
  <c r="AF82" i="5"/>
  <c r="AM82" i="5"/>
  <c r="AK82" i="5"/>
  <c r="K82" i="5"/>
  <c r="H56" i="14" s="1"/>
  <c r="I80" i="5"/>
  <c r="L80" i="5"/>
  <c r="AA80" i="5"/>
  <c r="AU80" i="5"/>
  <c r="AD80" i="5"/>
  <c r="AL82" i="5"/>
  <c r="X82" i="5"/>
  <c r="W56" i="14" s="1"/>
  <c r="AE82" i="5"/>
  <c r="M82" i="5"/>
  <c r="L56" i="14" s="1"/>
  <c r="AP82" i="5"/>
  <c r="Z80" i="5"/>
  <c r="AN82" i="5"/>
  <c r="S82" i="5"/>
  <c r="R56" i="14" s="1"/>
  <c r="F81" i="5"/>
  <c r="C55" i="14" s="1"/>
  <c r="AA71" i="5"/>
  <c r="AU71" i="5"/>
  <c r="AV71" i="5"/>
  <c r="AQ71" i="5"/>
  <c r="O71" i="5"/>
  <c r="P71" i="5"/>
  <c r="K71" i="5"/>
  <c r="AE71" i="5"/>
  <c r="AF71" i="5"/>
  <c r="AF112" i="5" s="1"/>
  <c r="Q71" i="5"/>
  <c r="AG71" i="5"/>
  <c r="S71" i="5"/>
  <c r="AI71" i="5"/>
  <c r="M71" i="5"/>
  <c r="AL71" i="5"/>
  <c r="AO71" i="5"/>
  <c r="AO112" i="5" s="1"/>
  <c r="AN71" i="5"/>
  <c r="G71" i="5"/>
  <c r="L71" i="5"/>
  <c r="AS71" i="5"/>
  <c r="U71" i="5"/>
  <c r="AT71" i="5"/>
  <c r="Y71" i="5"/>
  <c r="X71" i="5"/>
  <c r="J71" i="5"/>
  <c r="T71" i="5"/>
  <c r="N71" i="5"/>
  <c r="AC71" i="5"/>
  <c r="F71" i="5"/>
  <c r="I71" i="5"/>
  <c r="H71" i="5"/>
  <c r="AK71" i="5"/>
  <c r="R71" i="5"/>
  <c r="AB71" i="5"/>
  <c r="AJ71" i="5"/>
  <c r="V71" i="5"/>
  <c r="AH71" i="5"/>
  <c r="AM71" i="5"/>
  <c r="AR71" i="5"/>
  <c r="AD71" i="5"/>
  <c r="AP71" i="5"/>
  <c r="W71" i="5"/>
  <c r="Z71" i="5"/>
  <c r="Z112" i="5" s="1"/>
  <c r="N70" i="5"/>
  <c r="AE70" i="5"/>
  <c r="AV70" i="5"/>
  <c r="F70" i="5"/>
  <c r="F111" i="5" s="1"/>
  <c r="S70" i="5"/>
  <c r="AC70" i="5"/>
  <c r="AP72" i="5"/>
  <c r="T72" i="5"/>
  <c r="AN72" i="5"/>
  <c r="AT72" i="5"/>
  <c r="G72" i="5"/>
  <c r="H70" i="5"/>
  <c r="H111" i="5" s="1"/>
  <c r="AA72" i="5"/>
  <c r="O72" i="5"/>
  <c r="AJ70" i="5"/>
  <c r="AJ111" i="5" s="1"/>
  <c r="AI72" i="5"/>
  <c r="X70" i="5"/>
  <c r="X111" i="5" s="1"/>
  <c r="P72" i="5"/>
  <c r="V70" i="5"/>
  <c r="AM70" i="5"/>
  <c r="AM111" i="5" s="1"/>
  <c r="L70" i="5"/>
  <c r="U70" i="5"/>
  <c r="AI70" i="5"/>
  <c r="AS70" i="5"/>
  <c r="AS111" i="5" s="1"/>
  <c r="K72" i="5"/>
  <c r="AB72" i="5"/>
  <c r="AV72" i="5"/>
  <c r="U72" i="5"/>
  <c r="W72" i="5"/>
  <c r="AL70" i="5"/>
  <c r="AL111" i="5" s="1"/>
  <c r="Z70" i="5"/>
  <c r="AR72" i="5"/>
  <c r="I72" i="5"/>
  <c r="AT70" i="5"/>
  <c r="J72" i="5"/>
  <c r="AE72" i="5"/>
  <c r="G70" i="5"/>
  <c r="AA70" i="5"/>
  <c r="AA111" i="5" s="1"/>
  <c r="AG72" i="5"/>
  <c r="AG113" i="5" s="1"/>
  <c r="AD70" i="5"/>
  <c r="AD111" i="5" s="1"/>
  <c r="AU70" i="5"/>
  <c r="T70" i="5"/>
  <c r="AO70" i="5"/>
  <c r="Y70" i="5"/>
  <c r="AP70" i="5"/>
  <c r="S72" i="5"/>
  <c r="AJ72" i="5"/>
  <c r="M72" i="5"/>
  <c r="AL72" i="5"/>
  <c r="AM72" i="5"/>
  <c r="AB70" i="5"/>
  <c r="R70" i="5"/>
  <c r="AC72" i="5"/>
  <c r="AC113" i="5" s="1"/>
  <c r="P70" i="5"/>
  <c r="K70" i="5"/>
  <c r="H72" i="5"/>
  <c r="AK70" i="5"/>
  <c r="R72" i="5"/>
  <c r="AU72" i="5"/>
  <c r="O70" i="5"/>
  <c r="O111" i="5" s="1"/>
  <c r="AJ9" i="4" s="1"/>
  <c r="AF70" i="5"/>
  <c r="Q70" i="5"/>
  <c r="I70" i="5"/>
  <c r="AQ70" i="5"/>
  <c r="AQ111" i="5" s="1"/>
  <c r="Z72" i="5"/>
  <c r="F72" i="5"/>
  <c r="F113" i="5" s="1"/>
  <c r="X72" i="5"/>
  <c r="N72" i="5"/>
  <c r="Q72" i="5"/>
  <c r="Q113" i="5" s="1"/>
  <c r="V72" i="5"/>
  <c r="W70" i="5"/>
  <c r="W111" i="5" s="1"/>
  <c r="AN70" i="5"/>
  <c r="AN111" i="5" s="1"/>
  <c r="AG70" i="5"/>
  <c r="J70" i="5"/>
  <c r="M70" i="5"/>
  <c r="AH72" i="5"/>
  <c r="L72" i="5"/>
  <c r="AF72" i="5"/>
  <c r="AD72" i="5"/>
  <c r="AK72" i="5"/>
  <c r="AH70" i="5"/>
  <c r="AS72" i="5"/>
  <c r="Y72" i="5"/>
  <c r="AR70" i="5"/>
  <c r="AR111" i="5" s="1"/>
  <c r="AQ72" i="5"/>
  <c r="AO72" i="5"/>
  <c r="L38" i="5"/>
  <c r="L42" i="5" s="1"/>
  <c r="F38" i="5"/>
  <c r="F46" i="5" s="1"/>
  <c r="C19" i="17"/>
  <c r="J38" i="5"/>
  <c r="J42" i="5" s="1"/>
  <c r="H38" i="5"/>
  <c r="H42" i="5" s="1"/>
  <c r="K64" i="5"/>
  <c r="AC12" i="4" s="1"/>
  <c r="I64" i="5"/>
  <c r="AA12" i="4" s="1"/>
  <c r="G64" i="5"/>
  <c r="Y12" i="4" s="1"/>
  <c r="F64" i="5"/>
  <c r="X12" i="4" s="1"/>
  <c r="AU61" i="5"/>
  <c r="AU64" i="5" s="1"/>
  <c r="AS61" i="5"/>
  <c r="AS64" i="5" s="1"/>
  <c r="AQ61" i="5"/>
  <c r="AQ64" i="5" s="1"/>
  <c r="AO61" i="5"/>
  <c r="AO64" i="5" s="1"/>
  <c r="AM61" i="5"/>
  <c r="AM64" i="5" s="1"/>
  <c r="AK61" i="5"/>
  <c r="AK64" i="5" s="1"/>
  <c r="AI61" i="5"/>
  <c r="AI64" i="5" s="1"/>
  <c r="AG61" i="5"/>
  <c r="AG64" i="5" s="1"/>
  <c r="AE61" i="5"/>
  <c r="AE64" i="5" s="1"/>
  <c r="AC61" i="5"/>
  <c r="AC64" i="5" s="1"/>
  <c r="AA61" i="5"/>
  <c r="AA64" i="5" s="1"/>
  <c r="Y61" i="5"/>
  <c r="Y64" i="5" s="1"/>
  <c r="W61" i="5"/>
  <c r="W64" i="5" s="1"/>
  <c r="U61" i="5"/>
  <c r="U64" i="5" s="1"/>
  <c r="S61" i="5"/>
  <c r="S64" i="5" s="1"/>
  <c r="Q61" i="5"/>
  <c r="Q64" i="5" s="1"/>
  <c r="AL12" i="4" s="1"/>
  <c r="AL20" i="4" s="1"/>
  <c r="AL54" i="4" s="1"/>
  <c r="AL46" i="4" s="1"/>
  <c r="O61" i="5"/>
  <c r="O64" i="5" s="1"/>
  <c r="AJ12" i="4" s="1"/>
  <c r="M61" i="5"/>
  <c r="M64" i="5" s="1"/>
  <c r="AH12" i="4" s="1"/>
  <c r="L64" i="5"/>
  <c r="AD12" i="4" s="1"/>
  <c r="J64" i="5"/>
  <c r="AB12" i="4" s="1"/>
  <c r="H64" i="5"/>
  <c r="Z12" i="4" s="1"/>
  <c r="AV61" i="5"/>
  <c r="AV64" i="5" s="1"/>
  <c r="AT61" i="5"/>
  <c r="AT64" i="5" s="1"/>
  <c r="AR61" i="5"/>
  <c r="AR64" i="5" s="1"/>
  <c r="AP61" i="5"/>
  <c r="AP64" i="5" s="1"/>
  <c r="AN61" i="5"/>
  <c r="AN64" i="5" s="1"/>
  <c r="AL61" i="5"/>
  <c r="AL64" i="5" s="1"/>
  <c r="AJ61" i="5"/>
  <c r="AJ64" i="5" s="1"/>
  <c r="AH61" i="5"/>
  <c r="AH64" i="5" s="1"/>
  <c r="AF61" i="5"/>
  <c r="AF64" i="5" s="1"/>
  <c r="AD61" i="5"/>
  <c r="AD64" i="5" s="1"/>
  <c r="AB61" i="5"/>
  <c r="AB64" i="5" s="1"/>
  <c r="Z61" i="5"/>
  <c r="Z64" i="5" s="1"/>
  <c r="X61" i="5"/>
  <c r="X64" i="5" s="1"/>
  <c r="V61" i="5"/>
  <c r="V64" i="5" s="1"/>
  <c r="T61" i="5"/>
  <c r="T64" i="5" s="1"/>
  <c r="R61" i="5"/>
  <c r="R64" i="5" s="1"/>
  <c r="P61" i="5"/>
  <c r="P64" i="5" s="1"/>
  <c r="AK12" i="4" s="1"/>
  <c r="AK20" i="4" s="1"/>
  <c r="AK54" i="4" s="1"/>
  <c r="AK46" i="4" s="1"/>
  <c r="N61" i="5"/>
  <c r="N64" i="5" s="1"/>
  <c r="AI12" i="4" s="1"/>
  <c r="AI20" i="4" s="1"/>
  <c r="AI54" i="4" s="1"/>
  <c r="AI46" i="4" s="1"/>
  <c r="N38" i="5"/>
  <c r="N42" i="5" s="1"/>
  <c r="AU38" i="5"/>
  <c r="AU42" i="5" s="1"/>
  <c r="P38" i="5"/>
  <c r="P42" i="5" s="1"/>
  <c r="AB38" i="5"/>
  <c r="AB46" i="5" s="1"/>
  <c r="X38" i="5"/>
  <c r="X42" i="5" s="1"/>
  <c r="T38" i="5"/>
  <c r="T46" i="5" s="1"/>
  <c r="AD38" i="5"/>
  <c r="AD42" i="5" s="1"/>
  <c r="Z38" i="5"/>
  <c r="Z42" i="5" s="1"/>
  <c r="V38" i="5"/>
  <c r="V42" i="5" s="1"/>
  <c r="R38" i="5"/>
  <c r="R46" i="5" s="1"/>
  <c r="AV38" i="5"/>
  <c r="AV42" i="5" s="1"/>
  <c r="AR38" i="5"/>
  <c r="AR42" i="5" s="1"/>
  <c r="AN38" i="5"/>
  <c r="AN42" i="5" s="1"/>
  <c r="AJ38" i="5"/>
  <c r="AJ46" i="5" s="1"/>
  <c r="AF38" i="5"/>
  <c r="AF42" i="5" s="1"/>
  <c r="AT38" i="5"/>
  <c r="AT46" i="5" s="1"/>
  <c r="AP38" i="5"/>
  <c r="AP42" i="5" s="1"/>
  <c r="AL38" i="5"/>
  <c r="AL46" i="5" s="1"/>
  <c r="AH38" i="5"/>
  <c r="AH42" i="5" s="1"/>
  <c r="AE38" i="5"/>
  <c r="AE46" i="5" s="1"/>
  <c r="AA38" i="5"/>
  <c r="AA46" i="5" s="1"/>
  <c r="W38" i="5"/>
  <c r="W42" i="5" s="1"/>
  <c r="S38" i="5"/>
  <c r="S46" i="5" s="1"/>
  <c r="O38" i="5"/>
  <c r="O42" i="5" s="1"/>
  <c r="K38" i="5"/>
  <c r="K46" i="5" s="1"/>
  <c r="G38" i="5"/>
  <c r="G46" i="5" s="1"/>
  <c r="AC38" i="5"/>
  <c r="AC46" i="5" s="1"/>
  <c r="Y38" i="5"/>
  <c r="Y46" i="5" s="1"/>
  <c r="U38" i="5"/>
  <c r="U46" i="5" s="1"/>
  <c r="Q38" i="5"/>
  <c r="Q42" i="5" s="1"/>
  <c r="M38" i="5"/>
  <c r="M46" i="5" s="1"/>
  <c r="I38" i="5"/>
  <c r="I42" i="5" s="1"/>
  <c r="AS38" i="5"/>
  <c r="AO38" i="5"/>
  <c r="AK38" i="5"/>
  <c r="AG38" i="5"/>
  <c r="AQ38" i="5"/>
  <c r="AM38" i="5"/>
  <c r="AI38" i="5"/>
  <c r="AT20" i="5"/>
  <c r="AT24" i="5" s="1"/>
  <c r="AP20" i="5"/>
  <c r="AP24" i="5" s="1"/>
  <c r="AL20" i="5"/>
  <c r="AL24" i="5" s="1"/>
  <c r="AS20" i="5"/>
  <c r="AS24" i="5" s="1"/>
  <c r="AO20" i="5"/>
  <c r="AO24" i="5" s="1"/>
  <c r="AI20" i="5"/>
  <c r="AI24" i="5" s="1"/>
  <c r="AE20" i="5"/>
  <c r="AJ20" i="5"/>
  <c r="AJ24" i="5" s="1"/>
  <c r="AK20" i="5"/>
  <c r="AK24" i="5" s="1"/>
  <c r="AV20" i="5"/>
  <c r="AV24" i="5" s="1"/>
  <c r="AR20" i="5"/>
  <c r="AR24" i="5" s="1"/>
  <c r="AN20" i="5"/>
  <c r="AN24" i="5" s="1"/>
  <c r="AU20" i="5"/>
  <c r="AU24" i="5" s="1"/>
  <c r="AQ20" i="5"/>
  <c r="AQ24" i="5" s="1"/>
  <c r="AM20" i="5"/>
  <c r="AM24" i="5" s="1"/>
  <c r="AG20" i="5"/>
  <c r="AG24" i="5" s="1"/>
  <c r="AH20" i="5"/>
  <c r="AH24" i="5" s="1"/>
  <c r="E28" i="5"/>
  <c r="AD20" i="5"/>
  <c r="AF20" i="5"/>
  <c r="B74" i="5"/>
  <c r="AJ20" i="4" l="1"/>
  <c r="AJ54" i="4" s="1"/>
  <c r="AJ46" i="4"/>
  <c r="AR113" i="5"/>
  <c r="AI113" i="5"/>
  <c r="AG112" i="5"/>
  <c r="AH20" i="4"/>
  <c r="AH54" i="4" s="1"/>
  <c r="AH46" i="4"/>
  <c r="AK113" i="5"/>
  <c r="AJ112" i="5"/>
  <c r="AV112" i="5"/>
  <c r="AH113" i="5"/>
  <c r="AH111" i="5"/>
  <c r="G111" i="5"/>
  <c r="N111" i="5"/>
  <c r="AI9" i="4" s="1"/>
  <c r="AS112" i="5"/>
  <c r="AD113" i="5"/>
  <c r="Z111" i="5"/>
  <c r="AB112" i="5"/>
  <c r="AJ17" i="4"/>
  <c r="AF113" i="5"/>
  <c r="Q111" i="5"/>
  <c r="AL9" i="4" s="1"/>
  <c r="P111" i="5"/>
  <c r="AK9" i="4" s="1"/>
  <c r="AC111" i="5"/>
  <c r="AP112" i="5"/>
  <c r="AN112" i="5"/>
  <c r="AQ113" i="5"/>
  <c r="AU111" i="5"/>
  <c r="AN113" i="5"/>
  <c r="S111" i="5"/>
  <c r="AI17" i="4"/>
  <c r="AD112" i="5"/>
  <c r="G72" i="14"/>
  <c r="G76" i="14" s="1"/>
  <c r="R13" i="20"/>
  <c r="Q94" i="14"/>
  <c r="Q97" i="14" s="1"/>
  <c r="R94" i="14" s="1"/>
  <c r="R97" i="14" s="1"/>
  <c r="S94" i="14" s="1"/>
  <c r="S97" i="14" s="1"/>
  <c r="T94" i="14" s="1"/>
  <c r="T97" i="14" s="1"/>
  <c r="U94" i="14" s="1"/>
  <c r="U97" i="14" s="1"/>
  <c r="V94" i="14" s="1"/>
  <c r="V97" i="14" s="1"/>
  <c r="W94" i="14" s="1"/>
  <c r="W97" i="14" s="1"/>
  <c r="P125" i="14"/>
  <c r="AG111" i="5"/>
  <c r="Z113" i="5"/>
  <c r="AK111" i="5"/>
  <c r="AL113" i="5"/>
  <c r="AC112" i="5"/>
  <c r="AQ112" i="5"/>
  <c r="AU113" i="5"/>
  <c r="AB111" i="5"/>
  <c r="Y111" i="5"/>
  <c r="AL112" i="5"/>
  <c r="AO111" i="5"/>
  <c r="V111" i="5"/>
  <c r="AM113" i="5"/>
  <c r="U27" i="14"/>
  <c r="U112" i="14" s="1"/>
  <c r="V112" i="5"/>
  <c r="R27" i="14"/>
  <c r="R112" i="14" s="1"/>
  <c r="S112" i="5"/>
  <c r="I111" i="5"/>
  <c r="AP113" i="5"/>
  <c r="D27" i="14"/>
  <c r="D112" i="14" s="1"/>
  <c r="G112" i="5"/>
  <c r="AO113" i="5"/>
  <c r="V113" i="5"/>
  <c r="U111" i="5"/>
  <c r="R112" i="5"/>
  <c r="I28" i="14"/>
  <c r="I113" i="14" s="1"/>
  <c r="L113" i="5"/>
  <c r="AF111" i="5"/>
  <c r="AP111" i="5"/>
  <c r="W113" i="5"/>
  <c r="L111" i="5"/>
  <c r="AA113" i="5"/>
  <c r="AK112" i="5"/>
  <c r="W27" i="14"/>
  <c r="W112" i="14" s="1"/>
  <c r="X112" i="5"/>
  <c r="AE112" i="5"/>
  <c r="H28" i="14"/>
  <c r="H113" i="14" s="1"/>
  <c r="K113" i="5"/>
  <c r="S28" i="14"/>
  <c r="S113" i="14" s="1"/>
  <c r="T113" i="5"/>
  <c r="S27" i="14"/>
  <c r="S112" i="14" s="1"/>
  <c r="T112" i="5"/>
  <c r="AU112" i="5"/>
  <c r="R28" i="14"/>
  <c r="R113" i="14" s="1"/>
  <c r="S113" i="5"/>
  <c r="M28" i="14"/>
  <c r="M113" i="14" s="1"/>
  <c r="N113" i="5"/>
  <c r="R111" i="5"/>
  <c r="AE113" i="5"/>
  <c r="T28" i="14"/>
  <c r="T113" i="14" s="1"/>
  <c r="U113" i="5"/>
  <c r="AR112" i="5"/>
  <c r="H112" i="5"/>
  <c r="Y112" i="5"/>
  <c r="H27" i="14"/>
  <c r="H112" i="14" s="1"/>
  <c r="K112" i="5"/>
  <c r="F28" i="14"/>
  <c r="F113" i="14" s="1"/>
  <c r="I113" i="5"/>
  <c r="I27" i="14"/>
  <c r="L112" i="5"/>
  <c r="AJ113" i="5"/>
  <c r="Y113" i="5"/>
  <c r="M111" i="5"/>
  <c r="AH9" i="4" s="1"/>
  <c r="X113" i="5"/>
  <c r="J113" i="5"/>
  <c r="AV113" i="5"/>
  <c r="D28" i="14"/>
  <c r="D113" i="14" s="1"/>
  <c r="G113" i="5"/>
  <c r="AV111" i="5"/>
  <c r="AM112" i="5"/>
  <c r="F27" i="14"/>
  <c r="F112" i="14" s="1"/>
  <c r="I112" i="5"/>
  <c r="AT112" i="5"/>
  <c r="L27" i="14"/>
  <c r="L112" i="14" s="1"/>
  <c r="M112" i="5"/>
  <c r="AH10" i="4" s="1"/>
  <c r="O27" i="14"/>
  <c r="O112" i="14" s="1"/>
  <c r="P112" i="5"/>
  <c r="AK10" i="4" s="1"/>
  <c r="AK18" i="4" s="1"/>
  <c r="AK52" i="4" s="1"/>
  <c r="AK44" i="4" s="1"/>
  <c r="E28" i="14"/>
  <c r="E113" i="14" s="1"/>
  <c r="H113" i="5"/>
  <c r="L28" i="14"/>
  <c r="L113" i="14" s="1"/>
  <c r="M113" i="5"/>
  <c r="M27" i="14"/>
  <c r="M112" i="14" s="1"/>
  <c r="N112" i="5"/>
  <c r="AI10" i="4" s="1"/>
  <c r="K111" i="5"/>
  <c r="AI111" i="5"/>
  <c r="V27" i="14"/>
  <c r="V112" i="14" s="1"/>
  <c r="W112" i="5"/>
  <c r="P27" i="14"/>
  <c r="P112" i="14" s="1"/>
  <c r="Q112" i="5"/>
  <c r="AL10" i="4" s="1"/>
  <c r="N28" i="14"/>
  <c r="N113" i="14" s="1"/>
  <c r="O113" i="5"/>
  <c r="J112" i="5"/>
  <c r="AA112" i="5"/>
  <c r="AS113" i="5"/>
  <c r="J111" i="5"/>
  <c r="Q28" i="14"/>
  <c r="Q113" i="14" s="1"/>
  <c r="R113" i="5"/>
  <c r="T111" i="5"/>
  <c r="AT111" i="5"/>
  <c r="AB113" i="5"/>
  <c r="P113" i="5"/>
  <c r="AT113" i="5"/>
  <c r="AE111" i="5"/>
  <c r="AH112" i="5"/>
  <c r="F112" i="5"/>
  <c r="T27" i="14"/>
  <c r="U112" i="5"/>
  <c r="AI112" i="5"/>
  <c r="N27" i="14"/>
  <c r="N112" i="14" s="1"/>
  <c r="O112" i="5"/>
  <c r="AJ10" i="4" s="1"/>
  <c r="O57" i="14"/>
  <c r="E37" i="14"/>
  <c r="E40" i="14" s="1"/>
  <c r="E12" i="20" s="1"/>
  <c r="J55" i="14"/>
  <c r="H9" i="14"/>
  <c r="H12" i="14" s="1"/>
  <c r="B15" i="20" s="1"/>
  <c r="AQ84" i="5"/>
  <c r="AQ96" i="5" s="1"/>
  <c r="T57" i="14"/>
  <c r="V57" i="14"/>
  <c r="AE84" i="5"/>
  <c r="AE96" i="5" s="1"/>
  <c r="W57" i="14"/>
  <c r="S57" i="14"/>
  <c r="J84" i="5"/>
  <c r="AC84" i="5"/>
  <c r="AC96" i="5" s="1"/>
  <c r="P57" i="14"/>
  <c r="AH84" i="5"/>
  <c r="AH96" i="5" s="1"/>
  <c r="AJ84" i="5"/>
  <c r="AJ96" i="5" s="1"/>
  <c r="AS84" i="5"/>
  <c r="AS96" i="5" s="1"/>
  <c r="N57" i="14"/>
  <c r="X56" i="14"/>
  <c r="U57" i="14"/>
  <c r="Q57" i="14"/>
  <c r="J56" i="14"/>
  <c r="R57" i="14"/>
  <c r="M57" i="14"/>
  <c r="P84" i="5"/>
  <c r="AA84" i="5"/>
  <c r="AA96" i="5" s="1"/>
  <c r="X55" i="14"/>
  <c r="L57" i="14"/>
  <c r="Z84" i="5"/>
  <c r="Z96" i="5" s="1"/>
  <c r="W28" i="14"/>
  <c r="W113" i="14" s="1"/>
  <c r="G28" i="14"/>
  <c r="G113" i="14" s="1"/>
  <c r="U28" i="14"/>
  <c r="U113" i="14" s="1"/>
  <c r="P28" i="14"/>
  <c r="P113" i="14" s="1"/>
  <c r="V28" i="14"/>
  <c r="V113" i="14" s="1"/>
  <c r="C28" i="14"/>
  <c r="C113" i="14" s="1"/>
  <c r="O28" i="14"/>
  <c r="O113" i="14" s="1"/>
  <c r="C27" i="14"/>
  <c r="C112" i="14" s="1"/>
  <c r="Q27" i="14"/>
  <c r="Q112" i="14" s="1"/>
  <c r="G27" i="14"/>
  <c r="G112" i="14" s="1"/>
  <c r="E27" i="14"/>
  <c r="E112" i="14" s="1"/>
  <c r="C21" i="17"/>
  <c r="S84" i="5"/>
  <c r="M84" i="5"/>
  <c r="V84" i="5"/>
  <c r="AB84" i="5"/>
  <c r="AB96" i="5" s="1"/>
  <c r="L84" i="5"/>
  <c r="O84" i="5"/>
  <c r="K84" i="5"/>
  <c r="G84" i="5"/>
  <c r="N84" i="5"/>
  <c r="L46" i="5"/>
  <c r="AI84" i="5"/>
  <c r="AI96" i="5" s="1"/>
  <c r="T84" i="5"/>
  <c r="AM74" i="5"/>
  <c r="AB74" i="5"/>
  <c r="V74" i="5"/>
  <c r="U17" i="14" s="1"/>
  <c r="P74" i="5"/>
  <c r="R84" i="5"/>
  <c r="T74" i="5"/>
  <c r="S17" i="14" s="1"/>
  <c r="AL84" i="5"/>
  <c r="AL96" i="5" s="1"/>
  <c r="O74" i="5"/>
  <c r="I74" i="5"/>
  <c r="H46" i="5"/>
  <c r="R74" i="5"/>
  <c r="Q17" i="14" s="1"/>
  <c r="AR74" i="5"/>
  <c r="F74" i="5"/>
  <c r="M74" i="5"/>
  <c r="AA74" i="5"/>
  <c r="AC74" i="5"/>
  <c r="AN74" i="5"/>
  <c r="H74" i="5"/>
  <c r="AL74" i="5"/>
  <c r="U74" i="5"/>
  <c r="T17" i="14" s="1"/>
  <c r="AF74" i="5"/>
  <c r="AP74" i="5"/>
  <c r="G74" i="5"/>
  <c r="L74" i="5"/>
  <c r="S74" i="5"/>
  <c r="R17" i="14" s="1"/>
  <c r="X74" i="5"/>
  <c r="W17" i="14" s="1"/>
  <c r="AO74" i="5"/>
  <c r="AP84" i="5"/>
  <c r="AP96" i="5" s="1"/>
  <c r="AT84" i="5"/>
  <c r="AT96" i="5" s="1"/>
  <c r="F84" i="5"/>
  <c r="AO84" i="5"/>
  <c r="AO96" i="5" s="1"/>
  <c r="Q84" i="5"/>
  <c r="J74" i="5"/>
  <c r="AK84" i="5"/>
  <c r="AK96" i="5" s="1"/>
  <c r="AH74" i="5"/>
  <c r="AK74" i="5"/>
  <c r="AU74" i="5"/>
  <c r="N74" i="5"/>
  <c r="W84" i="5"/>
  <c r="AU84" i="5"/>
  <c r="AU96" i="5" s="1"/>
  <c r="U84" i="5"/>
  <c r="H84" i="5"/>
  <c r="Y74" i="5"/>
  <c r="AT74" i="5"/>
  <c r="AE74" i="5"/>
  <c r="I84" i="5"/>
  <c r="AQ74" i="5"/>
  <c r="AD74" i="5"/>
  <c r="AS74" i="5"/>
  <c r="AG74" i="5"/>
  <c r="AV74" i="5"/>
  <c r="AD84" i="5"/>
  <c r="AD96" i="5" s="1"/>
  <c r="X84" i="5"/>
  <c r="AN84" i="5"/>
  <c r="AN96" i="5" s="1"/>
  <c r="AF84" i="5"/>
  <c r="AF96" i="5" s="1"/>
  <c r="W74" i="5"/>
  <c r="V17" i="14" s="1"/>
  <c r="K74" i="5"/>
  <c r="Z74" i="5"/>
  <c r="AI74" i="5"/>
  <c r="AJ74" i="5"/>
  <c r="Q74" i="5"/>
  <c r="AR84" i="5"/>
  <c r="AR96" i="5" s="1"/>
  <c r="AM84" i="5"/>
  <c r="AM96" i="5" s="1"/>
  <c r="AV84" i="5"/>
  <c r="AV96" i="5" s="1"/>
  <c r="Y84" i="5"/>
  <c r="Y96" i="5" s="1"/>
  <c r="AG84" i="5"/>
  <c r="AG96" i="5" s="1"/>
  <c r="AR46" i="5"/>
  <c r="Y42" i="5"/>
  <c r="AL42" i="5"/>
  <c r="AL50" i="5" s="1"/>
  <c r="AL54" i="5" s="1"/>
  <c r="AP46" i="5"/>
  <c r="F42" i="5"/>
  <c r="AE42" i="5"/>
  <c r="T42" i="5"/>
  <c r="AB42" i="5"/>
  <c r="AN46" i="5"/>
  <c r="AA42" i="5"/>
  <c r="AJ42" i="5"/>
  <c r="AJ50" i="5" s="1"/>
  <c r="AJ54" i="5" s="1"/>
  <c r="Z46" i="5"/>
  <c r="J46" i="5"/>
  <c r="AD46" i="5"/>
  <c r="AF46" i="5"/>
  <c r="X46" i="5"/>
  <c r="S42" i="5"/>
  <c r="W46" i="5"/>
  <c r="AT42" i="5"/>
  <c r="AT50" i="5" s="1"/>
  <c r="AT54" i="5" s="1"/>
  <c r="AS28" i="5"/>
  <c r="AP28" i="5"/>
  <c r="AL28" i="5"/>
  <c r="AL51" i="5" s="1"/>
  <c r="AL55" i="5" s="1"/>
  <c r="AH28" i="5"/>
  <c r="AT28" i="5"/>
  <c r="AT51" i="5" s="1"/>
  <c r="AT55" i="5" s="1"/>
  <c r="K42" i="5"/>
  <c r="I46" i="5"/>
  <c r="G42" i="5"/>
  <c r="O46" i="5"/>
  <c r="AU46" i="5"/>
  <c r="R42" i="5"/>
  <c r="P46" i="5"/>
  <c r="AC42" i="5"/>
  <c r="AV46" i="5"/>
  <c r="AK28" i="5"/>
  <c r="Q46" i="5"/>
  <c r="N46" i="5"/>
  <c r="AO28" i="5"/>
  <c r="AH46" i="5"/>
  <c r="V46" i="5"/>
  <c r="AV50" i="5"/>
  <c r="AV54" i="5" s="1"/>
  <c r="AP50" i="5"/>
  <c r="AP54" i="5" s="1"/>
  <c r="AN50" i="5"/>
  <c r="AN54" i="5" s="1"/>
  <c r="AH50" i="5"/>
  <c r="AH54" i="5" s="1"/>
  <c r="AU50" i="5"/>
  <c r="AU54" i="5" s="1"/>
  <c r="AR50" i="5"/>
  <c r="AR54" i="5" s="1"/>
  <c r="AG28" i="5"/>
  <c r="AI28" i="5"/>
  <c r="AJ28" i="5"/>
  <c r="M42" i="5"/>
  <c r="U42" i="5"/>
  <c r="AM42" i="5"/>
  <c r="AM50" i="5" s="1"/>
  <c r="AM54" i="5" s="1"/>
  <c r="AM46" i="5"/>
  <c r="AG42" i="5"/>
  <c r="AG46" i="5"/>
  <c r="AO42" i="5"/>
  <c r="AO50" i="5" s="1"/>
  <c r="AO54" i="5" s="1"/>
  <c r="AO46" i="5"/>
  <c r="AI42" i="5"/>
  <c r="AI46" i="5"/>
  <c r="AQ42" i="5"/>
  <c r="AQ46" i="5"/>
  <c r="AK42" i="5"/>
  <c r="AK50" i="5" s="1"/>
  <c r="AK54" i="5" s="1"/>
  <c r="AK46" i="5"/>
  <c r="AS42" i="5"/>
  <c r="AS50" i="5" s="1"/>
  <c r="AS54" i="5" s="1"/>
  <c r="AS46" i="5"/>
  <c r="AM28" i="5"/>
  <c r="AU28" i="5"/>
  <c r="AN28" i="5"/>
  <c r="AV28" i="5"/>
  <c r="AQ28" i="5"/>
  <c r="AR28" i="5"/>
  <c r="D74" i="5"/>
  <c r="AC20" i="4"/>
  <c r="AC54" i="4" s="1"/>
  <c r="AC46" i="4" s="1"/>
  <c r="AA20" i="4"/>
  <c r="AA54" i="4" s="1"/>
  <c r="AA46" i="4" s="1"/>
  <c r="Y20" i="4"/>
  <c r="Y54" i="4" s="1"/>
  <c r="Y46" i="4" s="1"/>
  <c r="W20" i="4"/>
  <c r="W54" i="4" s="1"/>
  <c r="W46" i="4" s="1"/>
  <c r="U20" i="4"/>
  <c r="U54" i="4" s="1"/>
  <c r="U46" i="4" s="1"/>
  <c r="AD20" i="4"/>
  <c r="AD54" i="4" s="1"/>
  <c r="AD46" i="4" s="1"/>
  <c r="AB20" i="4"/>
  <c r="AB54" i="4" s="1"/>
  <c r="AB46" i="4" s="1"/>
  <c r="Z20" i="4"/>
  <c r="Z54" i="4" s="1"/>
  <c r="Z46" i="4" s="1"/>
  <c r="X20" i="4"/>
  <c r="X54" i="4" s="1"/>
  <c r="X46" i="4" s="1"/>
  <c r="V20" i="4"/>
  <c r="V54" i="4" s="1"/>
  <c r="V46" i="4" s="1"/>
  <c r="T20" i="4"/>
  <c r="T54" i="4" s="1"/>
  <c r="T46" i="4" s="1"/>
  <c r="B20" i="4"/>
  <c r="B54" i="4" s="1"/>
  <c r="B46" i="4" s="1"/>
  <c r="N20" i="4"/>
  <c r="N54" i="4" s="1"/>
  <c r="N46" i="4" s="1"/>
  <c r="L20" i="4"/>
  <c r="L54" i="4" s="1"/>
  <c r="L46" i="4" s="1"/>
  <c r="J20" i="4"/>
  <c r="J54" i="4" s="1"/>
  <c r="J46" i="4" s="1"/>
  <c r="H20" i="4"/>
  <c r="H54" i="4" s="1"/>
  <c r="H46" i="4" s="1"/>
  <c r="F20" i="4"/>
  <c r="F54" i="4" s="1"/>
  <c r="F46" i="4" s="1"/>
  <c r="O20" i="4"/>
  <c r="O54" i="4" s="1"/>
  <c r="O46" i="4" s="1"/>
  <c r="M20" i="4"/>
  <c r="M54" i="4" s="1"/>
  <c r="M46" i="4" s="1"/>
  <c r="K20" i="4"/>
  <c r="K54" i="4" s="1"/>
  <c r="K46" i="4" s="1"/>
  <c r="I20" i="4"/>
  <c r="I54" i="4" s="1"/>
  <c r="I46" i="4" s="1"/>
  <c r="G20" i="4"/>
  <c r="G54" i="4" s="1"/>
  <c r="G46" i="4" s="1"/>
  <c r="E20" i="4"/>
  <c r="E54" i="4" s="1"/>
  <c r="E46" i="4" s="1"/>
  <c r="G20" i="5"/>
  <c r="AB20" i="5"/>
  <c r="Z20" i="5"/>
  <c r="X20" i="5"/>
  <c r="V20" i="5"/>
  <c r="T20" i="5"/>
  <c r="R20" i="5"/>
  <c r="P20" i="5"/>
  <c r="N20" i="5"/>
  <c r="L20" i="5"/>
  <c r="J20" i="5"/>
  <c r="H20" i="5"/>
  <c r="AC20" i="5"/>
  <c r="AA20" i="5"/>
  <c r="Y20" i="5"/>
  <c r="W20" i="5"/>
  <c r="U20" i="5"/>
  <c r="S20" i="5"/>
  <c r="Q20" i="5"/>
  <c r="O20" i="5"/>
  <c r="M20" i="5"/>
  <c r="K20" i="5"/>
  <c r="I20" i="5"/>
  <c r="R24" i="14" l="1"/>
  <c r="AI18" i="4"/>
  <c r="AI52" i="4" s="1"/>
  <c r="AI44" i="4" s="1"/>
  <c r="AH18" i="4"/>
  <c r="AH52" i="4" s="1"/>
  <c r="AH44" i="4" s="1"/>
  <c r="AH17" i="4"/>
  <c r="I29" i="14"/>
  <c r="I112" i="14"/>
  <c r="V24" i="14"/>
  <c r="T24" i="14"/>
  <c r="AJ18" i="4"/>
  <c r="AJ52" i="4" s="1"/>
  <c r="AJ44" i="4" s="1"/>
  <c r="T29" i="14"/>
  <c r="T112" i="14"/>
  <c r="T114" i="14" s="1"/>
  <c r="AI51" i="4"/>
  <c r="Q24" i="14"/>
  <c r="U24" i="14"/>
  <c r="AL18" i="4"/>
  <c r="AL52" i="4" s="1"/>
  <c r="AL44" i="4" s="1"/>
  <c r="H72" i="14"/>
  <c r="H76" i="14" s="1"/>
  <c r="R14" i="20"/>
  <c r="AK17" i="4"/>
  <c r="W24" i="14"/>
  <c r="S24" i="14"/>
  <c r="AL17" i="4"/>
  <c r="AJ51" i="4"/>
  <c r="M29" i="14"/>
  <c r="N29" i="14"/>
  <c r="M114" i="14"/>
  <c r="D29" i="14"/>
  <c r="R29" i="14"/>
  <c r="L29" i="14"/>
  <c r="H29" i="14"/>
  <c r="R114" i="14"/>
  <c r="F29" i="14"/>
  <c r="S29" i="14"/>
  <c r="F45" i="14"/>
  <c r="F52" i="14" s="1"/>
  <c r="I96" i="5"/>
  <c r="M17" i="14"/>
  <c r="C45" i="14"/>
  <c r="C52" i="14" s="1"/>
  <c r="F96" i="5"/>
  <c r="F17" i="14"/>
  <c r="D45" i="14"/>
  <c r="D52" i="14" s="1"/>
  <c r="G96" i="5"/>
  <c r="L45" i="14"/>
  <c r="M96" i="5"/>
  <c r="P17" i="14"/>
  <c r="W45" i="14"/>
  <c r="W102" i="14" s="1"/>
  <c r="X96" i="5"/>
  <c r="L17" i="14"/>
  <c r="O45" i="14"/>
  <c r="P96" i="5"/>
  <c r="C17" i="14"/>
  <c r="N17" i="14"/>
  <c r="S45" i="14"/>
  <c r="S102" i="14" s="1"/>
  <c r="T96" i="5"/>
  <c r="H45" i="14"/>
  <c r="H52" i="14" s="1"/>
  <c r="K96" i="5"/>
  <c r="E17" i="14"/>
  <c r="Q45" i="14"/>
  <c r="Q102" i="14" s="1"/>
  <c r="R96" i="5"/>
  <c r="H17" i="14"/>
  <c r="T45" i="14"/>
  <c r="T102" i="14" s="1"/>
  <c r="U96" i="5"/>
  <c r="G17" i="14"/>
  <c r="O17" i="14"/>
  <c r="I45" i="14"/>
  <c r="L96" i="5"/>
  <c r="N45" i="14"/>
  <c r="O96" i="5"/>
  <c r="R45" i="14"/>
  <c r="R102" i="14" s="1"/>
  <c r="S96" i="5"/>
  <c r="P45" i="14"/>
  <c r="Q96" i="5"/>
  <c r="I17" i="14"/>
  <c r="I102" i="14" s="1"/>
  <c r="G45" i="14"/>
  <c r="G52" i="14" s="1"/>
  <c r="J96" i="5"/>
  <c r="E45" i="14"/>
  <c r="E52" i="14" s="1"/>
  <c r="H96" i="5"/>
  <c r="V45" i="14"/>
  <c r="V102" i="14" s="1"/>
  <c r="W96" i="5"/>
  <c r="D17" i="14"/>
  <c r="M45" i="14"/>
  <c r="N96" i="5"/>
  <c r="U45" i="14"/>
  <c r="U102" i="14" s="1"/>
  <c r="V96" i="5"/>
  <c r="V127" i="5"/>
  <c r="W127" i="5"/>
  <c r="AA10" i="4"/>
  <c r="T126" i="5"/>
  <c r="Q125" i="5"/>
  <c r="P125" i="5"/>
  <c r="R127" i="5"/>
  <c r="AA9" i="4"/>
  <c r="T125" i="5"/>
  <c r="Z9" i="4"/>
  <c r="S125" i="5"/>
  <c r="T127" i="5"/>
  <c r="AB9" i="4"/>
  <c r="U125" i="5"/>
  <c r="AD10" i="4"/>
  <c r="W126" i="5"/>
  <c r="X126" i="5"/>
  <c r="R126" i="5"/>
  <c r="AD9" i="4"/>
  <c r="W125" i="5"/>
  <c r="Z10" i="4"/>
  <c r="S126" i="5"/>
  <c r="Q127" i="5"/>
  <c r="P127" i="5"/>
  <c r="Y9" i="4"/>
  <c r="R125" i="5"/>
  <c r="AC10" i="4"/>
  <c r="V126" i="5"/>
  <c r="X10" i="4"/>
  <c r="Q126" i="5"/>
  <c r="P126" i="5"/>
  <c r="X127" i="5"/>
  <c r="X125" i="5"/>
  <c r="S127" i="5"/>
  <c r="AC9" i="4"/>
  <c r="V125" i="5"/>
  <c r="AB10" i="4"/>
  <c r="U126" i="5"/>
  <c r="U127" i="5"/>
  <c r="J57" i="14"/>
  <c r="S114" i="14"/>
  <c r="I9" i="14"/>
  <c r="I12" i="14" s="1"/>
  <c r="B16" i="20" s="1"/>
  <c r="F37" i="14"/>
  <c r="F40" i="14" s="1"/>
  <c r="E13" i="20" s="1"/>
  <c r="AP51" i="5"/>
  <c r="AP55" i="5" s="1"/>
  <c r="X57" i="14"/>
  <c r="V29" i="14"/>
  <c r="N114" i="14"/>
  <c r="V114" i="14"/>
  <c r="AA114" i="5"/>
  <c r="AO114" i="5"/>
  <c r="AQ114" i="5"/>
  <c r="AI114" i="5"/>
  <c r="X28" i="14"/>
  <c r="P29" i="14"/>
  <c r="U29" i="14"/>
  <c r="O29" i="14"/>
  <c r="W29" i="14"/>
  <c r="W114" i="14"/>
  <c r="J28" i="14"/>
  <c r="P114" i="14"/>
  <c r="U114" i="14"/>
  <c r="O114" i="14"/>
  <c r="P114" i="5"/>
  <c r="Q114" i="14"/>
  <c r="Q29" i="14"/>
  <c r="C29" i="14"/>
  <c r="G114" i="5"/>
  <c r="Y10" i="4"/>
  <c r="J114" i="5"/>
  <c r="X27" i="14"/>
  <c r="E29" i="14"/>
  <c r="G29" i="14"/>
  <c r="L114" i="14"/>
  <c r="Q114" i="5"/>
  <c r="AT114" i="5"/>
  <c r="F114" i="5"/>
  <c r="X9" i="4"/>
  <c r="AJ114" i="5"/>
  <c r="AP114" i="5"/>
  <c r="AV114" i="5"/>
  <c r="AG114" i="5"/>
  <c r="K114" i="5"/>
  <c r="AD114" i="5"/>
  <c r="AE114" i="5"/>
  <c r="AL114" i="5"/>
  <c r="AN114" i="5"/>
  <c r="Z114" i="5"/>
  <c r="W114" i="5"/>
  <c r="I114" i="5"/>
  <c r="AH114" i="5"/>
  <c r="Y114" i="5"/>
  <c r="S114" i="5"/>
  <c r="AR114" i="5"/>
  <c r="AS114" i="5"/>
  <c r="AK114" i="5"/>
  <c r="N114" i="5"/>
  <c r="M114" i="5"/>
  <c r="R114" i="5"/>
  <c r="AC114" i="5"/>
  <c r="X114" i="5"/>
  <c r="L114" i="5"/>
  <c r="AF114" i="5"/>
  <c r="AU114" i="5"/>
  <c r="AB114" i="5"/>
  <c r="H114" i="5"/>
  <c r="AM114" i="5"/>
  <c r="U114" i="5"/>
  <c r="T114" i="5"/>
  <c r="O114" i="5"/>
  <c r="V114" i="5"/>
  <c r="AO51" i="5"/>
  <c r="AO55" i="5" s="1"/>
  <c r="AH51" i="5"/>
  <c r="AH55" i="5" s="1"/>
  <c r="AQ51" i="5"/>
  <c r="AQ55" i="5" s="1"/>
  <c r="AN51" i="5"/>
  <c r="AN55" i="5" s="1"/>
  <c r="AM51" i="5"/>
  <c r="AM55" i="5" s="1"/>
  <c r="AJ51" i="5"/>
  <c r="AJ55" i="5" s="1"/>
  <c r="AG51" i="5"/>
  <c r="AG55" i="5" s="1"/>
  <c r="AS51" i="5"/>
  <c r="AS55" i="5" s="1"/>
  <c r="AQ50" i="5"/>
  <c r="AQ54" i="5" s="1"/>
  <c r="AK51" i="5"/>
  <c r="AK55" i="5" s="1"/>
  <c r="AR51" i="5"/>
  <c r="AR55" i="5" s="1"/>
  <c r="AV51" i="5"/>
  <c r="AV55" i="5" s="1"/>
  <c r="AU51" i="5"/>
  <c r="AU55" i="5" s="1"/>
  <c r="AI51" i="5"/>
  <c r="AI55" i="5" s="1"/>
  <c r="AG50" i="5"/>
  <c r="AG54" i="5" s="1"/>
  <c r="AI50" i="5"/>
  <c r="AI54" i="5" s="1"/>
  <c r="K28" i="5"/>
  <c r="K24" i="5"/>
  <c r="O28" i="5"/>
  <c r="O24" i="5"/>
  <c r="S28" i="5"/>
  <c r="S24" i="5"/>
  <c r="W28" i="5"/>
  <c r="W24" i="5"/>
  <c r="AA28" i="5"/>
  <c r="AA24" i="5"/>
  <c r="AE28" i="5"/>
  <c r="AE24" i="5"/>
  <c r="J28" i="5"/>
  <c r="J24" i="5"/>
  <c r="N28" i="5"/>
  <c r="N24" i="5"/>
  <c r="R28" i="5"/>
  <c r="R24" i="5"/>
  <c r="V28" i="5"/>
  <c r="V24" i="5"/>
  <c r="Z28" i="5"/>
  <c r="Z24" i="5"/>
  <c r="AD28" i="5"/>
  <c r="AD24" i="5"/>
  <c r="G28" i="5"/>
  <c r="G24" i="5"/>
  <c r="I28" i="5"/>
  <c r="I24" i="5"/>
  <c r="M28" i="5"/>
  <c r="M24" i="5"/>
  <c r="Q28" i="5"/>
  <c r="Q24" i="5"/>
  <c r="U28" i="5"/>
  <c r="U24" i="5"/>
  <c r="Y28" i="5"/>
  <c r="Y24" i="5"/>
  <c r="AC28" i="5"/>
  <c r="AC24" i="5"/>
  <c r="H28" i="5"/>
  <c r="H24" i="5"/>
  <c r="L28" i="5"/>
  <c r="L24" i="5"/>
  <c r="P28" i="5"/>
  <c r="P24" i="5"/>
  <c r="T28" i="5"/>
  <c r="T24" i="5"/>
  <c r="X28" i="5"/>
  <c r="X24" i="5"/>
  <c r="AB28" i="5"/>
  <c r="AB24" i="5"/>
  <c r="AF28" i="5"/>
  <c r="AF24" i="5"/>
  <c r="F20" i="5"/>
  <c r="AF12" i="4"/>
  <c r="S20" i="4"/>
  <c r="D20" i="4"/>
  <c r="Q12" i="4"/>
  <c r="V31" i="14" l="1"/>
  <c r="S31" i="14"/>
  <c r="R31" i="14"/>
  <c r="T31" i="14"/>
  <c r="F102" i="14"/>
  <c r="D24" i="14"/>
  <c r="D31" i="14" s="1"/>
  <c r="D102" i="14"/>
  <c r="D109" i="14" s="1"/>
  <c r="O24" i="14"/>
  <c r="O31" i="14" s="1"/>
  <c r="O102" i="14"/>
  <c r="H24" i="14"/>
  <c r="H31" i="14" s="1"/>
  <c r="H102" i="14"/>
  <c r="H109" i="14" s="1"/>
  <c r="N24" i="14"/>
  <c r="N31" i="14" s="1"/>
  <c r="N102" i="14"/>
  <c r="L24" i="14"/>
  <c r="L31" i="14" s="1"/>
  <c r="L102" i="14"/>
  <c r="AL51" i="4"/>
  <c r="Q31" i="14"/>
  <c r="W31" i="14"/>
  <c r="B17" i="21"/>
  <c r="B31" i="21" s="1"/>
  <c r="B40" i="21" s="1"/>
  <c r="E23" i="26"/>
  <c r="E14" i="26"/>
  <c r="G102" i="14"/>
  <c r="G109" i="14" s="1"/>
  <c r="C24" i="14"/>
  <c r="C102" i="14"/>
  <c r="C105" i="14" s="1"/>
  <c r="D101" i="14" s="1"/>
  <c r="AJ43" i="4"/>
  <c r="AH51" i="4"/>
  <c r="B21" i="21"/>
  <c r="H21" i="21" s="1"/>
  <c r="E17" i="26"/>
  <c r="I72" i="14"/>
  <c r="I76" i="14" s="1"/>
  <c r="R15" i="20"/>
  <c r="AI43" i="4"/>
  <c r="U31" i="14"/>
  <c r="E13" i="26"/>
  <c r="E24" i="14"/>
  <c r="E31" i="14" s="1"/>
  <c r="E102" i="14"/>
  <c r="E109" i="14" s="1"/>
  <c r="P24" i="14"/>
  <c r="P31" i="14" s="1"/>
  <c r="P102" i="14"/>
  <c r="M24" i="14"/>
  <c r="M31" i="14" s="1"/>
  <c r="M102" i="14"/>
  <c r="AK51" i="4"/>
  <c r="X113" i="14"/>
  <c r="G24" i="14"/>
  <c r="G31" i="14" s="1"/>
  <c r="C20" i="14"/>
  <c r="L10" i="20" s="1"/>
  <c r="I24" i="14"/>
  <c r="I31" i="14" s="1"/>
  <c r="J17" i="14"/>
  <c r="F24" i="14"/>
  <c r="F31" i="14" s="1"/>
  <c r="C48" i="14"/>
  <c r="O10" i="20" s="1"/>
  <c r="F109" i="14"/>
  <c r="X17" i="14"/>
  <c r="R128" i="5"/>
  <c r="V128" i="5"/>
  <c r="X128" i="5"/>
  <c r="U128" i="5"/>
  <c r="P128" i="5"/>
  <c r="W128" i="5"/>
  <c r="Q128" i="5"/>
  <c r="Q131" i="5" s="1"/>
  <c r="B20" i="21"/>
  <c r="T128" i="5"/>
  <c r="S128" i="5"/>
  <c r="G37" i="14"/>
  <c r="G40" i="14" s="1"/>
  <c r="E14" i="20" s="1"/>
  <c r="L9" i="14"/>
  <c r="L12" i="14" s="1"/>
  <c r="B17" i="20" s="1"/>
  <c r="X29" i="14"/>
  <c r="X112" i="14"/>
  <c r="C31" i="14"/>
  <c r="N116" i="5"/>
  <c r="L116" i="5"/>
  <c r="M116" i="5"/>
  <c r="Q116" i="5"/>
  <c r="Q117" i="5" s="1"/>
  <c r="P116" i="5"/>
  <c r="O116" i="5"/>
  <c r="I52" i="14"/>
  <c r="J45" i="14"/>
  <c r="AB50" i="5"/>
  <c r="AB54" i="5" s="1"/>
  <c r="T50" i="5"/>
  <c r="T54" i="5" s="1"/>
  <c r="P50" i="5"/>
  <c r="P54" i="5" s="1"/>
  <c r="AK11" i="4" s="1"/>
  <c r="H50" i="5"/>
  <c r="AC50" i="5"/>
  <c r="AC54" i="5" s="1"/>
  <c r="Y50" i="5"/>
  <c r="Y54" i="5" s="1"/>
  <c r="U50" i="5"/>
  <c r="U54" i="5" s="1"/>
  <c r="Q50" i="5"/>
  <c r="Q54" i="5" s="1"/>
  <c r="AL11" i="4" s="1"/>
  <c r="M50" i="5"/>
  <c r="I50" i="5"/>
  <c r="G50" i="5"/>
  <c r="AD50" i="5"/>
  <c r="AD54" i="5" s="1"/>
  <c r="Z50" i="5"/>
  <c r="Z54" i="5" s="1"/>
  <c r="V50" i="5"/>
  <c r="V54" i="5" s="1"/>
  <c r="R50" i="5"/>
  <c r="R54" i="5" s="1"/>
  <c r="N50" i="5"/>
  <c r="N54" i="5" s="1"/>
  <c r="AI11" i="4" s="1"/>
  <c r="J50" i="5"/>
  <c r="AE50" i="5"/>
  <c r="AE54" i="5" s="1"/>
  <c r="AA50" i="5"/>
  <c r="AA54" i="5" s="1"/>
  <c r="W50" i="5"/>
  <c r="W54" i="5" s="1"/>
  <c r="S50" i="5"/>
  <c r="S54" i="5" s="1"/>
  <c r="O50" i="5"/>
  <c r="O54" i="5" s="1"/>
  <c r="AJ11" i="4" s="1"/>
  <c r="AJ14" i="4" s="1"/>
  <c r="AJ30" i="4" s="1"/>
  <c r="AJ32" i="4" s="1"/>
  <c r="K50" i="5"/>
  <c r="AF50" i="5"/>
  <c r="AF54" i="5" s="1"/>
  <c r="X50" i="5"/>
  <c r="X54" i="5" s="1"/>
  <c r="L50" i="5"/>
  <c r="AF51" i="5"/>
  <c r="AF55" i="5" s="1"/>
  <c r="AB51" i="5"/>
  <c r="AB55" i="5" s="1"/>
  <c r="X51" i="5"/>
  <c r="X55" i="5" s="1"/>
  <c r="T51" i="5"/>
  <c r="T55" i="5" s="1"/>
  <c r="P51" i="5"/>
  <c r="P55" i="5" s="1"/>
  <c r="AK19" i="4" s="1"/>
  <c r="AK53" i="4" s="1"/>
  <c r="L51" i="5"/>
  <c r="H51" i="5"/>
  <c r="AC51" i="5"/>
  <c r="AC55" i="5" s="1"/>
  <c r="Y51" i="5"/>
  <c r="Y55" i="5" s="1"/>
  <c r="U51" i="5"/>
  <c r="U55" i="5" s="1"/>
  <c r="Q51" i="5"/>
  <c r="Q55" i="5" s="1"/>
  <c r="AL19" i="4" s="1"/>
  <c r="AL53" i="4" s="1"/>
  <c r="M51" i="5"/>
  <c r="I51" i="5"/>
  <c r="G51" i="5"/>
  <c r="AD51" i="5"/>
  <c r="AD55" i="5" s="1"/>
  <c r="Z51" i="5"/>
  <c r="Z55" i="5" s="1"/>
  <c r="V51" i="5"/>
  <c r="V55" i="5" s="1"/>
  <c r="R51" i="5"/>
  <c r="R55" i="5" s="1"/>
  <c r="N51" i="5"/>
  <c r="N55" i="5" s="1"/>
  <c r="AI19" i="4" s="1"/>
  <c r="AI53" i="4" s="1"/>
  <c r="AI56" i="4" s="1"/>
  <c r="J51" i="5"/>
  <c r="AE51" i="5"/>
  <c r="AE55" i="5" s="1"/>
  <c r="AA51" i="5"/>
  <c r="AA55" i="5" s="1"/>
  <c r="W51" i="5"/>
  <c r="W55" i="5" s="1"/>
  <c r="S51" i="5"/>
  <c r="S55" i="5" s="1"/>
  <c r="O51" i="5"/>
  <c r="O55" i="5" s="1"/>
  <c r="AJ19" i="4" s="1"/>
  <c r="K51" i="5"/>
  <c r="F24" i="5"/>
  <c r="F28" i="5"/>
  <c r="D54" i="4"/>
  <c r="Q20" i="4"/>
  <c r="B18" i="4"/>
  <c r="B52" i="4" s="1"/>
  <c r="B44" i="4" s="1"/>
  <c r="S54" i="4"/>
  <c r="AF20" i="4"/>
  <c r="AK22" i="4" l="1"/>
  <c r="AK26" i="4" s="1"/>
  <c r="AK28" i="4" s="1"/>
  <c r="AI45" i="4"/>
  <c r="AI14" i="4"/>
  <c r="AI30" i="4" s="1"/>
  <c r="AI32" i="4" s="1"/>
  <c r="AL45" i="4"/>
  <c r="AL14" i="4"/>
  <c r="AL30" i="4" s="1"/>
  <c r="AL32" i="4" s="1"/>
  <c r="AI48" i="4"/>
  <c r="AJ53" i="4"/>
  <c r="AJ22" i="4"/>
  <c r="AJ26" i="4" s="1"/>
  <c r="AJ28" i="4" s="1"/>
  <c r="AJ33" i="4" s="1"/>
  <c r="AJ34" i="4" s="1"/>
  <c r="AJ36" i="4" s="1"/>
  <c r="AK45" i="4"/>
  <c r="AK14" i="4"/>
  <c r="AK30" i="4" s="1"/>
  <c r="AK32" i="4" s="1"/>
  <c r="AI22" i="4"/>
  <c r="AI26" i="4" s="1"/>
  <c r="AI28" i="4" s="1"/>
  <c r="AI33" i="4" s="1"/>
  <c r="AL22" i="4"/>
  <c r="AL26" i="4" s="1"/>
  <c r="AL28" i="4" s="1"/>
  <c r="AL33" i="4" s="1"/>
  <c r="AL34" i="4" s="1"/>
  <c r="AL36" i="4" s="1"/>
  <c r="E17" i="21"/>
  <c r="H17" i="21"/>
  <c r="F17" i="21" s="1"/>
  <c r="X24" i="14"/>
  <c r="X31" i="14" s="1"/>
  <c r="E21" i="21"/>
  <c r="K21" i="21" s="1"/>
  <c r="AI58" i="4"/>
  <c r="G17" i="26"/>
  <c r="K17" i="26" s="1"/>
  <c r="I17" i="26"/>
  <c r="G14" i="26"/>
  <c r="K14" i="26" s="1"/>
  <c r="I14" i="26"/>
  <c r="AK56" i="4"/>
  <c r="AK43" i="4"/>
  <c r="AK48" i="4" s="1"/>
  <c r="G13" i="26"/>
  <c r="I13" i="26"/>
  <c r="E26" i="26"/>
  <c r="G23" i="26"/>
  <c r="G26" i="26" s="1"/>
  <c r="AK33" i="4"/>
  <c r="L72" i="14"/>
  <c r="L76" i="14" s="1"/>
  <c r="R16" i="20"/>
  <c r="AH43" i="4"/>
  <c r="AL56" i="4"/>
  <c r="AL43" i="4"/>
  <c r="AL48" i="4" s="1"/>
  <c r="X114" i="14"/>
  <c r="D105" i="14"/>
  <c r="E101" i="14" s="1"/>
  <c r="E105" i="14" s="1"/>
  <c r="F101" i="14" s="1"/>
  <c r="F105" i="14" s="1"/>
  <c r="G101" i="14" s="1"/>
  <c r="G105" i="14" s="1"/>
  <c r="H101" i="14" s="1"/>
  <c r="H105" i="14" s="1"/>
  <c r="I101" i="14" s="1"/>
  <c r="I105" i="14" s="1"/>
  <c r="L101" i="14" s="1"/>
  <c r="D16" i="14"/>
  <c r="D20" i="14" s="1"/>
  <c r="L11" i="20" s="1"/>
  <c r="C109" i="14"/>
  <c r="J24" i="14"/>
  <c r="D44" i="14"/>
  <c r="D48" i="14" s="1"/>
  <c r="O11" i="20" s="1"/>
  <c r="L54" i="5"/>
  <c r="AD11" i="4" s="1"/>
  <c r="W121" i="5"/>
  <c r="H54" i="5"/>
  <c r="Z11" i="4" s="1"/>
  <c r="S121" i="5"/>
  <c r="K55" i="5"/>
  <c r="AC19" i="4" s="1"/>
  <c r="V122" i="5"/>
  <c r="K54" i="5"/>
  <c r="AC11" i="4" s="1"/>
  <c r="V121" i="5"/>
  <c r="I55" i="5"/>
  <c r="AA19" i="4" s="1"/>
  <c r="T122" i="5"/>
  <c r="G54" i="5"/>
  <c r="Y11" i="4" s="1"/>
  <c r="R121" i="5"/>
  <c r="L55" i="5"/>
  <c r="AD19" i="4" s="1"/>
  <c r="W122" i="5"/>
  <c r="J55" i="5"/>
  <c r="AB19" i="4" s="1"/>
  <c r="U122" i="5"/>
  <c r="M55" i="5"/>
  <c r="AH19" i="4" s="1"/>
  <c r="X122" i="5"/>
  <c r="I54" i="5"/>
  <c r="AA11" i="4" s="1"/>
  <c r="T121" i="5"/>
  <c r="F21" i="21"/>
  <c r="L21" i="21" s="1"/>
  <c r="N21" i="21"/>
  <c r="R21" i="21" s="1"/>
  <c r="H55" i="5"/>
  <c r="Z19" i="4" s="1"/>
  <c r="S122" i="5"/>
  <c r="G55" i="5"/>
  <c r="Y19" i="4" s="1"/>
  <c r="R122" i="5"/>
  <c r="J54" i="5"/>
  <c r="AB11" i="4" s="1"/>
  <c r="U121" i="5"/>
  <c r="M54" i="5"/>
  <c r="AH11" i="4" s="1"/>
  <c r="X121" i="5"/>
  <c r="E20" i="21"/>
  <c r="H20" i="21"/>
  <c r="M9" i="14"/>
  <c r="M12" i="14" s="1"/>
  <c r="B18" i="20" s="1"/>
  <c r="H37" i="14"/>
  <c r="H40" i="14" s="1"/>
  <c r="E15" i="20" s="1"/>
  <c r="L52" i="14"/>
  <c r="J52" i="14"/>
  <c r="J59" i="14" s="1"/>
  <c r="I109" i="14"/>
  <c r="J102" i="14"/>
  <c r="F51" i="5"/>
  <c r="F50" i="5"/>
  <c r="Q54" i="4"/>
  <c r="D46" i="4"/>
  <c r="Q46" i="4" s="1"/>
  <c r="AF54" i="4"/>
  <c r="S46" i="4"/>
  <c r="AF46" i="4" s="1"/>
  <c r="AK34" i="4" l="1"/>
  <c r="AK36" i="4" s="1"/>
  <c r="AI34" i="4"/>
  <c r="AI36" i="4" s="1"/>
  <c r="AI61" i="4" s="1"/>
  <c r="AJ45" i="4"/>
  <c r="AJ48" i="4" s="1"/>
  <c r="AJ56" i="4"/>
  <c r="AH53" i="4"/>
  <c r="AH56" i="4" s="1"/>
  <c r="AH22" i="4"/>
  <c r="AH26" i="4" s="1"/>
  <c r="AH28" i="4" s="1"/>
  <c r="AH33" i="4" s="1"/>
  <c r="R17" i="21"/>
  <c r="AH45" i="4"/>
  <c r="AH48" i="4" s="1"/>
  <c r="AH58" i="4" s="1"/>
  <c r="AH14" i="4"/>
  <c r="AH30" i="4" s="1"/>
  <c r="AH32" i="4" s="1"/>
  <c r="AK58" i="4"/>
  <c r="AK61" i="4" s="1"/>
  <c r="M72" i="14"/>
  <c r="M76" i="14" s="1"/>
  <c r="R17" i="20"/>
  <c r="K13" i="26"/>
  <c r="E16" i="14"/>
  <c r="E20" i="14" s="1"/>
  <c r="L12" i="20" s="1"/>
  <c r="AL58" i="4"/>
  <c r="AL61" i="4" s="1"/>
  <c r="L105" i="14"/>
  <c r="M101" i="14" s="1"/>
  <c r="E44" i="14"/>
  <c r="E48" i="14" s="1"/>
  <c r="O12" i="20" s="1"/>
  <c r="W123" i="5"/>
  <c r="V123" i="5"/>
  <c r="S123" i="5"/>
  <c r="U123" i="5"/>
  <c r="T123" i="5"/>
  <c r="K20" i="21"/>
  <c r="F55" i="5"/>
  <c r="X19" i="4" s="1"/>
  <c r="Q122" i="5"/>
  <c r="P122" i="5"/>
  <c r="G21" i="21"/>
  <c r="N20" i="21"/>
  <c r="R20" i="21" s="1"/>
  <c r="F20" i="21"/>
  <c r="L20" i="21" s="1"/>
  <c r="R123" i="5"/>
  <c r="M21" i="21"/>
  <c r="O21" i="21" s="1"/>
  <c r="G17" i="21"/>
  <c r="F54" i="5"/>
  <c r="X11" i="4" s="1"/>
  <c r="Q121" i="5"/>
  <c r="P121" i="5"/>
  <c r="X123" i="5"/>
  <c r="I37" i="14"/>
  <c r="I40" i="14" s="1"/>
  <c r="E16" i="20" s="1"/>
  <c r="N9" i="14"/>
  <c r="N12" i="14" s="1"/>
  <c r="B19" i="20" s="1"/>
  <c r="M52" i="14"/>
  <c r="M59" i="14" s="1"/>
  <c r="M109" i="14"/>
  <c r="M116" i="14" s="1"/>
  <c r="J113" i="14"/>
  <c r="J109" i="14"/>
  <c r="N52" i="14"/>
  <c r="N59" i="14" s="1"/>
  <c r="N109" i="14"/>
  <c r="N116" i="14" s="1"/>
  <c r="L59" i="14"/>
  <c r="L109" i="14"/>
  <c r="AJ58" i="4" l="1"/>
  <c r="AJ61" i="4" s="1"/>
  <c r="B22" i="21"/>
  <c r="E15" i="26"/>
  <c r="AH34" i="4"/>
  <c r="AH36" i="4" s="1"/>
  <c r="AH61" i="4" s="1"/>
  <c r="F16" i="14"/>
  <c r="F20" i="14" s="1"/>
  <c r="L13" i="20" s="1"/>
  <c r="F44" i="14"/>
  <c r="F48" i="14" s="1"/>
  <c r="O13" i="20" s="1"/>
  <c r="N72" i="14"/>
  <c r="N76" i="14" s="1"/>
  <c r="R18" i="20"/>
  <c r="P123" i="5"/>
  <c r="E22" i="21"/>
  <c r="B32" i="21"/>
  <c r="I17" i="21"/>
  <c r="Q17" i="21"/>
  <c r="I21" i="21"/>
  <c r="Q21" i="21"/>
  <c r="S21" i="21" s="1"/>
  <c r="Q123" i="5"/>
  <c r="E18" i="26" s="1"/>
  <c r="I18" i="26" s="1"/>
  <c r="K18" i="26" s="1"/>
  <c r="B23" i="21"/>
  <c r="G20" i="21"/>
  <c r="M20" i="21"/>
  <c r="G16" i="14"/>
  <c r="G20" i="14" s="1"/>
  <c r="L14" i="20" s="1"/>
  <c r="O9" i="14"/>
  <c r="O12" i="14" s="1"/>
  <c r="B20" i="20" s="1"/>
  <c r="L37" i="14"/>
  <c r="L40" i="14" s="1"/>
  <c r="E17" i="20" s="1"/>
  <c r="M105" i="14"/>
  <c r="N101" i="14" s="1"/>
  <c r="N105" i="14" s="1"/>
  <c r="O101" i="14" s="1"/>
  <c r="L116" i="14"/>
  <c r="O52" i="14"/>
  <c r="O59" i="14" s="1"/>
  <c r="G15" i="26" l="1"/>
  <c r="I15" i="26"/>
  <c r="I16" i="26" s="1"/>
  <c r="I20" i="26" s="1"/>
  <c r="I29" i="26" s="1"/>
  <c r="I35" i="26" s="1"/>
  <c r="G60" i="26" s="1"/>
  <c r="E16" i="26"/>
  <c r="E20" i="26" s="1"/>
  <c r="G44" i="14"/>
  <c r="G48" i="14" s="1"/>
  <c r="O14" i="20" s="1"/>
  <c r="O72" i="14"/>
  <c r="O76" i="14" s="1"/>
  <c r="R19" i="20"/>
  <c r="O20" i="21"/>
  <c r="S17" i="21"/>
  <c r="I20" i="21"/>
  <c r="Q20" i="21"/>
  <c r="S20" i="21" s="1"/>
  <c r="H23" i="21"/>
  <c r="B41" i="21"/>
  <c r="K22" i="21"/>
  <c r="G22" i="21"/>
  <c r="H16" i="14"/>
  <c r="H20" i="14" s="1"/>
  <c r="L15" i="20" s="1"/>
  <c r="M37" i="14"/>
  <c r="M40" i="14" s="1"/>
  <c r="E18" i="20" s="1"/>
  <c r="P9" i="14"/>
  <c r="P12" i="14" s="1"/>
  <c r="B21" i="20" s="1"/>
  <c r="C21" i="20" s="1"/>
  <c r="C31" i="20" s="1"/>
  <c r="O105" i="14"/>
  <c r="P101" i="14" s="1"/>
  <c r="O109" i="14"/>
  <c r="N18" i="4"/>
  <c r="N52" i="4" s="1"/>
  <c r="N44" i="4" s="1"/>
  <c r="J18" i="4"/>
  <c r="J52" i="4" s="1"/>
  <c r="J44" i="4" s="1"/>
  <c r="F18" i="4"/>
  <c r="F52" i="4" s="1"/>
  <c r="F44" i="4" s="1"/>
  <c r="M18" i="4"/>
  <c r="M52" i="4" s="1"/>
  <c r="M44" i="4" s="1"/>
  <c r="I18" i="4"/>
  <c r="I52" i="4" s="1"/>
  <c r="I44" i="4" s="1"/>
  <c r="E18" i="4"/>
  <c r="E52" i="4" s="1"/>
  <c r="E44" i="4" s="1"/>
  <c r="AB18" i="4"/>
  <c r="AB52" i="4" s="1"/>
  <c r="AB44" i="4" s="1"/>
  <c r="X18" i="4"/>
  <c r="X52" i="4" s="1"/>
  <c r="X44" i="4" s="1"/>
  <c r="T18" i="4"/>
  <c r="T52" i="4" s="1"/>
  <c r="T44" i="4" s="1"/>
  <c r="AC18" i="4"/>
  <c r="AC52" i="4" s="1"/>
  <c r="AC44" i="4" s="1"/>
  <c r="Y18" i="4"/>
  <c r="Y52" i="4" s="1"/>
  <c r="Y44" i="4" s="1"/>
  <c r="U18" i="4"/>
  <c r="U52" i="4" s="1"/>
  <c r="U44" i="4" s="1"/>
  <c r="L18" i="4"/>
  <c r="L52" i="4" s="1"/>
  <c r="L44" i="4" s="1"/>
  <c r="H18" i="4"/>
  <c r="H52" i="4" s="1"/>
  <c r="H44" i="4" s="1"/>
  <c r="O18" i="4"/>
  <c r="O52" i="4" s="1"/>
  <c r="O44" i="4" s="1"/>
  <c r="K18" i="4"/>
  <c r="K52" i="4" s="1"/>
  <c r="K44" i="4" s="1"/>
  <c r="G18" i="4"/>
  <c r="G52" i="4" s="1"/>
  <c r="G44" i="4" s="1"/>
  <c r="AD18" i="4"/>
  <c r="AD52" i="4" s="1"/>
  <c r="AD44" i="4" s="1"/>
  <c r="Z18" i="4"/>
  <c r="Z52" i="4" s="1"/>
  <c r="Z44" i="4" s="1"/>
  <c r="V18" i="4"/>
  <c r="V52" i="4" s="1"/>
  <c r="V44" i="4" s="1"/>
  <c r="AA18" i="4"/>
  <c r="AA52" i="4" s="1"/>
  <c r="AA44" i="4" s="1"/>
  <c r="W18" i="4"/>
  <c r="W52" i="4" s="1"/>
  <c r="W44" i="4" s="1"/>
  <c r="K15" i="26" l="1"/>
  <c r="K16" i="26" s="1"/>
  <c r="K20" i="26" s="1"/>
  <c r="K39" i="26" s="1"/>
  <c r="K52" i="26" s="1"/>
  <c r="G16" i="26"/>
  <c r="G20" i="26" s="1"/>
  <c r="H44" i="14"/>
  <c r="H48" i="14" s="1"/>
  <c r="O15" i="20" s="1"/>
  <c r="P72" i="14"/>
  <c r="P76" i="14" s="1"/>
  <c r="R20" i="20"/>
  <c r="I22" i="21"/>
  <c r="M22" i="21"/>
  <c r="K26" i="21"/>
  <c r="N23" i="21"/>
  <c r="F23" i="21"/>
  <c r="Q9" i="14"/>
  <c r="Q12" i="14" s="1"/>
  <c r="N37" i="14"/>
  <c r="N40" i="14" s="1"/>
  <c r="E19" i="20" s="1"/>
  <c r="I16" i="14"/>
  <c r="I20" i="14" s="1"/>
  <c r="L16" i="20" s="1"/>
  <c r="O116" i="14"/>
  <c r="P52" i="14"/>
  <c r="Q52" i="14"/>
  <c r="Q59" i="14" s="1"/>
  <c r="Q109" i="14"/>
  <c r="Q116" i="14" s="1"/>
  <c r="D18" i="4"/>
  <c r="Q10" i="4"/>
  <c r="S18" i="4"/>
  <c r="AF10" i="4"/>
  <c r="K55" i="26" l="1"/>
  <c r="E60" i="26"/>
  <c r="I60" i="26" s="1"/>
  <c r="I44" i="14"/>
  <c r="I48" i="14" s="1"/>
  <c r="O16" i="20" s="1"/>
  <c r="Q72" i="14"/>
  <c r="Q76" i="14" s="1"/>
  <c r="R72" i="14" s="1"/>
  <c r="R76" i="14" s="1"/>
  <c r="S72" i="14" s="1"/>
  <c r="S76" i="14" s="1"/>
  <c r="T72" i="14" s="1"/>
  <c r="T76" i="14" s="1"/>
  <c r="U72" i="14" s="1"/>
  <c r="U76" i="14" s="1"/>
  <c r="V72" i="14" s="1"/>
  <c r="V76" i="14" s="1"/>
  <c r="W72" i="14" s="1"/>
  <c r="W76" i="14" s="1"/>
  <c r="R21" i="20"/>
  <c r="S21" i="20" s="1"/>
  <c r="S31" i="20" s="1"/>
  <c r="O22" i="21"/>
  <c r="L23" i="21"/>
  <c r="G23" i="21"/>
  <c r="Q22" i="21"/>
  <c r="R23" i="21"/>
  <c r="N26" i="21"/>
  <c r="R9" i="14"/>
  <c r="R12" i="14" s="1"/>
  <c r="L16" i="14"/>
  <c r="L20" i="14" s="1"/>
  <c r="L17" i="20" s="1"/>
  <c r="O37" i="14"/>
  <c r="O40" i="14" s="1"/>
  <c r="E20" i="20" s="1"/>
  <c r="P109" i="14"/>
  <c r="P105" i="14"/>
  <c r="P59" i="14"/>
  <c r="R109" i="14"/>
  <c r="R116" i="14" s="1"/>
  <c r="R52" i="14"/>
  <c r="R59" i="14" s="1"/>
  <c r="S52" i="4"/>
  <c r="AF18" i="4"/>
  <c r="Q18" i="4"/>
  <c r="D52" i="4"/>
  <c r="L44" i="14" l="1"/>
  <c r="L48" i="14" s="1"/>
  <c r="O17" i="20" s="1"/>
  <c r="Q101" i="14"/>
  <c r="Q105" i="14" s="1"/>
  <c r="R101" i="14" s="1"/>
  <c r="R105" i="14" s="1"/>
  <c r="S101" i="14" s="1"/>
  <c r="P126" i="14"/>
  <c r="M23" i="21"/>
  <c r="Q23" i="21" s="1"/>
  <c r="S23" i="21" s="1"/>
  <c r="L26" i="21"/>
  <c r="I23" i="21"/>
  <c r="S22" i="21"/>
  <c r="M44" i="14"/>
  <c r="M48" i="14" s="1"/>
  <c r="O18" i="20" s="1"/>
  <c r="P37" i="14"/>
  <c r="P40" i="14" s="1"/>
  <c r="E21" i="20" s="1"/>
  <c r="M16" i="14"/>
  <c r="M20" i="14" s="1"/>
  <c r="L18" i="20" s="1"/>
  <c r="S9" i="14"/>
  <c r="S12" i="14" s="1"/>
  <c r="S52" i="14"/>
  <c r="S59" i="14" s="1"/>
  <c r="S109" i="14"/>
  <c r="S116" i="14" s="1"/>
  <c r="P116" i="14"/>
  <c r="Q52" i="4"/>
  <c r="D44" i="4"/>
  <c r="Q44" i="4" s="1"/>
  <c r="AF52" i="4"/>
  <c r="S44" i="4"/>
  <c r="AF44" i="4" s="1"/>
  <c r="O23" i="21" l="1"/>
  <c r="O26" i="21" s="1"/>
  <c r="M26" i="21"/>
  <c r="F21" i="20"/>
  <c r="F31" i="20" s="1"/>
  <c r="Q37" i="14"/>
  <c r="Q40" i="14" s="1"/>
  <c r="N16" i="14"/>
  <c r="N20" i="14" s="1"/>
  <c r="L19" i="20" s="1"/>
  <c r="T9" i="14"/>
  <c r="T12" i="14" s="1"/>
  <c r="N44" i="14"/>
  <c r="N48" i="14" s="1"/>
  <c r="O19" i="20" s="1"/>
  <c r="S105" i="14"/>
  <c r="T101" i="14" s="1"/>
  <c r="T109" i="14"/>
  <c r="T116" i="14" s="1"/>
  <c r="T52" i="14"/>
  <c r="T59" i="14" s="1"/>
  <c r="D17" i="4"/>
  <c r="R37" i="14" l="1"/>
  <c r="R40" i="14" s="1"/>
  <c r="U9" i="14"/>
  <c r="U12" i="14" s="1"/>
  <c r="O16" i="14"/>
  <c r="O20" i="14" s="1"/>
  <c r="L20" i="20" s="1"/>
  <c r="O44" i="14"/>
  <c r="O48" i="14" s="1"/>
  <c r="O20" i="20" s="1"/>
  <c r="U52" i="14"/>
  <c r="U59" i="14" s="1"/>
  <c r="U109" i="14"/>
  <c r="T105" i="14"/>
  <c r="U101" i="14" s="1"/>
  <c r="D51" i="4"/>
  <c r="P44" i="14" l="1"/>
  <c r="P48" i="14" s="1"/>
  <c r="O21" i="20" s="1"/>
  <c r="P21" i="20" s="1"/>
  <c r="P31" i="20" s="1"/>
  <c r="S37" i="14"/>
  <c r="S40" i="14" s="1"/>
  <c r="P16" i="14"/>
  <c r="P20" i="14" s="1"/>
  <c r="L21" i="20" s="1"/>
  <c r="M21" i="20" s="1"/>
  <c r="M31" i="20" s="1"/>
  <c r="V9" i="14"/>
  <c r="V12" i="14" s="1"/>
  <c r="U105" i="14"/>
  <c r="V101" i="14" s="1"/>
  <c r="U116" i="14"/>
  <c r="D43" i="4"/>
  <c r="F17" i="4"/>
  <c r="F51" i="4" s="1"/>
  <c r="F43" i="4" s="1"/>
  <c r="E17" i="4"/>
  <c r="Q16" i="14" l="1"/>
  <c r="Q20" i="14" s="1"/>
  <c r="T37" i="14"/>
  <c r="T40" i="14" s="1"/>
  <c r="Q44" i="14"/>
  <c r="Q48" i="14" s="1"/>
  <c r="W9" i="14"/>
  <c r="W12" i="14" s="1"/>
  <c r="V52" i="14"/>
  <c r="V59" i="14" s="1"/>
  <c r="E51" i="4"/>
  <c r="H17" i="4"/>
  <c r="H51" i="4" s="1"/>
  <c r="H43" i="4" s="1"/>
  <c r="B17" i="4"/>
  <c r="R44" i="14" l="1"/>
  <c r="R48" i="14" s="1"/>
  <c r="U37" i="14"/>
  <c r="U40" i="14" s="1"/>
  <c r="R16" i="14"/>
  <c r="R20" i="14" s="1"/>
  <c r="W52" i="14"/>
  <c r="X45" i="14"/>
  <c r="V109" i="14"/>
  <c r="V116" i="14" s="1"/>
  <c r="V105" i="14"/>
  <c r="W101" i="14" s="1"/>
  <c r="G17" i="4"/>
  <c r="E43" i="4"/>
  <c r="B51" i="4"/>
  <c r="S16" i="14" l="1"/>
  <c r="S20" i="14" s="1"/>
  <c r="V37" i="14"/>
  <c r="V40" i="14" s="1"/>
  <c r="S44" i="14"/>
  <c r="S48" i="14" s="1"/>
  <c r="W105" i="14"/>
  <c r="W109" i="14"/>
  <c r="X102" i="14"/>
  <c r="W59" i="14"/>
  <c r="X52" i="14"/>
  <c r="X59" i="14" s="1"/>
  <c r="G51" i="4"/>
  <c r="B43" i="4"/>
  <c r="T44" i="14" l="1"/>
  <c r="T48" i="14" s="1"/>
  <c r="W37" i="14"/>
  <c r="W40" i="14" s="1"/>
  <c r="T16" i="14"/>
  <c r="T20" i="14" s="1"/>
  <c r="W116" i="14"/>
  <c r="X109" i="14"/>
  <c r="X116" i="14" s="1"/>
  <c r="J17" i="4"/>
  <c r="J51" i="4" s="1"/>
  <c r="J43" i="4" s="1"/>
  <c r="G43" i="4"/>
  <c r="I17" i="4"/>
  <c r="U16" i="14" l="1"/>
  <c r="U20" i="14" s="1"/>
  <c r="U44" i="14"/>
  <c r="U48" i="14" s="1"/>
  <c r="I51" i="4"/>
  <c r="K17" i="4"/>
  <c r="K51" i="4" s="1"/>
  <c r="K43" i="4" s="1"/>
  <c r="V44" i="14" l="1"/>
  <c r="V48" i="14" s="1"/>
  <c r="V16" i="14"/>
  <c r="V20" i="14" s="1"/>
  <c r="L17" i="4"/>
  <c r="L51" i="4" s="1"/>
  <c r="L43" i="4" s="1"/>
  <c r="M17" i="4"/>
  <c r="M51" i="4" s="1"/>
  <c r="M43" i="4" s="1"/>
  <c r="I43" i="4"/>
  <c r="AF11" i="4"/>
  <c r="Q11" i="4"/>
  <c r="D14" i="4"/>
  <c r="D30" i="4" s="1"/>
  <c r="D32" i="4" s="1"/>
  <c r="H14" i="4"/>
  <c r="H30" i="4" s="1"/>
  <c r="H32" i="4" s="1"/>
  <c r="L14" i="4"/>
  <c r="L30" i="4" s="1"/>
  <c r="L32" i="4" s="1"/>
  <c r="E14" i="4"/>
  <c r="E30" i="4" s="1"/>
  <c r="E32" i="4" s="1"/>
  <c r="I14" i="4"/>
  <c r="I30" i="4" s="1"/>
  <c r="I32" i="4" s="1"/>
  <c r="M14" i="4"/>
  <c r="M30" i="4" s="1"/>
  <c r="M32" i="4" s="1"/>
  <c r="F14" i="4"/>
  <c r="F30" i="4" s="1"/>
  <c r="F32" i="4" s="1"/>
  <c r="J14" i="4"/>
  <c r="J30" i="4" s="1"/>
  <c r="J32" i="4" s="1"/>
  <c r="G14" i="4"/>
  <c r="G30" i="4" s="1"/>
  <c r="G32" i="4" s="1"/>
  <c r="K14" i="4"/>
  <c r="K30" i="4" s="1"/>
  <c r="K32" i="4" s="1"/>
  <c r="W16" i="14" l="1"/>
  <c r="W20" i="14" s="1"/>
  <c r="W44" i="14"/>
  <c r="W48" i="14" s="1"/>
  <c r="B14" i="4"/>
  <c r="B30" i="4" s="1"/>
  <c r="B32" i="4" s="1"/>
  <c r="G53" i="4"/>
  <c r="G22" i="4"/>
  <c r="G26" i="4" s="1"/>
  <c r="G28" i="4" s="1"/>
  <c r="K53" i="4"/>
  <c r="K22" i="4"/>
  <c r="K26" i="4" s="1"/>
  <c r="K28" i="4" s="1"/>
  <c r="O53" i="4"/>
  <c r="F53" i="4"/>
  <c r="F22" i="4"/>
  <c r="F26" i="4" s="1"/>
  <c r="F28" i="4" s="1"/>
  <c r="J53" i="4"/>
  <c r="J22" i="4"/>
  <c r="J26" i="4" s="1"/>
  <c r="J28" i="4" s="1"/>
  <c r="N53" i="4"/>
  <c r="E53" i="4"/>
  <c r="E22" i="4"/>
  <c r="E26" i="4" s="1"/>
  <c r="E28" i="4" s="1"/>
  <c r="E33" i="4" s="1"/>
  <c r="E34" i="4" s="1"/>
  <c r="E36" i="4" s="1"/>
  <c r="I53" i="4"/>
  <c r="I22" i="4"/>
  <c r="I26" i="4" s="1"/>
  <c r="I28" i="4" s="1"/>
  <c r="I33" i="4" s="1"/>
  <c r="I34" i="4" s="1"/>
  <c r="I36" i="4" s="1"/>
  <c r="M53" i="4"/>
  <c r="M22" i="4"/>
  <c r="M26" i="4" s="1"/>
  <c r="M28" i="4" s="1"/>
  <c r="M33" i="4" s="1"/>
  <c r="M34" i="4" s="1"/>
  <c r="M36" i="4" s="1"/>
  <c r="D53" i="4"/>
  <c r="Q19" i="4"/>
  <c r="D22" i="4"/>
  <c r="D26" i="4" s="1"/>
  <c r="D28" i="4" s="1"/>
  <c r="H53" i="4"/>
  <c r="H22" i="4"/>
  <c r="H26" i="4" s="1"/>
  <c r="H28" i="4" s="1"/>
  <c r="H33" i="4" s="1"/>
  <c r="H34" i="4" s="1"/>
  <c r="H36" i="4" s="1"/>
  <c r="L53" i="4"/>
  <c r="L22" i="4"/>
  <c r="L26" i="4" s="1"/>
  <c r="L28" i="4" s="1"/>
  <c r="L33" i="4" s="1"/>
  <c r="L34" i="4" s="1"/>
  <c r="L36" i="4" s="1"/>
  <c r="N17" i="4" l="1"/>
  <c r="N14" i="4"/>
  <c r="N30" i="4" s="1"/>
  <c r="N32" i="4" s="1"/>
  <c r="D33" i="4"/>
  <c r="D34" i="4" s="1"/>
  <c r="Q53" i="4"/>
  <c r="D56" i="4"/>
  <c r="D45" i="4"/>
  <c r="M56" i="4"/>
  <c r="M45" i="4"/>
  <c r="M48" i="4" s="1"/>
  <c r="I56" i="4"/>
  <c r="I45" i="4"/>
  <c r="I48" i="4" s="1"/>
  <c r="E56" i="4"/>
  <c r="E45" i="4"/>
  <c r="E48" i="4" s="1"/>
  <c r="T53" i="4"/>
  <c r="X53" i="4"/>
  <c r="AB53" i="4"/>
  <c r="S53" i="4"/>
  <c r="AF19" i="4"/>
  <c r="W53" i="4"/>
  <c r="AA53" i="4"/>
  <c r="J33" i="4"/>
  <c r="J34" i="4" s="1"/>
  <c r="J36" i="4" s="1"/>
  <c r="F33" i="4"/>
  <c r="F34" i="4" s="1"/>
  <c r="F36" i="4" s="1"/>
  <c r="K33" i="4"/>
  <c r="K34" i="4" s="1"/>
  <c r="K36" i="4" s="1"/>
  <c r="G33" i="4"/>
  <c r="G34" i="4" s="1"/>
  <c r="G36" i="4" s="1"/>
  <c r="L56" i="4"/>
  <c r="L45" i="4"/>
  <c r="L48" i="4" s="1"/>
  <c r="H56" i="4"/>
  <c r="H45" i="4"/>
  <c r="H48" i="4" s="1"/>
  <c r="V53" i="4"/>
  <c r="Z53" i="4"/>
  <c r="AD53" i="4"/>
  <c r="U53" i="4"/>
  <c r="Y53" i="4"/>
  <c r="AC53" i="4"/>
  <c r="N45" i="4"/>
  <c r="J56" i="4"/>
  <c r="J45" i="4"/>
  <c r="J48" i="4" s="1"/>
  <c r="F56" i="4"/>
  <c r="F45" i="4"/>
  <c r="F48" i="4" s="1"/>
  <c r="O45" i="4"/>
  <c r="K56" i="4"/>
  <c r="K45" i="4"/>
  <c r="K48" i="4" s="1"/>
  <c r="G56" i="4"/>
  <c r="G45" i="4"/>
  <c r="G48" i="4" s="1"/>
  <c r="B53" i="4"/>
  <c r="B22" i="4"/>
  <c r="B26" i="4" s="1"/>
  <c r="B28" i="4" s="1"/>
  <c r="F58" i="4" l="1"/>
  <c r="F61" i="4" s="1"/>
  <c r="J58" i="4"/>
  <c r="J61" i="4" s="1"/>
  <c r="G58" i="4"/>
  <c r="G61" i="4" s="1"/>
  <c r="K58" i="4"/>
  <c r="K61" i="4" s="1"/>
  <c r="H58" i="4"/>
  <c r="H61" i="4" s="1"/>
  <c r="L58" i="4"/>
  <c r="L61" i="4" s="1"/>
  <c r="E58" i="4"/>
  <c r="E61" i="4" s="1"/>
  <c r="I58" i="4"/>
  <c r="I61" i="4" s="1"/>
  <c r="M58" i="4"/>
  <c r="M61" i="4" s="1"/>
  <c r="N51" i="4"/>
  <c r="N22" i="4"/>
  <c r="N26" i="4" s="1"/>
  <c r="N28" i="4" s="1"/>
  <c r="O17" i="4"/>
  <c r="Q9" i="4"/>
  <c r="Q14" i="4" s="1"/>
  <c r="O14" i="4"/>
  <c r="O30" i="4" s="1"/>
  <c r="O32" i="4" s="1"/>
  <c r="B33" i="4"/>
  <c r="B34" i="4" s="1"/>
  <c r="B36" i="4" s="1"/>
  <c r="B38" i="4" s="1"/>
  <c r="AA45" i="4"/>
  <c r="W45" i="4"/>
  <c r="Q45" i="4"/>
  <c r="D48" i="4"/>
  <c r="D58" i="4" s="1"/>
  <c r="B56" i="4"/>
  <c r="B45" i="4"/>
  <c r="B48" i="4" s="1"/>
  <c r="AC45" i="4"/>
  <c r="Y45" i="4"/>
  <c r="U45" i="4"/>
  <c r="AD45" i="4"/>
  <c r="Z45" i="4"/>
  <c r="V45" i="4"/>
  <c r="AF53" i="4"/>
  <c r="S45" i="4"/>
  <c r="AB45" i="4"/>
  <c r="X45" i="4"/>
  <c r="T45" i="4"/>
  <c r="D36" i="4"/>
  <c r="N33" i="4" l="1"/>
  <c r="N34" i="4" s="1"/>
  <c r="B58" i="4"/>
  <c r="B61" i="4" s="1"/>
  <c r="O51" i="4"/>
  <c r="Q17" i="4"/>
  <c r="Q22" i="4" s="1"/>
  <c r="O22" i="4"/>
  <c r="O26" i="4" s="1"/>
  <c r="O28" i="4" s="1"/>
  <c r="O33" i="4" s="1"/>
  <c r="O34" i="4" s="1"/>
  <c r="O36" i="4" s="1"/>
  <c r="N43" i="4"/>
  <c r="N48" i="4" s="1"/>
  <c r="N56" i="4"/>
  <c r="AF45" i="4"/>
  <c r="D61" i="4"/>
  <c r="N58" i="4" l="1"/>
  <c r="Q51" i="4"/>
  <c r="Q56" i="4" s="1"/>
  <c r="O56" i="4"/>
  <c r="O43" i="4"/>
  <c r="S17" i="4"/>
  <c r="S14" i="4"/>
  <c r="S30" i="4" s="1"/>
  <c r="S32" i="4" s="1"/>
  <c r="N36" i="4"/>
  <c r="Q36" i="4" s="1"/>
  <c r="Q34" i="4"/>
  <c r="T17" i="4"/>
  <c r="T14" i="4"/>
  <c r="T30" i="4" s="1"/>
  <c r="T32" i="4" s="1"/>
  <c r="Q28" i="4"/>
  <c r="N61" i="4" l="1"/>
  <c r="T51" i="4"/>
  <c r="T22" i="4"/>
  <c r="T26" i="4" s="1"/>
  <c r="T28" i="4" s="1"/>
  <c r="T33" i="4" s="1"/>
  <c r="T34" i="4" s="1"/>
  <c r="T36" i="4" s="1"/>
  <c r="S51" i="4"/>
  <c r="S22" i="4"/>
  <c r="S26" i="4" s="1"/>
  <c r="S28" i="4" s="1"/>
  <c r="Q43" i="4"/>
  <c r="Q48" i="4" s="1"/>
  <c r="Q58" i="4" s="1"/>
  <c r="Q61" i="4" s="1"/>
  <c r="O48" i="4"/>
  <c r="O58" i="4" s="1"/>
  <c r="O61" i="4" s="1"/>
  <c r="S33" i="4" l="1"/>
  <c r="S34" i="4" s="1"/>
  <c r="S36" i="4" s="1"/>
  <c r="T56" i="4"/>
  <c r="T43" i="4"/>
  <c r="T48" i="4" s="1"/>
  <c r="V17" i="4"/>
  <c r="V14" i="4"/>
  <c r="V30" i="4" s="1"/>
  <c r="V32" i="4" s="1"/>
  <c r="S56" i="4"/>
  <c r="S43" i="4"/>
  <c r="U17" i="4"/>
  <c r="U14" i="4"/>
  <c r="U30" i="4" s="1"/>
  <c r="U32" i="4" s="1"/>
  <c r="T58" i="4" l="1"/>
  <c r="T61" i="4" s="1"/>
  <c r="U51" i="4"/>
  <c r="U22" i="4"/>
  <c r="U26" i="4" s="1"/>
  <c r="U28" i="4" s="1"/>
  <c r="W17" i="4"/>
  <c r="W14" i="4"/>
  <c r="W30" i="4" s="1"/>
  <c r="W32" i="4" s="1"/>
  <c r="V51" i="4"/>
  <c r="V22" i="4"/>
  <c r="V26" i="4" s="1"/>
  <c r="V28" i="4" s="1"/>
  <c r="V33" i="4" s="1"/>
  <c r="V34" i="4" s="1"/>
  <c r="V36" i="4" s="1"/>
  <c r="S48" i="4"/>
  <c r="S58" i="4" s="1"/>
  <c r="S61" i="4" s="1"/>
  <c r="U56" i="4" l="1"/>
  <c r="U43" i="4"/>
  <c r="V56" i="4"/>
  <c r="V43" i="4"/>
  <c r="V48" i="4" s="1"/>
  <c r="X17" i="4"/>
  <c r="X14" i="4"/>
  <c r="X30" i="4" s="1"/>
  <c r="X32" i="4" s="1"/>
  <c r="W51" i="4"/>
  <c r="W22" i="4"/>
  <c r="W26" i="4" s="1"/>
  <c r="W28" i="4" s="1"/>
  <c r="W33" i="4" s="1"/>
  <c r="W34" i="4" s="1"/>
  <c r="W36" i="4" s="1"/>
  <c r="U33" i="4"/>
  <c r="U34" i="4" s="1"/>
  <c r="V58" i="4" l="1"/>
  <c r="V61" i="4" s="1"/>
  <c r="U36" i="4"/>
  <c r="W56" i="4"/>
  <c r="W43" i="4"/>
  <c r="W48" i="4" s="1"/>
  <c r="X51" i="4"/>
  <c r="X22" i="4"/>
  <c r="X26" i="4" s="1"/>
  <c r="X28" i="4" s="1"/>
  <c r="U48" i="4"/>
  <c r="U58" i="4" s="1"/>
  <c r="U61" i="4" l="1"/>
  <c r="W58" i="4"/>
  <c r="W61" i="4" s="1"/>
  <c r="Y17" i="4"/>
  <c r="Y14" i="4"/>
  <c r="Y30" i="4" s="1"/>
  <c r="Y32" i="4" s="1"/>
  <c r="X56" i="4"/>
  <c r="X43" i="4"/>
  <c r="Z17" i="4"/>
  <c r="Z14" i="4"/>
  <c r="Z30" i="4" s="1"/>
  <c r="Z32" i="4" s="1"/>
  <c r="X33" i="4"/>
  <c r="X34" i="4" s="1"/>
  <c r="X36" i="4" l="1"/>
  <c r="X48" i="4"/>
  <c r="X58" i="4" s="1"/>
  <c r="Y51" i="4"/>
  <c r="Y22" i="4"/>
  <c r="Y26" i="4" s="1"/>
  <c r="Y28" i="4" s="1"/>
  <c r="Z51" i="4"/>
  <c r="Z22" i="4"/>
  <c r="Z26" i="4" s="1"/>
  <c r="Z28" i="4" s="1"/>
  <c r="Z33" i="4" s="1"/>
  <c r="Z34" i="4" s="1"/>
  <c r="Z36" i="4" s="1"/>
  <c r="D38" i="4"/>
  <c r="X61" i="4" l="1"/>
  <c r="AB17" i="4"/>
  <c r="AB14" i="4"/>
  <c r="AB30" i="4" s="1"/>
  <c r="AB32" i="4" s="1"/>
  <c r="AA17" i="4"/>
  <c r="AA14" i="4"/>
  <c r="AA30" i="4" s="1"/>
  <c r="AA32" i="4" s="1"/>
  <c r="Y33" i="4"/>
  <c r="Y34" i="4" s="1"/>
  <c r="Z56" i="4"/>
  <c r="Z43" i="4"/>
  <c r="Z48" i="4" s="1"/>
  <c r="Y56" i="4"/>
  <c r="Y43" i="4"/>
  <c r="E38" i="4"/>
  <c r="Z58" i="4" l="1"/>
  <c r="Z61" i="4" s="1"/>
  <c r="Y48" i="4"/>
  <c r="Y58" i="4" s="1"/>
  <c r="Y36" i="4"/>
  <c r="AA51" i="4"/>
  <c r="AA22" i="4"/>
  <c r="AA26" i="4" s="1"/>
  <c r="AA28" i="4" s="1"/>
  <c r="AB51" i="4"/>
  <c r="AB22" i="4"/>
  <c r="AB26" i="4" s="1"/>
  <c r="AB28" i="4" s="1"/>
  <c r="AB33" i="4" s="1"/>
  <c r="AB34" i="4" s="1"/>
  <c r="AB36" i="4" s="1"/>
  <c r="AC17" i="4"/>
  <c r="AC14" i="4"/>
  <c r="AC30" i="4" s="1"/>
  <c r="AC32" i="4" s="1"/>
  <c r="F38" i="4"/>
  <c r="AA33" i="4" l="1"/>
  <c r="AA34" i="4" s="1"/>
  <c r="AC51" i="4"/>
  <c r="AC22" i="4"/>
  <c r="AC26" i="4" s="1"/>
  <c r="AC28" i="4" s="1"/>
  <c r="AC33" i="4" s="1"/>
  <c r="AC34" i="4" s="1"/>
  <c r="AC36" i="4" s="1"/>
  <c r="AB56" i="4"/>
  <c r="AB43" i="4"/>
  <c r="AB48" i="4" s="1"/>
  <c r="AA56" i="4"/>
  <c r="AA43" i="4"/>
  <c r="Y61" i="4"/>
  <c r="AD17" i="4"/>
  <c r="AD14" i="4"/>
  <c r="AD30" i="4" s="1"/>
  <c r="AD32" i="4" s="1"/>
  <c r="AF9" i="4"/>
  <c r="AF14" i="4" s="1"/>
  <c r="G38" i="4"/>
  <c r="AB58" i="4" l="1"/>
  <c r="AB61" i="4" s="1"/>
  <c r="AA48" i="4"/>
  <c r="AA58" i="4" s="1"/>
  <c r="AD51" i="4"/>
  <c r="AD22" i="4"/>
  <c r="AD26" i="4" s="1"/>
  <c r="AD28" i="4" s="1"/>
  <c r="AF17" i="4"/>
  <c r="AF22" i="4" s="1"/>
  <c r="AC56" i="4"/>
  <c r="AC43" i="4"/>
  <c r="AC48" i="4" s="1"/>
  <c r="AA36" i="4"/>
  <c r="H38" i="4"/>
  <c r="AC58" i="4" l="1"/>
  <c r="AC61" i="4" s="1"/>
  <c r="AD33" i="4"/>
  <c r="AD34" i="4" s="1"/>
  <c r="AF28" i="4"/>
  <c r="AD56" i="4"/>
  <c r="AF51" i="4"/>
  <c r="AF56" i="4" s="1"/>
  <c r="AD43" i="4"/>
  <c r="AA61" i="4"/>
  <c r="I38" i="4"/>
  <c r="AD48" i="4" l="1"/>
  <c r="AD58" i="4" s="1"/>
  <c r="AF43" i="4"/>
  <c r="AF48" i="4" s="1"/>
  <c r="AF58" i="4" s="1"/>
  <c r="AD36" i="4"/>
  <c r="AF36" i="4" s="1"/>
  <c r="AF34" i="4"/>
  <c r="J38" i="4"/>
  <c r="AF61" i="4" l="1"/>
  <c r="AD61" i="4"/>
  <c r="K38" i="4"/>
  <c r="L38" i="4" l="1"/>
  <c r="M38" i="4" l="1"/>
  <c r="N38" i="4" l="1"/>
  <c r="O38" i="4" l="1"/>
  <c r="O40" i="4" l="1"/>
  <c r="S38" i="4"/>
  <c r="S40" i="4" l="1"/>
  <c r="T38" i="4"/>
  <c r="U38" i="4" l="1"/>
  <c r="T40" i="4"/>
  <c r="V38" i="4" l="1"/>
  <c r="U40" i="4"/>
  <c r="W38" i="4" l="1"/>
  <c r="B35" i="20" s="1"/>
  <c r="D17" i="22" s="1"/>
  <c r="V40" i="4"/>
  <c r="H17" i="22" l="1"/>
  <c r="X38" i="4"/>
  <c r="W40" i="4"/>
  <c r="B36" i="20" l="1"/>
  <c r="C19" i="22" s="1"/>
  <c r="D19" i="22" s="1"/>
  <c r="Y38" i="4"/>
  <c r="B37" i="20" s="1"/>
  <c r="C20" i="22" s="1"/>
  <c r="G20" i="22" s="1"/>
  <c r="X40" i="4"/>
  <c r="G19" i="22" l="1"/>
  <c r="H19" i="22" s="1"/>
  <c r="H20" i="22" s="1"/>
  <c r="D20" i="22"/>
  <c r="Z38" i="4"/>
  <c r="Y40" i="4"/>
  <c r="B38" i="20" l="1"/>
  <c r="C21" i="22" s="1"/>
  <c r="G21" i="22" s="1"/>
  <c r="H21" i="22" s="1"/>
  <c r="AA38" i="4"/>
  <c r="B39" i="20" s="1"/>
  <c r="C22" i="22" s="1"/>
  <c r="G22" i="22" s="1"/>
  <c r="Z40" i="4"/>
  <c r="D21" i="22" l="1"/>
  <c r="D22" i="22" s="1"/>
  <c r="H22" i="22"/>
  <c r="AB38" i="4"/>
  <c r="AA40" i="4"/>
  <c r="B40" i="20" l="1"/>
  <c r="C23" i="22" s="1"/>
  <c r="G23" i="22" s="1"/>
  <c r="H23" i="22" s="1"/>
  <c r="AC38" i="4"/>
  <c r="B41" i="20" s="1"/>
  <c r="AB40" i="4"/>
  <c r="C24" i="22" l="1"/>
  <c r="G24" i="22" s="1"/>
  <c r="H24" i="22" s="1"/>
  <c r="D23" i="22"/>
  <c r="AD38" i="4"/>
  <c r="AC40" i="4"/>
  <c r="D24" i="22" l="1"/>
  <c r="B42" i="20"/>
  <c r="C25" i="22" s="1"/>
  <c r="G25" i="22" s="1"/>
  <c r="H25" i="22" s="1"/>
  <c r="AH38" i="4"/>
  <c r="AI38" i="4" s="1"/>
  <c r="AJ38" i="4" s="1"/>
  <c r="AK38" i="4" s="1"/>
  <c r="AL38" i="4" s="1"/>
  <c r="AL40" i="4" s="1"/>
  <c r="AD40" i="4"/>
  <c r="AJ40" i="4" l="1"/>
  <c r="AH40" i="4"/>
  <c r="AI40" i="4"/>
  <c r="AK40" i="4"/>
  <c r="D25" i="22"/>
  <c r="B43" i="20"/>
  <c r="C26" i="22" s="1"/>
  <c r="G26" i="22" s="1"/>
  <c r="H26" i="22" s="1"/>
  <c r="B29" i="14"/>
  <c r="B31" i="14" s="1"/>
  <c r="J27" i="14"/>
  <c r="C57" i="14" s="1"/>
  <c r="C59" i="14" s="1"/>
  <c r="D26" i="22" l="1"/>
  <c r="B44" i="20"/>
  <c r="C27" i="22" s="1"/>
  <c r="G27" i="22" s="1"/>
  <c r="H27" i="22" s="1"/>
  <c r="H114" i="14"/>
  <c r="H116" i="14" s="1"/>
  <c r="G57" i="14"/>
  <c r="G59" i="14" s="1"/>
  <c r="J29" i="14"/>
  <c r="J31" i="14" s="1"/>
  <c r="F114" i="14"/>
  <c r="F116" i="14" s="1"/>
  <c r="G114" i="14"/>
  <c r="G116" i="14" s="1"/>
  <c r="B57" i="14"/>
  <c r="B59" i="14" s="1"/>
  <c r="E57" i="14"/>
  <c r="E59" i="14" s="1"/>
  <c r="F57" i="14"/>
  <c r="F59" i="14" s="1"/>
  <c r="I114" i="14"/>
  <c r="I116" i="14" s="1"/>
  <c r="I57" i="14"/>
  <c r="I59" i="14" s="1"/>
  <c r="E114" i="14"/>
  <c r="E116" i="14" s="1"/>
  <c r="D57" i="14"/>
  <c r="D59" i="14" s="1"/>
  <c r="D114" i="14"/>
  <c r="D116" i="14" s="1"/>
  <c r="H57" i="14"/>
  <c r="H59" i="14" s="1"/>
  <c r="B114" i="14"/>
  <c r="B116" i="14" s="1"/>
  <c r="D27" i="22" l="1"/>
  <c r="B45" i="20"/>
  <c r="C28" i="22" s="1"/>
  <c r="G28" i="22" s="1"/>
  <c r="H28" i="22" s="1"/>
  <c r="C114" i="14"/>
  <c r="C116" i="14" s="1"/>
  <c r="J112" i="14"/>
  <c r="J114" i="14" s="1"/>
  <c r="J116" i="14" s="1"/>
  <c r="D28" i="22" l="1"/>
  <c r="B46" i="20"/>
  <c r="C29" i="22" s="1"/>
  <c r="G29" i="22" s="1"/>
  <c r="H29" i="22" s="1"/>
  <c r="D29" i="22" l="1"/>
  <c r="B47" i="20"/>
  <c r="C30" i="22" s="1"/>
  <c r="G30" i="22" l="1"/>
  <c r="H30" i="22" s="1"/>
  <c r="H34" i="22" s="1"/>
  <c r="C31" i="22"/>
  <c r="D30" i="22"/>
  <c r="D34" i="22" s="1"/>
  <c r="C47" i="20"/>
  <c r="H36" i="22" l="1"/>
  <c r="B47" i="21" l="1"/>
  <c r="E11" i="21"/>
  <c r="H11" i="21"/>
  <c r="R11" i="21" l="1"/>
  <c r="F11" i="21"/>
  <c r="G11" i="21" l="1"/>
  <c r="Q11" i="21" s="1"/>
  <c r="I11" i="21" l="1"/>
  <c r="S11" i="21"/>
  <c r="H13" i="21" l="1"/>
  <c r="E13" i="21"/>
  <c r="B50" i="21"/>
  <c r="E8" i="26" s="1"/>
  <c r="G8" i="26" s="1"/>
  <c r="B14" i="21"/>
  <c r="B30" i="21" s="1"/>
  <c r="B39" i="21" s="1"/>
  <c r="B42" i="21" s="1"/>
  <c r="B44" i="21" s="1"/>
  <c r="B33" i="21" s="1"/>
  <c r="B34" i="21" s="1"/>
  <c r="B36" i="21" s="1"/>
  <c r="E14" i="21" l="1"/>
  <c r="E26" i="21" s="1"/>
  <c r="R13" i="21"/>
  <c r="R14" i="21" s="1"/>
  <c r="R26" i="21" s="1"/>
  <c r="F13" i="21"/>
  <c r="F14" i="21" s="1"/>
  <c r="F26" i="21" s="1"/>
  <c r="H14" i="21"/>
  <c r="H26" i="21" s="1"/>
  <c r="G13" i="21" l="1"/>
  <c r="Q13" i="21" l="1"/>
  <c r="I13" i="21"/>
  <c r="I14" i="21" s="1"/>
  <c r="I26" i="21" s="1"/>
  <c r="G14" i="21"/>
  <c r="G26" i="21" s="1"/>
  <c r="S13" i="21" l="1"/>
  <c r="S14" i="21" s="1"/>
  <c r="S26" i="21" s="1"/>
  <c r="Q14" i="21"/>
  <c r="Q26" i="21" s="1"/>
  <c r="S28" i="21" l="1"/>
  <c r="B48" i="21"/>
  <c r="E7" i="26" l="1"/>
  <c r="G7" i="26" s="1"/>
  <c r="B55" i="21"/>
  <c r="B49" i="21"/>
  <c r="E6" i="26" l="1"/>
  <c r="B51" i="21"/>
  <c r="B54" i="21" s="1"/>
  <c r="B56" i="21" s="1"/>
  <c r="G6" i="26" l="1"/>
  <c r="G10" i="26" s="1"/>
  <c r="E10" i="26"/>
  <c r="E28" i="26" s="1"/>
  <c r="E29" i="26" s="1"/>
  <c r="E35" i="26" s="1"/>
  <c r="G59" i="26" l="1"/>
  <c r="G62" i="26" s="1"/>
  <c r="G35" i="26"/>
  <c r="G37" i="26" s="1"/>
  <c r="G39" i="26" s="1"/>
  <c r="G40" i="26" s="1"/>
  <c r="G52" i="26" s="1"/>
  <c r="E59" i="26" s="1"/>
  <c r="I59" i="26" l="1"/>
  <c r="I62" i="26" s="1"/>
  <c r="E62" i="26"/>
</calcChain>
</file>

<file path=xl/sharedStrings.xml><?xml version="1.0" encoding="utf-8"?>
<sst xmlns="http://schemas.openxmlformats.org/spreadsheetml/2006/main" count="1100" uniqueCount="373">
  <si>
    <t>Description</t>
  </si>
  <si>
    <t>Total</t>
  </si>
  <si>
    <t>Total Federal Timing Differences</t>
  </si>
  <si>
    <t>DEFERRED TAXES</t>
  </si>
  <si>
    <t>State Rate</t>
  </si>
  <si>
    <t>State Deferred Taxes</t>
  </si>
  <si>
    <t>Federal Timing Difference</t>
  </si>
  <si>
    <t>Federal Tax Rate</t>
  </si>
  <si>
    <t>FBOS</t>
  </si>
  <si>
    <t>Federal Deferred Taxes</t>
  </si>
  <si>
    <t>Total Deferred Taxes Activity</t>
  </si>
  <si>
    <t>Cummulative Deferred Taxes</t>
  </si>
  <si>
    <t>FEDERAL DEFERRED TAXES</t>
  </si>
  <si>
    <t>STATE DEFERRED TAXES</t>
  </si>
  <si>
    <t>Book Depreciation</t>
  </si>
  <si>
    <t>MACRS 20 Year Property</t>
  </si>
  <si>
    <t>Vintage Year</t>
  </si>
  <si>
    <t>Depr Basis</t>
  </si>
  <si>
    <t>Amount</t>
  </si>
  <si>
    <t>Bonus Depreciation</t>
  </si>
  <si>
    <t>AFUDC Debt</t>
  </si>
  <si>
    <t>AFUDC Equity</t>
  </si>
  <si>
    <t>Less:</t>
  </si>
  <si>
    <t>AFUDC Equity - Depr</t>
  </si>
  <si>
    <t>AFUDC Debt - Depr</t>
  </si>
  <si>
    <t>Book Depr Rate</t>
  </si>
  <si>
    <t>Type</t>
  </si>
  <si>
    <t>Book Depr on AFUDC Debt</t>
  </si>
  <si>
    <t>Tax Depr on CPI</t>
  </si>
  <si>
    <t>Total StateTiming Difference</t>
  </si>
  <si>
    <t>Tax Depreciation - Federal</t>
  </si>
  <si>
    <t>Tax Depreciation - State</t>
  </si>
  <si>
    <t>State Timing Differences</t>
  </si>
  <si>
    <t>Total Federal Deferred Taxes</t>
  </si>
  <si>
    <t>Total State Deferred Taxes</t>
  </si>
  <si>
    <t>Adjusted Book Depr</t>
  </si>
  <si>
    <t>Florida Power &amp; Light Co</t>
  </si>
  <si>
    <t>Calculation of Deferred Income Taxes</t>
  </si>
  <si>
    <t>13 Month Average</t>
  </si>
  <si>
    <t>MACRS 15 Year Property</t>
  </si>
  <si>
    <t>Total Federal Tax Depreciation - Other Production</t>
  </si>
  <si>
    <t>Total State Tax Depreciation - Other Production</t>
  </si>
  <si>
    <t>Other Production - 20 Year Property - TAX</t>
  </si>
  <si>
    <t>Total Deferred Tax Activity</t>
  </si>
  <si>
    <t>Transmission Plant - 15 Year Property - TAX</t>
  </si>
  <si>
    <t>State Depreciation Adjustment - 1/7 Amort of Bonus</t>
  </si>
  <si>
    <t>Depr Excl Bonus</t>
  </si>
  <si>
    <t>Tax Basis Additions</t>
  </si>
  <si>
    <t>Total Federal Tax Depreciation - Transmission Plant</t>
  </si>
  <si>
    <t>Total State Tax Depreciation - Transmission Plant</t>
  </si>
  <si>
    <t>CPI - Other Prod</t>
  </si>
  <si>
    <t>CPI - Trans</t>
  </si>
  <si>
    <t>Transmission - 15 Year Property - TAX</t>
  </si>
  <si>
    <t>Okeechobee Plant Site</t>
  </si>
  <si>
    <t>Florida Power &amp; Light Company</t>
  </si>
  <si>
    <t>Plant in Service</t>
  </si>
  <si>
    <t>Beginning Balance</t>
  </si>
  <si>
    <t>Additions</t>
  </si>
  <si>
    <t>Retirements</t>
  </si>
  <si>
    <t>Ending Balance</t>
  </si>
  <si>
    <t>Reserve Balance</t>
  </si>
  <si>
    <t>Beginning Reserve Bal</t>
  </si>
  <si>
    <t>Rsv Adj</t>
  </si>
  <si>
    <t>Ending Reserve Balance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</si>
  <si>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</si>
  <si>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</si>
  <si>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</si>
  <si>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</si>
  <si>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</si>
  <si>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</si>
  <si>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</si>
  <si>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</si>
  <si>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</si>
  <si>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</si>
  <si>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</si>
  <si>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</si>
  <si>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</si>
  <si>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</si>
  <si>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</si>
  <si>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</si>
  <si>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</si>
  <si>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</si>
  <si>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</si>
  <si>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</si>
  <si>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</si>
  <si>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</si>
  <si>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</si>
  <si>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</si>
  <si>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</si>
  <si>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</si>
  <si>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</si>
  <si>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</si>
  <si>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</si>
  <si>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</si>
  <si>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</si>
  <si>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</si>
  <si>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</si>
  <si>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</si>
  <si>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</si>
  <si>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</si>
  <si>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</si>
  <si>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</si>
  <si>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</si>
  <si>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</si>
  <si>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</si>
  <si>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</si>
  <si>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</si>
  <si>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</si>
  <si>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</si>
  <si>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</si>
  <si>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</si>
  <si>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</si>
  <si>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</si>
  <si>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</si>
  <si>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</si>
  <si>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</si>
  <si>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</si>
  <si>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</si>
  <si>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Transmission</t>
  </si>
  <si>
    <t>Other Generation</t>
  </si>
  <si>
    <t>Cash Expenditures</t>
  </si>
  <si>
    <t>Generation</t>
  </si>
  <si>
    <t>OKB Plant in Service Calculation</t>
  </si>
  <si>
    <t>Year 2019</t>
  </si>
  <si>
    <t>Months in Service</t>
  </si>
  <si>
    <t>Book Depreciable Plant in Service - Beg Bal.</t>
  </si>
  <si>
    <t>Okeechobee Limited Scope - Generation</t>
  </si>
  <si>
    <t xml:space="preserve">   Plant Account Total </t>
  </si>
  <si>
    <t xml:space="preserve">     </t>
  </si>
  <si>
    <t xml:space="preserve">     Total Plant in Service - Beg. Bal.</t>
  </si>
  <si>
    <t xml:space="preserve">        Plant Account Total </t>
  </si>
  <si>
    <t xml:space="preserve">     Accumulated Depreciation - Beg. Bal.</t>
  </si>
  <si>
    <t xml:space="preserve">        Okeechobee Limited Scope - Generation</t>
  </si>
  <si>
    <t xml:space="preserve">          Net Plant in Service - Beg. Bal.</t>
  </si>
  <si>
    <t>Okeechobee Limited Scope - Transmission</t>
  </si>
  <si>
    <t xml:space="preserve">        Okeechobee Limited Scope - Transmission</t>
  </si>
  <si>
    <t>Okeechobee Limited Scope</t>
  </si>
  <si>
    <t xml:space="preserve">        Okeechobee Limited Scope</t>
  </si>
  <si>
    <t>Substation</t>
  </si>
  <si>
    <t>TRANSMISSION PROPERTY</t>
  </si>
  <si>
    <t>TOTAL OKEECHOBEE SITE</t>
  </si>
  <si>
    <t>OKEECHOBEE SITE</t>
  </si>
  <si>
    <t>Basis Adjustments</t>
  </si>
  <si>
    <t>Total AFUDC</t>
  </si>
  <si>
    <t>Tax Basis Excl AFUDC</t>
  </si>
  <si>
    <t>CPI</t>
  </si>
  <si>
    <t>Tax Basis</t>
  </si>
  <si>
    <t>v2019</t>
  </si>
  <si>
    <t>30%
Bonus</t>
  </si>
  <si>
    <t>Tax Depr Basis</t>
  </si>
  <si>
    <t>Bonus Depreciation @ 30%</t>
  </si>
  <si>
    <t>Book Basis</t>
  </si>
  <si>
    <t>AFUDC</t>
  </si>
  <si>
    <t>Tax Depreciation Totals</t>
  </si>
  <si>
    <t>Federal Tax Depreciation</t>
  </si>
  <si>
    <t>State Tax Depreciation</t>
  </si>
  <si>
    <t>Depreciation Calculations</t>
  </si>
  <si>
    <t>Construction Period Interest (FYI Only - Incl in Tax Depr)</t>
  </si>
  <si>
    <t>Construction Period Interest (CPI)</t>
  </si>
  <si>
    <t>CAPEX</t>
  </si>
  <si>
    <t>Book Depreciation - Other Generation</t>
  </si>
  <si>
    <t>Book Depreciation - Transmission</t>
  </si>
  <si>
    <t>Book Depreciation - Substation</t>
  </si>
  <si>
    <t>Total Book Depreciation:</t>
  </si>
  <si>
    <t>check</t>
  </si>
  <si>
    <t>OTHER GENERATION PROPERTY</t>
  </si>
  <si>
    <t>Other Generation - 20 Year Property - TAX</t>
  </si>
  <si>
    <t>Depr Group: SAP FERC Function</t>
  </si>
  <si>
    <t>Capital Components</t>
  </si>
  <si>
    <t>Depr Group</t>
  </si>
  <si>
    <t>Depr Group: Plant Site</t>
  </si>
  <si>
    <t>WBS L4</t>
  </si>
  <si>
    <t>Okeechobee Site-Other Gen</t>
  </si>
  <si>
    <t>OCEC - DEVELOPMENT</t>
  </si>
  <si>
    <t>Bonus Eligible Capex Closing</t>
  </si>
  <si>
    <t>Closings - AFUDC Debt</t>
  </si>
  <si>
    <t>Closings - AFUDC Equity</t>
  </si>
  <si>
    <t>Closings - CPI</t>
  </si>
  <si>
    <t>Closings - Non-AFUDC</t>
  </si>
  <si>
    <t>Okeechobee Transmission-Base</t>
  </si>
  <si>
    <t>OCEC - GSU</t>
  </si>
  <si>
    <t>CWIP Activity</t>
  </si>
  <si>
    <t>Plant Closings</t>
  </si>
  <si>
    <t>Total Book Closings</t>
  </si>
  <si>
    <t>CPI Closed to Plant</t>
  </si>
  <si>
    <t>Other Generation:</t>
  </si>
  <si>
    <t>TOTAL</t>
  </si>
  <si>
    <t>Book Additions per UI</t>
  </si>
  <si>
    <t>LTD</t>
  </si>
  <si>
    <t>Tax Depreciation - Excluding CPI</t>
  </si>
  <si>
    <t>2019 Okeechobee Unit Limited Scope Adjustment</t>
  </si>
  <si>
    <t>Total Transmission</t>
  </si>
  <si>
    <t>Function %</t>
  </si>
  <si>
    <t>Breakout of Transmission Plant</t>
  </si>
  <si>
    <r>
      <rPr>
        <sz val="9"/>
        <color rgb="FF0000FF"/>
        <rFont val="Arial"/>
        <family val="2"/>
      </rPr>
      <t>JUNE 2019</t>
    </r>
    <r>
      <rPr>
        <sz val="9"/>
        <color theme="1"/>
        <rFont val="Arial"/>
        <family val="2"/>
      </rPr>
      <t xml:space="preserve"> Balance</t>
    </r>
  </si>
  <si>
    <r>
      <rPr>
        <sz val="9"/>
        <color rgb="FF0000FF"/>
        <rFont val="Arial"/>
        <family val="2"/>
      </rPr>
      <t>JULY 2019</t>
    </r>
    <r>
      <rPr>
        <sz val="9"/>
        <color theme="1"/>
        <rFont val="Arial"/>
        <family val="2"/>
      </rPr>
      <t xml:space="preserve"> Balance</t>
    </r>
  </si>
  <si>
    <t>Balance</t>
  </si>
  <si>
    <t>13 Month Avg</t>
  </si>
  <si>
    <t>PLANT IN SERVICE</t>
  </si>
  <si>
    <t>ACCUM RESERVE</t>
  </si>
  <si>
    <t>Deferred Taxes</t>
  </si>
  <si>
    <t>CURRENT TAX EXPENSE</t>
  </si>
  <si>
    <t>DEFERRED TAX EXPENSE</t>
  </si>
  <si>
    <t>TOTAL TAX EXPENSE</t>
  </si>
  <si>
    <t>Pre-Tax</t>
  </si>
  <si>
    <t>Federal</t>
  </si>
  <si>
    <t>Total Fed</t>
  </si>
  <si>
    <t>State</t>
  </si>
  <si>
    <t>Pre-Tax Book Income</t>
  </si>
  <si>
    <t>Total Pre-Tax Book Income</t>
  </si>
  <si>
    <t>Permanent Differences:</t>
  </si>
  <si>
    <t>Temporary Differences:</t>
  </si>
  <si>
    <t>O&amp;M Expenses</t>
  </si>
  <si>
    <t>Depreciation Expense</t>
  </si>
  <si>
    <t>Taxes Other than Income</t>
  </si>
  <si>
    <t>Tax Depreciation - State Difference</t>
  </si>
  <si>
    <t>Book Depr - CAPEX</t>
  </si>
  <si>
    <t>Book Depr - AFUDC Debt</t>
  </si>
  <si>
    <t>Book Depr - AFUDC Equity</t>
  </si>
  <si>
    <t>Interest Expense</t>
  </si>
  <si>
    <t>Tax Depreciation - State Diff</t>
  </si>
  <si>
    <t>Permanent Differences</t>
  </si>
  <si>
    <t>Temporary Differences</t>
  </si>
  <si>
    <t>State Tax Deduction</t>
  </si>
  <si>
    <t>Federal Taxable Income</t>
  </si>
  <si>
    <t>State Taxable Income</t>
  </si>
  <si>
    <t>State Tax Rate</t>
  </si>
  <si>
    <t>Current State Tax Expense</t>
  </si>
  <si>
    <t>Totals</t>
  </si>
  <si>
    <t>Current Federal Tax Expense</t>
  </si>
  <si>
    <t>Proration of Accumulated Deferred Income Taxes</t>
  </si>
  <si>
    <t>[A]</t>
  </si>
  <si>
    <t>[B]</t>
  </si>
  <si>
    <t>[C]</t>
  </si>
  <si>
    <t>[D]</t>
  </si>
  <si>
    <t>[E]</t>
  </si>
  <si>
    <t>[F]</t>
  </si>
  <si>
    <t>From Col [A]</t>
  </si>
  <si>
    <t>A  *  D/Total C</t>
  </si>
  <si>
    <t>From Col [E]</t>
  </si>
  <si>
    <t>Acct 282</t>
  </si>
  <si>
    <t xml:space="preserve">Future </t>
  </si>
  <si>
    <t>Prorated</t>
  </si>
  <si>
    <t>Ledger</t>
  </si>
  <si>
    <t>Days to</t>
  </si>
  <si>
    <t>Days in</t>
  </si>
  <si>
    <t>Monthly</t>
  </si>
  <si>
    <t>Month</t>
  </si>
  <si>
    <t>Activity</t>
  </si>
  <si>
    <t>Prorate</t>
  </si>
  <si>
    <t>Test 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</si>
  <si>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</si>
  <si>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</si>
  <si>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</si>
  <si>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</si>
  <si>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</si>
  <si>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</si>
  <si>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</si>
  <si>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</si>
  <si>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</si>
  <si>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</si>
  <si>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</si>
  <si>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</si>
  <si>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12 Month Rolling  Data</t>
  </si>
  <si>
    <t>Adjustment to Decrease ADIT to Prorated 13 Month Average</t>
  </si>
  <si>
    <t>CDR View Report: TAX CWIP &amp; Closings by Function  (Private Report)</t>
  </si>
  <si>
    <t>CDR: 2016 Rate Case v3</t>
  </si>
  <si>
    <t>OCEC - CT</t>
  </si>
  <si>
    <t>OCEC - EPC</t>
  </si>
  <si>
    <t>OCEC - HRSG</t>
  </si>
  <si>
    <t>OCEC - NON-EPC CONSTRUCTION</t>
  </si>
  <si>
    <t>OCEC - SITE SUPPORT</t>
  </si>
  <si>
    <t>OCEC - ST</t>
  </si>
  <si>
    <t>OCEC - STARTUP &amp; COMMISSIONING</t>
  </si>
  <si>
    <t>OCEC - POWER SYSTEMS</t>
  </si>
  <si>
    <t>Okeechobee Site-Transmission Deferred</t>
  </si>
  <si>
    <t>OCEC TRANS SUPPORT</t>
  </si>
  <si>
    <t>Closings - Deferred Debits</t>
  </si>
  <si>
    <t>Source:  UI Export File  "TAX CWIP &amp; Closings by Function 2016-01-30 11-33-08(281).xlsx"</t>
  </si>
  <si>
    <t>Filtered to Depr Group Plant Site "Okeechobee Site"</t>
  </si>
  <si>
    <t>AFUDC Debt Total</t>
  </si>
  <si>
    <t>AFUDC Equity Total</t>
  </si>
  <si>
    <t>Bonus Eligible Capex Closing Total</t>
  </si>
  <si>
    <t>Cash Expenditures Total</t>
  </si>
  <si>
    <t>Closings - AFUDC Debt Total</t>
  </si>
  <si>
    <t>Closings - AFUDC Equity Total</t>
  </si>
  <si>
    <t>Closings - CPI Total</t>
  </si>
  <si>
    <t>Closings - Non-AFUDC Total</t>
  </si>
  <si>
    <t>CPI Total</t>
  </si>
  <si>
    <t>Closings - Deferred Debits Total</t>
  </si>
  <si>
    <t>Grand Total</t>
  </si>
  <si>
    <t>Total CWIP Spend</t>
  </si>
  <si>
    <t>ignore/exclude</t>
  </si>
  <si>
    <t>Transmission (including GSU's)</t>
  </si>
  <si>
    <t>Transmission - GSUs Only</t>
  </si>
  <si>
    <t>Transmission (Excluding GSU's)</t>
  </si>
  <si>
    <t>GSUs</t>
  </si>
  <si>
    <t>UI</t>
  </si>
  <si>
    <t>Reg Acg</t>
  </si>
  <si>
    <t>Diff</t>
  </si>
  <si>
    <t>GSU's</t>
  </si>
  <si>
    <t>Okeechobee Limited Scope - GSUs</t>
  </si>
  <si>
    <t>Book Depreciation - GSUs</t>
  </si>
  <si>
    <r>
      <t xml:space="preserve">Book Depreciable </t>
    </r>
    <r>
      <rPr>
        <b/>
        <u/>
        <sz val="7"/>
        <rFont val="Arial"/>
        <family val="2"/>
      </rPr>
      <t>Plant in Service</t>
    </r>
    <r>
      <rPr>
        <b/>
        <sz val="7"/>
        <rFont val="Arial"/>
        <family val="2"/>
      </rPr>
      <t xml:space="preserve"> - Beg Bal.</t>
    </r>
  </si>
  <si>
    <r>
      <t xml:space="preserve">     </t>
    </r>
    <r>
      <rPr>
        <b/>
        <u/>
        <sz val="7"/>
        <rFont val="Arial"/>
        <family val="2"/>
      </rPr>
      <t>Accumulated Depreciation</t>
    </r>
    <r>
      <rPr>
        <b/>
        <sz val="7"/>
        <rFont val="Arial"/>
        <family val="2"/>
      </rPr>
      <t xml:space="preserve"> - Beg. Bal.</t>
    </r>
  </si>
  <si>
    <r>
      <t xml:space="preserve">          </t>
    </r>
    <r>
      <rPr>
        <b/>
        <u/>
        <sz val="7"/>
        <rFont val="Arial"/>
        <family val="2"/>
      </rPr>
      <t>Net Plant in Service</t>
    </r>
    <r>
      <rPr>
        <b/>
        <sz val="7"/>
        <rFont val="Arial"/>
        <family val="2"/>
      </rPr>
      <t xml:space="preserve"> - Beg. Bal.</t>
    </r>
  </si>
  <si>
    <t>Total Transmission &amp; Substation</t>
  </si>
  <si>
    <t>Depreciation Rates</t>
  </si>
  <si>
    <t>Depreciation - June 2019</t>
  </si>
  <si>
    <t>Depreciation - July 2019</t>
  </si>
  <si>
    <t>GSU's PROPERTY</t>
  </si>
  <si>
    <t>PTBI (excluding interest exp)</t>
  </si>
  <si>
    <t>Income Tax Expense</t>
  </si>
  <si>
    <t>NOI (excluding interest exp)</t>
  </si>
  <si>
    <t>Add back Income Taxes</t>
  </si>
  <si>
    <t>PTBI (including interest exp)</t>
  </si>
  <si>
    <t>LINE</t>
  </si>
  <si>
    <t>NO.</t>
  </si>
  <si>
    <t>DESCRIPTION</t>
  </si>
  <si>
    <t>STATE</t>
  </si>
  <si>
    <t>FEDERAL</t>
  </si>
  <si>
    <t>NET UTILITY OPERATING INCOME</t>
  </si>
  <si>
    <t>ADD INCOME TAX ACCOUNTS</t>
  </si>
  <si>
    <t>LESS INTEREST CHARGES (FROM C-23)</t>
  </si>
  <si>
    <t>TAXABLE INCOME PER BOOKS</t>
  </si>
  <si>
    <t>TEMPORARY ADJUSTMENTS TO TAXABLE INCOME (LIST)</t>
  </si>
  <si>
    <t xml:space="preserve">     ADD:  BOOK DEPRECIATION, LESS DEBT AFUDC PORTION</t>
  </si>
  <si>
    <t xml:space="preserve">     LESS:  EQUITY AFUDC</t>
  </si>
  <si>
    <t xml:space="preserve">     LESS:  TAX DEPRECIATION</t>
  </si>
  <si>
    <t xml:space="preserve">     ADD:  TURN AROUND OF DEBT AFUDC</t>
  </si>
  <si>
    <t xml:space="preserve">                STATE AMORTIZATION OF FEDERAL BONUS DEPRECIATION</t>
  </si>
  <si>
    <t>TOTAL TEMPORARY DIFFERENCES</t>
  </si>
  <si>
    <t>PERMANENT ADJUSTMENTS TO TAXABLE INCOME (LIST)</t>
  </si>
  <si>
    <t>EQUITY AFUDC</t>
  </si>
  <si>
    <t>TOTAL PERMANENT ADJUSTMENTS</t>
  </si>
  <si>
    <t>STATE TAXABLE INCOME (L5+L15+L21)</t>
  </si>
  <si>
    <t>STATE INCOME TAX (5.5%)</t>
  </si>
  <si>
    <t>ADJUSTMENTS TO STATE INCOME TAX (LIST)</t>
  </si>
  <si>
    <t>TOTAL ADJUSTMENTS TO STATE INCOME TAX</t>
  </si>
  <si>
    <t>STATE INCOME TAX</t>
  </si>
  <si>
    <t>FEDERAL TAXABLE INCOME AFTER STATE</t>
  </si>
  <si>
    <t>FEDERAL TAXABLE INCOME (Page 1, L5+L15+L21+L30)</t>
  </si>
  <si>
    <t>FEDERAL INCOME TAX (35% OR APPLICABLE RATE)</t>
  </si>
  <si>
    <t>ADJUSTMENTS TO FEDERAL INCOME TAX</t>
  </si>
  <si>
    <t>ORIGINATING ITC</t>
  </si>
  <si>
    <t>WRITE OFF OF EXCESS DEFERRED TAXES</t>
  </si>
  <si>
    <t>OTHER ADJUSTMENTS (LIST)</t>
  </si>
  <si>
    <t xml:space="preserve">TOTAL ADJUSTMENTS TO FEDERAL INCOME TAX </t>
  </si>
  <si>
    <t xml:space="preserve">FEDERAL INCOME TAX </t>
  </si>
  <si>
    <t>ITC AMORTIZATION</t>
  </si>
  <si>
    <t/>
  </si>
  <si>
    <t>CURRENT TAX</t>
  </si>
  <si>
    <t>DEFERRED TAX</t>
  </si>
  <si>
    <t>DEFERRED INCOME TAXES</t>
  </si>
  <si>
    <t>INVESTMENT TAX CREDITS, NET</t>
  </si>
  <si>
    <t>TOTAL INCOME TAX PROVISION</t>
  </si>
  <si>
    <t>SUMMARY OF INCOME TAX EXPENSE(BENEFIT):</t>
  </si>
  <si>
    <t>Pre-Tax Book Income (Loss)</t>
  </si>
  <si>
    <t>Per C-4</t>
  </si>
  <si>
    <t>Beg Balance - May 2019</t>
  </si>
  <si>
    <t>MFR B-8 &amp; B-10</t>
  </si>
  <si>
    <t>Net Income/(Loss)</t>
  </si>
  <si>
    <t>OPC 012482</t>
  </si>
  <si>
    <t>FPL RC-16</t>
  </si>
  <si>
    <t>OPC 012483</t>
  </si>
  <si>
    <t>OPC 012484</t>
  </si>
  <si>
    <t>OPC 012485</t>
  </si>
  <si>
    <t>OPC 012486</t>
  </si>
  <si>
    <t>OPC 012487</t>
  </si>
  <si>
    <t>OPC 012488</t>
  </si>
  <si>
    <t>OPC 012489</t>
  </si>
  <si>
    <t>OPC 012490</t>
  </si>
  <si>
    <t>OPC 012491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</si>
</sst>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0.0%"/>
    <numFmt numFmtId="166" formatCode="0.00000"/>
    <numFmt numFmtId="167" formatCode="0.000%"/>
    <numFmt numFmtId="168" formatCode="_(* #,##0_);_(* \(#,##0\);_(* &quot;-&quot;??_);_(@_)"/>
    <numFmt numFmtId="169" formatCode="0.000000"/>
    <numFmt numFmtId="170" formatCode="0.000_)"/>
    <numFmt numFmtId="171" formatCode="&quot;$&quot;#,##0\ ;\(&quot;$&quot;#,##0\)"/>
    <numFmt numFmtId="172" formatCode="0.00_)"/>
    <numFmt numFmtId="173" formatCode="#,##0.000000_);[Red]\(#,##0.000000\);&quot; &quot;"/>
    <numFmt numFmtId="174" formatCode="#,##0_);[Red]\(#,##0\);&quot; &quot;"/>
    <numFmt numFmtId="175" formatCode="[$-409]mmm\-yy;@"/>
    <numFmt numFmtId="176" formatCode="&quot;£&quot;#,##0_);[Red]\(&quot;£&quot;#,##0\)"/>
    <numFmt numFmtId="177" formatCode="_(* #,##0.00_);_(* \(#,##0.00\);_(* &quot;-&quot;????_);_(@_)"/>
    <numFmt numFmtId="178" formatCode="_(&quot;$&quot;* #,##0_);_(&quot;$&quot;* \(#,##0\);_(&quot;$&quot;* &quot;-&quot;??_);_(@_)"/>
    <numFmt numFmtId="179" formatCode="mmmm\ yyyy"/>
  </numFmts>
  <fonts count="12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0"/>
      <name val="Times New Roman"/>
      <family val="1"/>
    </font>
    <font>
      <sz val="11"/>
      <name val="Tms Rmn"/>
      <family val="1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color indexed="62"/>
      <name val="Arial"/>
      <family val="2"/>
    </font>
    <font>
      <b/>
      <i/>
      <sz val="16"/>
      <name val="Helv"/>
    </font>
    <font>
      <sz val="10"/>
      <color indexed="8"/>
      <name val="Times New Roman"/>
      <family val="2"/>
    </font>
    <font>
      <sz val="10"/>
      <name val="MS Sans Serif"/>
      <family val="2"/>
    </font>
    <font>
      <sz val="12"/>
      <name val="Helv"/>
    </font>
    <font>
      <sz val="14"/>
      <name val="B Times Bold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sz val="9"/>
      <color rgb="FF0000FF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u/>
      <sz val="7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u/>
      <sz val="9"/>
      <color rgb="FF0000FF"/>
      <name val="Arial"/>
      <family val="2"/>
    </font>
    <font>
      <u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i/>
      <sz val="10"/>
      <color theme="1"/>
      <name val="Arial"/>
      <family val="2"/>
    </font>
    <font>
      <b/>
      <u/>
      <sz val="10"/>
      <color rgb="FF0000FF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u/>
      <sz val="8"/>
      <color theme="1"/>
      <name val="Arial"/>
      <family val="2"/>
    </font>
    <font>
      <i/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/>
      <sz val="8.4"/>
      <color indexed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</font>
    <font>
      <b/>
      <sz val="8"/>
      <color indexed="8"/>
      <name val="Helv"/>
    </font>
    <font>
      <sz val="13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12"/>
      <color theme="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036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9" fontId="3" fillId="0" borderId="0" applyFont="0" applyFill="0" applyBorder="0" applyAlignment="0" applyProtection="0"/>
    <xf numFmtId="169" fontId="3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0" fontId="3" fillId="36" borderId="18"/>
    <xf numFmtId="0" fontId="26" fillId="0" borderId="0"/>
    <xf numFmtId="170" fontId="27" fillId="0" borderId="0"/>
    <xf numFmtId="170" fontId="27" fillId="0" borderId="0"/>
    <xf numFmtId="170" fontId="27" fillId="0" borderId="0"/>
    <xf numFmtId="170" fontId="27" fillId="0" borderId="0"/>
    <xf numFmtId="170" fontId="27" fillId="0" borderId="0"/>
    <xf numFmtId="170" fontId="27" fillId="0" borderId="0"/>
    <xf numFmtId="170" fontId="27" fillId="0" borderId="0"/>
    <xf numFmtId="170" fontId="27" fillId="0" borderId="0"/>
    <xf numFmtId="37" fontId="25" fillId="0" borderId="0"/>
    <xf numFmtId="39" fontId="25" fillId="0" borderId="0"/>
    <xf numFmtId="37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" fillId="37" borderId="18"/>
    <xf numFmtId="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5" fillId="0" borderId="0"/>
    <xf numFmtId="2" fontId="29" fillId="0" borderId="0" applyFont="0" applyFill="0" applyBorder="0" applyAlignment="0" applyProtection="0"/>
    <xf numFmtId="37" fontId="25" fillId="0" borderId="0"/>
    <xf numFmtId="0" fontId="30" fillId="38" borderId="19" applyNumberFormat="0" applyAlignment="0" applyProtection="0"/>
    <xf numFmtId="14" fontId="25" fillId="0" borderId="0">
      <alignment horizontal="center"/>
    </xf>
    <xf numFmtId="37" fontId="25" fillId="0" borderId="20">
      <alignment horizontal="right"/>
    </xf>
    <xf numFmtId="37" fontId="25" fillId="0" borderId="0">
      <alignment horizontal="center"/>
    </xf>
    <xf numFmtId="37" fontId="25" fillId="0" borderId="0">
      <alignment horizontal="center"/>
    </xf>
    <xf numFmtId="17" fontId="25" fillId="0" borderId="0">
      <alignment horizontal="center"/>
    </xf>
    <xf numFmtId="172" fontId="31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3" fillId="0" borderId="0"/>
    <xf numFmtId="0" fontId="3" fillId="0" borderId="0"/>
    <xf numFmtId="0" fontId="3" fillId="0" borderId="0"/>
    <xf numFmtId="37" fontId="26" fillId="0" borderId="0"/>
    <xf numFmtId="0" fontId="3" fillId="0" borderId="0"/>
    <xf numFmtId="0" fontId="3" fillId="0" borderId="0"/>
    <xf numFmtId="0" fontId="3" fillId="0" borderId="0"/>
    <xf numFmtId="37" fontId="26" fillId="0" borderId="0"/>
    <xf numFmtId="0" fontId="3" fillId="0" borderId="0"/>
    <xf numFmtId="0" fontId="3" fillId="0" borderId="0"/>
    <xf numFmtId="0" fontId="3" fillId="0" borderId="0"/>
    <xf numFmtId="37" fontId="26" fillId="0" borderId="0"/>
    <xf numFmtId="0" fontId="3" fillId="0" borderId="0"/>
    <xf numFmtId="0" fontId="3" fillId="0" borderId="0"/>
    <xf numFmtId="0" fontId="28" fillId="0" borderId="0"/>
    <xf numFmtId="37" fontId="34" fillId="39" borderId="20" applyNumberFormat="0" applyFont="0" applyFill="0" applyAlignment="0" applyProtection="0"/>
    <xf numFmtId="0" fontId="35" fillId="0" borderId="0">
      <alignment horizontal="centerContinuous"/>
    </xf>
    <xf numFmtId="37" fontId="25" fillId="0" borderId="0"/>
    <xf numFmtId="37" fontId="25" fillId="0" borderId="0" applyFont="0" applyFill="0" applyBorder="0" applyAlignment="0" applyProtection="0"/>
    <xf numFmtId="37" fontId="2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/>
    <xf numFmtId="37" fontId="25" fillId="0" borderId="0"/>
    <xf numFmtId="37" fontId="25" fillId="0" borderId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0" fontId="36" fillId="0" borderId="17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0" fontId="33" fillId="40" borderId="0" applyNumberFormat="0" applyFont="0" applyBorder="0" applyAlignment="0" applyProtection="0"/>
    <xf numFmtId="39" fontId="37" fillId="0" borderId="21" applyProtection="0">
      <alignment vertical="center"/>
    </xf>
    <xf numFmtId="4" fontId="38" fillId="41" borderId="21" applyNumberFormat="0" applyProtection="0">
      <alignment vertical="center"/>
    </xf>
    <xf numFmtId="4" fontId="37" fillId="0" borderId="21" applyNumberFormat="0" applyProtection="0">
      <alignment horizontal="left" vertical="center" indent="1"/>
    </xf>
    <xf numFmtId="0" fontId="37" fillId="0" borderId="21" applyNumberFormat="0" applyProtection="0">
      <alignment horizontal="left" vertical="top" indent="1"/>
    </xf>
    <xf numFmtId="4" fontId="39" fillId="0" borderId="0" applyNumberFormat="0" applyProtection="0">
      <alignment horizontal="left" vertical="top" wrapText="1"/>
    </xf>
    <xf numFmtId="4" fontId="24" fillId="42" borderId="21" applyNumberFormat="0" applyProtection="0">
      <alignment horizontal="right" vertical="center"/>
    </xf>
    <xf numFmtId="4" fontId="24" fillId="43" borderId="21" applyNumberFormat="0" applyProtection="0">
      <alignment horizontal="right" vertical="center"/>
    </xf>
    <xf numFmtId="4" fontId="24" fillId="44" borderId="21" applyNumberFormat="0" applyProtection="0">
      <alignment horizontal="right" vertical="center"/>
    </xf>
    <xf numFmtId="4" fontId="24" fillId="45" borderId="21" applyNumberFormat="0" applyProtection="0">
      <alignment horizontal="right" vertical="center"/>
    </xf>
    <xf numFmtId="4" fontId="24" fillId="46" borderId="21" applyNumberFormat="0" applyProtection="0">
      <alignment horizontal="right" vertical="center"/>
    </xf>
    <xf numFmtId="4" fontId="24" fillId="47" borderId="21" applyNumberFormat="0" applyProtection="0">
      <alignment horizontal="right" vertical="center"/>
    </xf>
    <xf numFmtId="4" fontId="24" fillId="48" borderId="21" applyNumberFormat="0" applyProtection="0">
      <alignment horizontal="right" vertical="center"/>
    </xf>
    <xf numFmtId="4" fontId="24" fillId="49" borderId="21" applyNumberFormat="0" applyProtection="0">
      <alignment horizontal="right" vertical="center"/>
    </xf>
    <xf numFmtId="4" fontId="24" fillId="50" borderId="21" applyNumberFormat="0" applyProtection="0">
      <alignment horizontal="right" vertical="center"/>
    </xf>
    <xf numFmtId="4" fontId="37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39" fillId="51" borderId="0" applyNumberFormat="0" applyProtection="0">
      <alignment horizontal="left" vertical="center" indent="1"/>
    </xf>
    <xf numFmtId="4" fontId="24" fillId="52" borderId="21" applyNumberFormat="0" applyProtection="0">
      <alignment horizontal="right" vertical="center"/>
    </xf>
    <xf numFmtId="4" fontId="24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/>
    </xf>
    <xf numFmtId="0" fontId="40" fillId="0" borderId="0" applyNumberFormat="0" applyProtection="0">
      <alignment horizontal="left" indent="1"/>
    </xf>
    <xf numFmtId="0" fontId="3" fillId="51" borderId="21" applyNumberFormat="0" applyProtection="0">
      <alignment horizontal="left" vertical="top" indent="1"/>
    </xf>
    <xf numFmtId="0" fontId="41" fillId="0" borderId="0" applyNumberFormat="0" applyProtection="0">
      <alignment horizontal="left" indent="1"/>
    </xf>
    <xf numFmtId="0" fontId="3" fillId="53" borderId="21" applyNumberFormat="0" applyProtection="0">
      <alignment horizontal="left" vertical="top" indent="1"/>
    </xf>
    <xf numFmtId="0" fontId="23" fillId="0" borderId="0" applyNumberFormat="0" applyProtection="0">
      <alignment horizontal="left" indent="1"/>
    </xf>
    <xf numFmtId="0" fontId="3" fillId="54" borderId="21" applyNumberFormat="0" applyProtection="0">
      <alignment horizontal="left" vertical="top" indent="1"/>
    </xf>
    <xf numFmtId="0" fontId="3" fillId="0" borderId="0" applyNumberFormat="0" applyProtection="0">
      <alignment horizontal="left" indent="1"/>
    </xf>
    <xf numFmtId="0" fontId="3" fillId="36" borderId="21" applyNumberFormat="0" applyProtection="0">
      <alignment horizontal="left" vertical="top" indent="1"/>
    </xf>
    <xf numFmtId="4" fontId="24" fillId="37" borderId="21" applyNumberFormat="0" applyProtection="0">
      <alignment vertical="center"/>
    </xf>
    <xf numFmtId="4" fontId="42" fillId="37" borderId="21" applyNumberFormat="0" applyProtection="0">
      <alignment vertical="center"/>
    </xf>
    <xf numFmtId="4" fontId="24" fillId="37" borderId="21" applyNumberFormat="0" applyProtection="0">
      <alignment horizontal="left" vertical="center" indent="1"/>
    </xf>
    <xf numFmtId="0" fontId="24" fillId="37" borderId="21" applyNumberFormat="0" applyProtection="0">
      <alignment horizontal="left" vertical="top" indent="1"/>
    </xf>
    <xf numFmtId="39" fontId="24" fillId="0" borderId="0" applyNumberFormat="0" applyProtection="0">
      <alignment horizontal="right" vertical="justify"/>
    </xf>
    <xf numFmtId="4" fontId="42" fillId="55" borderId="21" applyNumberFormat="0" applyProtection="0">
      <alignment horizontal="right" vertical="center"/>
    </xf>
    <xf numFmtId="4" fontId="24" fillId="0" borderId="0" applyNumberFormat="0" applyProtection="0">
      <alignment horizontal="left" vertical="center" indent="1"/>
    </xf>
    <xf numFmtId="0" fontId="43" fillId="0" borderId="0" applyNumberFormat="0" applyProtection="0">
      <alignment horizontal="center" wrapText="1"/>
    </xf>
    <xf numFmtId="4" fontId="44" fillId="0" borderId="0" applyNumberFormat="0" applyProtection="0">
      <alignment horizontal="left"/>
    </xf>
    <xf numFmtId="4" fontId="37" fillId="0" borderId="0" applyNumberFormat="0" applyProtection="0">
      <alignment horizontal="right"/>
    </xf>
    <xf numFmtId="0" fontId="45" fillId="0" borderId="0"/>
    <xf numFmtId="0" fontId="46" fillId="0" borderId="0"/>
    <xf numFmtId="0" fontId="47" fillId="56" borderId="0"/>
    <xf numFmtId="0" fontId="48" fillId="56" borderId="22"/>
    <xf numFmtId="0" fontId="48" fillId="56" borderId="0"/>
    <xf numFmtId="0" fontId="49" fillId="57" borderId="22">
      <protection locked="0"/>
    </xf>
    <xf numFmtId="0" fontId="49" fillId="56" borderId="0"/>
    <xf numFmtId="169" fontId="3" fillId="0" borderId="0">
      <alignment horizontal="left" wrapText="1"/>
    </xf>
    <xf numFmtId="37" fontId="25" fillId="0" borderId="0">
      <alignment horizontal="center"/>
    </xf>
    <xf numFmtId="0" fontId="3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6" fillId="0" borderId="0"/>
    <xf numFmtId="0" fontId="5" fillId="8" borderId="9" applyNumberFormat="0" applyFont="0" applyAlignment="0" applyProtection="0"/>
    <xf numFmtId="0" fontId="57" fillId="0" borderId="0"/>
    <xf numFmtId="0" fontId="56" fillId="0" borderId="0"/>
    <xf numFmtId="0" fontId="56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0" fillId="12" borderId="0" applyNumberFormat="0" applyBorder="0" applyAlignment="0" applyProtection="0"/>
    <xf numFmtId="0" fontId="20" fillId="12" borderId="0" applyNumberFormat="0" applyBorder="0" applyAlignment="0" applyProtection="0"/>
    <xf numFmtId="0" fontId="80" fillId="16" borderId="0" applyNumberFormat="0" applyBorder="0" applyAlignment="0" applyProtection="0"/>
    <xf numFmtId="0" fontId="20" fillId="16" borderId="0" applyNumberFormat="0" applyBorder="0" applyAlignment="0" applyProtection="0"/>
    <xf numFmtId="0" fontId="80" fillId="20" borderId="0" applyNumberFormat="0" applyBorder="0" applyAlignment="0" applyProtection="0"/>
    <xf numFmtId="0" fontId="20" fillId="20" borderId="0" applyNumberFormat="0" applyBorder="0" applyAlignment="0" applyProtection="0"/>
    <xf numFmtId="0" fontId="80" fillId="24" borderId="0" applyNumberFormat="0" applyBorder="0" applyAlignment="0" applyProtection="0"/>
    <xf numFmtId="0" fontId="20" fillId="24" borderId="0" applyNumberFormat="0" applyBorder="0" applyAlignment="0" applyProtection="0"/>
    <xf numFmtId="0" fontId="80" fillId="28" borderId="0" applyNumberFormat="0" applyBorder="0" applyAlignment="0" applyProtection="0"/>
    <xf numFmtId="0" fontId="20" fillId="28" borderId="0" applyNumberFormat="0" applyBorder="0" applyAlignment="0" applyProtection="0"/>
    <xf numFmtId="0" fontId="80" fillId="32" borderId="0" applyNumberFormat="0" applyBorder="0" applyAlignment="0" applyProtection="0"/>
    <xf numFmtId="0" fontId="20" fillId="32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81" fillId="6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8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81" fillId="6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8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81" fillId="7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8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8" fillId="66" borderId="0" applyNumberFormat="0" applyBorder="0" applyAlignment="0" applyProtection="0"/>
    <xf numFmtId="0" fontId="28" fillId="72" borderId="0" applyNumberFormat="0" applyBorder="0" applyAlignment="0" applyProtection="0"/>
    <xf numFmtId="0" fontId="81" fillId="6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8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81" fillId="6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8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81" fillId="77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8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82" fillId="3" borderId="0" applyNumberFormat="0" applyBorder="0" applyAlignment="0" applyProtection="0"/>
    <xf numFmtId="0" fontId="11" fillId="3" borderId="0" applyNumberFormat="0" applyBorder="0" applyAlignment="0" applyProtection="0"/>
    <xf numFmtId="3" fontId="3" fillId="0" borderId="17" applyFont="0" applyFill="0" applyAlignment="0" applyProtection="0"/>
    <xf numFmtId="3" fontId="3" fillId="0" borderId="17" applyFont="0" applyFill="0" applyAlignment="0" applyProtection="0"/>
    <xf numFmtId="3" fontId="3" fillId="0" borderId="17" applyFont="0" applyFill="0" applyAlignment="0" applyProtection="0"/>
    <xf numFmtId="3" fontId="3" fillId="0" borderId="17" applyFont="0" applyFill="0" applyAlignment="0" applyProtection="0"/>
    <xf numFmtId="3" fontId="3" fillId="0" borderId="17" applyFont="0" applyFill="0" applyAlignment="0" applyProtection="0"/>
    <xf numFmtId="10" fontId="3" fillId="0" borderId="17" applyFont="0" applyFill="0" applyAlignment="0" applyProtection="0"/>
    <xf numFmtId="0" fontId="83" fillId="6" borderId="5" applyNumberFormat="0" applyAlignment="0" applyProtection="0"/>
    <xf numFmtId="0" fontId="15" fillId="6" borderId="5" applyNumberFormat="0" applyAlignment="0" applyProtection="0"/>
    <xf numFmtId="0" fontId="84" fillId="7" borderId="8" applyNumberFormat="0" applyAlignment="0" applyProtection="0"/>
    <xf numFmtId="0" fontId="17" fillId="7" borderId="8" applyNumberFormat="0" applyAlignment="0" applyProtection="0"/>
    <xf numFmtId="0" fontId="23" fillId="0" borderId="35" applyNumberFormat="0" applyFill="0" applyProtection="0">
      <alignment horizontal="center" wrapText="1"/>
    </xf>
    <xf numFmtId="41" fontId="5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3" fontId="3" fillId="0" borderId="35" applyFont="0" applyFill="0" applyAlignment="0" applyProtection="0"/>
    <xf numFmtId="3" fontId="3" fillId="0" borderId="35" applyFont="0" applyFill="0" applyAlignment="0" applyProtection="0"/>
    <xf numFmtId="3" fontId="3" fillId="0" borderId="35" applyFont="0" applyFill="0" applyAlignment="0" applyProtection="0"/>
    <xf numFmtId="3" fontId="3" fillId="0" borderId="35" applyFont="0" applyFill="0" applyAlignment="0" applyProtection="0"/>
    <xf numFmtId="3" fontId="3" fillId="0" borderId="35" applyFont="0" applyFill="0" applyAlignment="0" applyProtection="0"/>
    <xf numFmtId="3" fontId="3" fillId="0" borderId="35" applyFont="0" applyFill="0" applyAlignment="0" applyProtection="0"/>
    <xf numFmtId="10" fontId="3" fillId="0" borderId="35" applyFont="0" applyFill="0" applyAlignment="0" applyProtection="0"/>
    <xf numFmtId="0" fontId="85" fillId="78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10" fillId="2" borderId="0" applyNumberFormat="0" applyBorder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3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10" fontId="3" fillId="0" borderId="44" applyFon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" applyNumberFormat="0" applyFill="0" applyAlignment="0" applyProtection="0"/>
    <xf numFmtId="0" fontId="7" fillId="0" borderId="2" applyNumberFormat="0" applyFill="0" applyAlignment="0" applyProtection="0"/>
    <xf numFmtId="0" fontId="90" fillId="0" borderId="3" applyNumberFormat="0" applyFill="0" applyAlignment="0" applyProtection="0"/>
    <xf numFmtId="0" fontId="8" fillId="0" borderId="3" applyNumberFormat="0" applyFill="0" applyAlignment="0" applyProtection="0"/>
    <xf numFmtId="0" fontId="91" fillId="0" borderId="4" applyNumberFormat="0" applyFill="0" applyAlignment="0" applyProtection="0"/>
    <xf numFmtId="0" fontId="9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5" borderId="5" applyNumberFormat="0" applyAlignment="0" applyProtection="0"/>
    <xf numFmtId="0" fontId="92" fillId="0" borderId="7" applyNumberFormat="0" applyFill="0" applyAlignment="0" applyProtection="0"/>
    <xf numFmtId="0" fontId="16" fillId="0" borderId="7" applyNumberFormat="0" applyFill="0" applyAlignment="0" applyProtection="0"/>
    <xf numFmtId="0" fontId="93" fillId="4" borderId="0" applyNumberFormat="0" applyBorder="0" applyAlignment="0" applyProtection="0"/>
    <xf numFmtId="0" fontId="12" fillId="4" borderId="0" applyNumberFormat="0" applyBorder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94" fillId="6" borderId="6" applyNumberFormat="0" applyAlignment="0" applyProtection="0"/>
    <xf numFmtId="0" fontId="14" fillId="6" borderId="6" applyNumberFormat="0" applyAlignment="0" applyProtection="0"/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24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42" fillId="41" borderId="45" applyNumberFormat="0" applyProtection="0">
      <alignment vertical="center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4" fontId="24" fillId="4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2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3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4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5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6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7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8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89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24" fillId="90" borderId="45" applyNumberFormat="0" applyProtection="0">
      <alignment horizontal="right" vertical="center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37" fillId="91" borderId="45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4" fontId="24" fillId="92" borderId="46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2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4" fontId="24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3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94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35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95" fillId="95" borderId="47" applyNumberFormat="0">
      <protection locked="0"/>
    </xf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0" fontId="96" fillId="96" borderId="48" applyBorder="0"/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24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42" fillId="37" borderId="45" applyNumberFormat="0" applyProtection="0">
      <alignment vertical="center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37" borderId="45" applyNumberFormat="0" applyProtection="0">
      <alignment horizontal="left" vertical="center" indent="1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24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4" fontId="42" fillId="92" borderId="45" applyNumberFormat="0" applyProtection="0">
      <alignment horizontal="right" vertical="center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3" fillId="81" borderId="45" applyNumberFormat="0" applyProtection="0">
      <alignment horizontal="left" vertical="center" indent="1"/>
    </xf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0" fontId="95" fillId="97" borderId="49"/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4" fontId="97" fillId="92" borderId="45" applyNumberFormat="0" applyProtection="0">
      <alignment horizontal="right" vertical="center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3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10" fontId="3" fillId="0" borderId="50" applyFont="0" applyFill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00" fillId="0" borderId="10" applyNumberFormat="0" applyFill="0" applyAlignment="0" applyProtection="0"/>
    <xf numFmtId="0" fontId="2" fillId="0" borderId="10" applyNumberForma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10" fontId="3" fillId="0" borderId="1" applyFont="0" applyFill="0" applyAlignment="0" applyProtection="0"/>
    <xf numFmtId="10" fontId="3" fillId="0" borderId="1" applyFon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 wrapText="1"/>
    </xf>
    <xf numFmtId="0" fontId="23" fillId="0" borderId="0" applyNumberFormat="0" applyFill="0" applyBorder="0" applyProtection="0">
      <alignment horizontal="center" wrapText="1"/>
    </xf>
    <xf numFmtId="0" fontId="23" fillId="0" borderId="0" applyNumberFormat="0" applyFill="0" applyBorder="0" applyProtection="0">
      <alignment horizontal="center" wrapText="1"/>
    </xf>
    <xf numFmtId="0" fontId="23" fillId="0" borderId="0" applyNumberFormat="0" applyFill="0" applyBorder="0" applyProtection="0">
      <alignment horizontal="center" wrapText="1"/>
    </xf>
    <xf numFmtId="0" fontId="23" fillId="0" borderId="0" applyNumberFormat="0" applyFill="0" applyBorder="0" applyProtection="0">
      <alignment horizontal="center" wrapText="1"/>
    </xf>
    <xf numFmtId="0" fontId="10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9" fillId="0" borderId="0"/>
    <xf numFmtId="0" fontId="3" fillId="0" borderId="0">
      <alignment horizontal="left" wrapText="1"/>
    </xf>
    <xf numFmtId="0" fontId="3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3" fillId="0" borderId="0" applyFont="0" applyFill="0" applyBorder="0" applyAlignment="0" applyProtection="0"/>
    <xf numFmtId="16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6" fontId="3" fillId="0" borderId="0" applyFill="0" applyBorder="0" applyAlignment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06" fillId="0" borderId="0" applyNumberFormat="0" applyAlignment="0">
      <alignment horizontal="left"/>
    </xf>
    <xf numFmtId="0" fontId="107" fillId="0" borderId="0" applyNumberFormat="0" applyAlignment="0">
      <alignment horizontal="left"/>
    </xf>
    <xf numFmtId="38" fontId="95" fillId="35" borderId="0" applyNumberFormat="0" applyBorder="0" applyAlignment="0" applyProtection="0"/>
    <xf numFmtId="0" fontId="104" fillId="0" borderId="24" applyNumberFormat="0" applyAlignment="0" applyProtection="0">
      <alignment horizontal="left" vertical="center"/>
    </xf>
    <xf numFmtId="0" fontId="104" fillId="0" borderId="50">
      <alignment horizontal="left" vertical="center"/>
    </xf>
    <xf numFmtId="10" fontId="95" fillId="37" borderId="49" applyNumberFormat="0" applyBorder="0" applyAlignment="0" applyProtection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0" fontId="3" fillId="0" borderId="0"/>
    <xf numFmtId="0" fontId="3" fillId="0" borderId="0"/>
    <xf numFmtId="0" fontId="3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177" fontId="108" fillId="0" borderId="0"/>
    <xf numFmtId="0" fontId="99" fillId="0" borderId="0"/>
    <xf numFmtId="40" fontId="109" fillId="57" borderId="0">
      <alignment horizontal="right"/>
    </xf>
    <xf numFmtId="0" fontId="110" fillId="57" borderId="0">
      <alignment horizontal="right"/>
    </xf>
    <xf numFmtId="0" fontId="111" fillId="57" borderId="30"/>
    <xf numFmtId="0" fontId="111" fillId="0" borderId="0" applyBorder="0">
      <alignment horizontal="centerContinuous"/>
    </xf>
    <xf numFmtId="0" fontId="112" fillId="0" borderId="0" applyBorder="0">
      <alignment horizontal="centerContinuous"/>
    </xf>
    <xf numFmtId="14" fontId="113" fillId="0" borderId="0" applyNumberFormat="0" applyFill="0" applyBorder="0" applyAlignment="0" applyProtection="0">
      <alignment horizontal="left"/>
    </xf>
    <xf numFmtId="0" fontId="95" fillId="55" borderId="54" applyNumberFormat="0" applyProtection="0">
      <alignment horizontal="left" vertical="center" indent="1"/>
    </xf>
    <xf numFmtId="40" fontId="114" fillId="0" borderId="0" applyBorder="0">
      <alignment horizontal="right"/>
    </xf>
  </cellStyleXfs>
  <cellXfs count="364">
    <xf numFmtId="0" fontId="0" fillId="0" borderId="0" xfId="0"/>
    <xf numFmtId="164" fontId="22" fillId="0" borderId="11" xfId="0" applyNumberFormat="1" applyFont="1" applyBorder="1" applyAlignment="1">
      <alignment horizontal="center"/>
    </xf>
    <xf numFmtId="0" fontId="21" fillId="0" borderId="0" xfId="0" applyFont="1"/>
    <xf numFmtId="37" fontId="21" fillId="0" borderId="0" xfId="0" applyNumberFormat="1" applyFont="1"/>
    <xf numFmtId="0" fontId="51" fillId="0" borderId="0" xfId="1" applyFont="1" applyFill="1" applyBorder="1" applyAlignment="1">
      <alignment horizontal="right"/>
    </xf>
    <xf numFmtId="37" fontId="50" fillId="35" borderId="25" xfId="2" applyNumberFormat="1" applyFont="1" applyFill="1" applyBorder="1"/>
    <xf numFmtId="37" fontId="50" fillId="35" borderId="24" xfId="2" applyNumberFormat="1" applyFont="1" applyFill="1" applyBorder="1"/>
    <xf numFmtId="37" fontId="50" fillId="35" borderId="23" xfId="2" applyNumberFormat="1" applyFont="1" applyFill="1" applyBorder="1"/>
    <xf numFmtId="0" fontId="4" fillId="0" borderId="16" xfId="1" applyFont="1" applyFill="1" applyBorder="1"/>
    <xf numFmtId="0" fontId="4" fillId="0" borderId="15" xfId="1" applyFont="1" applyFill="1" applyBorder="1"/>
    <xf numFmtId="0" fontId="21" fillId="0" borderId="11" xfId="3" applyFont="1" applyBorder="1"/>
    <xf numFmtId="0" fontId="22" fillId="0" borderId="11" xfId="3" applyFont="1" applyBorder="1"/>
    <xf numFmtId="0" fontId="22" fillId="0" borderId="0" xfId="3" applyFont="1" applyBorder="1"/>
    <xf numFmtId="37" fontId="21" fillId="0" borderId="13" xfId="3" applyNumberFormat="1" applyFont="1" applyBorder="1"/>
    <xf numFmtId="9" fontId="21" fillId="0" borderId="0" xfId="4" applyFont="1" applyBorder="1"/>
    <xf numFmtId="9" fontId="21" fillId="0" borderId="0" xfId="4" applyFont="1"/>
    <xf numFmtId="37" fontId="21" fillId="0" borderId="1" xfId="3" applyNumberFormat="1" applyFont="1" applyBorder="1"/>
    <xf numFmtId="0" fontId="21" fillId="0" borderId="0" xfId="3" applyFont="1" applyAlignment="1">
      <alignment horizontal="center"/>
    </xf>
    <xf numFmtId="165" fontId="21" fillId="0" borderId="0" xfId="4" applyNumberFormat="1" applyFont="1" applyBorder="1"/>
    <xf numFmtId="165" fontId="21" fillId="0" borderId="0" xfId="4" applyNumberFormat="1" applyFont="1"/>
    <xf numFmtId="0" fontId="54" fillId="0" borderId="0" xfId="3" applyFont="1"/>
    <xf numFmtId="0" fontId="21" fillId="33" borderId="0" xfId="3" applyFont="1" applyFill="1" applyBorder="1"/>
    <xf numFmtId="0" fontId="21" fillId="33" borderId="0" xfId="3" applyFont="1" applyFill="1"/>
    <xf numFmtId="37" fontId="22" fillId="0" borderId="0" xfId="3" applyNumberFormat="1" applyFont="1" applyBorder="1"/>
    <xf numFmtId="37" fontId="22" fillId="0" borderId="12" xfId="3" applyNumberFormat="1" applyFont="1" applyBorder="1"/>
    <xf numFmtId="37" fontId="21" fillId="0" borderId="0" xfId="3" applyNumberFormat="1" applyFont="1" applyBorder="1"/>
    <xf numFmtId="37" fontId="21" fillId="0" borderId="0" xfId="3" applyNumberFormat="1" applyFont="1"/>
    <xf numFmtId="164" fontId="22" fillId="0" borderId="11" xfId="3" applyNumberFormat="1" applyFont="1" applyBorder="1" applyAlignment="1">
      <alignment horizontal="center"/>
    </xf>
    <xf numFmtId="0" fontId="21" fillId="0" borderId="0" xfId="3" applyFont="1" applyBorder="1"/>
    <xf numFmtId="37" fontId="4" fillId="0" borderId="12" xfId="1" applyNumberFormat="1" applyFont="1" applyFill="1" applyBorder="1"/>
    <xf numFmtId="164" fontId="22" fillId="0" borderId="0" xfId="0" applyNumberFormat="1" applyFont="1" applyBorder="1" applyAlignment="1">
      <alignment horizontal="center"/>
    </xf>
    <xf numFmtId="0" fontId="53" fillId="0" borderId="0" xfId="1" applyFont="1" applyFill="1"/>
    <xf numFmtId="173" fontId="4" fillId="0" borderId="0" xfId="501" applyNumberFormat="1" applyFont="1" applyAlignment="1">
      <alignment horizontal="right"/>
    </xf>
    <xf numFmtId="0" fontId="4" fillId="0" borderId="0" xfId="1" applyFont="1" applyFill="1" applyBorder="1"/>
    <xf numFmtId="37" fontId="50" fillId="0" borderId="0" xfId="2" applyNumberFormat="1" applyFont="1" applyFill="1" applyBorder="1"/>
    <xf numFmtId="37" fontId="4" fillId="35" borderId="1" xfId="2" applyNumberFormat="1" applyFont="1" applyFill="1" applyBorder="1"/>
    <xf numFmtId="168" fontId="4" fillId="0" borderId="0" xfId="2" quotePrefix="1" applyNumberFormat="1" applyFont="1" applyFill="1" applyAlignment="1">
      <alignment horizontal="center"/>
    </xf>
    <xf numFmtId="37" fontId="4" fillId="0" borderId="0" xfId="2" applyNumberFormat="1" applyFont="1" applyFill="1" applyBorder="1"/>
    <xf numFmtId="168" fontId="4" fillId="0" borderId="0" xfId="2" applyNumberFormat="1" applyFont="1" applyFill="1" applyAlignment="1">
      <alignment horizontal="left"/>
    </xf>
    <xf numFmtId="37" fontId="4" fillId="0" borderId="0" xfId="1" applyNumberFormat="1" applyFont="1" applyFill="1"/>
    <xf numFmtId="37" fontId="4" fillId="0" borderId="0" xfId="2" applyNumberFormat="1" applyFont="1" applyFill="1"/>
    <xf numFmtId="37" fontId="4" fillId="0" borderId="16" xfId="1" applyNumberFormat="1" applyFont="1" applyFill="1" applyBorder="1"/>
    <xf numFmtId="37" fontId="4" fillId="0" borderId="0" xfId="1" applyNumberFormat="1" applyFont="1" applyFill="1" applyBorder="1"/>
    <xf numFmtId="37" fontId="4" fillId="0" borderId="15" xfId="1" applyNumberFormat="1" applyFont="1" applyFill="1" applyBorder="1"/>
    <xf numFmtId="167" fontId="4" fillId="0" borderId="0" xfId="46" applyNumberFormat="1" applyFont="1" applyFill="1" applyBorder="1" applyAlignment="1">
      <alignment horizontal="center"/>
    </xf>
    <xf numFmtId="167" fontId="4" fillId="0" borderId="0" xfId="46" applyNumberFormat="1" applyFont="1" applyFill="1" applyAlignment="1">
      <alignment horizontal="center"/>
    </xf>
    <xf numFmtId="167" fontId="51" fillId="0" borderId="0" xfId="46" applyNumberFormat="1" applyFont="1" applyFill="1" applyBorder="1" applyAlignment="1">
      <alignment horizontal="center"/>
    </xf>
    <xf numFmtId="167" fontId="50" fillId="34" borderId="0" xfId="46" applyNumberFormat="1" applyFont="1" applyFill="1" applyBorder="1" applyAlignment="1">
      <alignment horizontal="center"/>
    </xf>
    <xf numFmtId="167" fontId="50" fillId="34" borderId="0" xfId="46" applyNumberFormat="1" applyFont="1" applyFill="1" applyAlignment="1">
      <alignment horizontal="center"/>
    </xf>
    <xf numFmtId="167" fontId="50" fillId="0" borderId="0" xfId="46" applyNumberFormat="1" applyFont="1" applyFill="1" applyAlignment="1">
      <alignment horizontal="center"/>
    </xf>
    <xf numFmtId="0" fontId="52" fillId="0" borderId="0" xfId="1" applyFont="1" applyFill="1"/>
    <xf numFmtId="0" fontId="4" fillId="0" borderId="0" xfId="1" applyFont="1" applyFill="1"/>
    <xf numFmtId="167" fontId="50" fillId="0" borderId="0" xfId="46" applyNumberFormat="1" applyFont="1" applyFill="1" applyBorder="1" applyAlignment="1">
      <alignment horizontal="center"/>
    </xf>
    <xf numFmtId="167" fontId="4" fillId="34" borderId="0" xfId="46" applyNumberFormat="1" applyFont="1" applyFill="1" applyBorder="1" applyAlignment="1">
      <alignment horizontal="center"/>
    </xf>
    <xf numFmtId="0" fontId="50" fillId="0" borderId="0" xfId="1" applyFont="1" applyFill="1" applyBorder="1"/>
    <xf numFmtId="0" fontId="22" fillId="0" borderId="0" xfId="0" applyFont="1"/>
    <xf numFmtId="0" fontId="50" fillId="0" borderId="0" xfId="1" applyFont="1" applyFill="1" applyAlignment="1">
      <alignment horizontal="center"/>
    </xf>
    <xf numFmtId="0" fontId="50" fillId="0" borderId="0" xfId="1" applyFont="1" applyFill="1"/>
    <xf numFmtId="0" fontId="50" fillId="0" borderId="0" xfId="1" applyFont="1"/>
    <xf numFmtId="167" fontId="4" fillId="34" borderId="0" xfId="46" applyNumberFormat="1" applyFont="1" applyFill="1" applyAlignment="1">
      <alignment horizontal="center"/>
    </xf>
    <xf numFmtId="166" fontId="4" fillId="0" borderId="0" xfId="1" applyNumberFormat="1" applyFont="1" applyFill="1"/>
    <xf numFmtId="37" fontId="21" fillId="0" borderId="12" xfId="0" applyNumberFormat="1" applyFont="1" applyBorder="1"/>
    <xf numFmtId="37" fontId="21" fillId="0" borderId="13" xfId="0" applyNumberFormat="1" applyFont="1" applyBorder="1"/>
    <xf numFmtId="0" fontId="21" fillId="0" borderId="0" xfId="3" applyFont="1"/>
    <xf numFmtId="0" fontId="22" fillId="0" borderId="0" xfId="3" applyFont="1"/>
    <xf numFmtId="0" fontId="50" fillId="0" borderId="26" xfId="1" applyFont="1" applyFill="1" applyBorder="1" applyAlignment="1">
      <alignment horizontal="center" wrapText="1"/>
    </xf>
    <xf numFmtId="0" fontId="50" fillId="0" borderId="23" xfId="1" applyFont="1" applyFill="1" applyBorder="1" applyAlignment="1">
      <alignment horizontal="center" wrapText="1"/>
    </xf>
    <xf numFmtId="0" fontId="50" fillId="0" borderId="24" xfId="1" applyFont="1" applyFill="1" applyBorder="1" applyAlignment="1">
      <alignment horizontal="center" wrapText="1"/>
    </xf>
    <xf numFmtId="0" fontId="50" fillId="0" borderId="25" xfId="1" applyFont="1" applyFill="1" applyBorder="1" applyAlignment="1">
      <alignment horizontal="center" wrapText="1"/>
    </xf>
    <xf numFmtId="37" fontId="4" fillId="0" borderId="1" xfId="1" applyNumberFormat="1" applyFont="1" applyFill="1" applyBorder="1"/>
    <xf numFmtId="173" fontId="4" fillId="0" borderId="0" xfId="501" applyNumberFormat="1" applyFont="1" applyFill="1" applyAlignment="1">
      <alignment horizontal="right"/>
    </xf>
    <xf numFmtId="164" fontId="4" fillId="0" borderId="0" xfId="2" quotePrefix="1" applyNumberFormat="1" applyFont="1" applyFill="1" applyAlignment="1">
      <alignment horizontal="left"/>
    </xf>
    <xf numFmtId="164" fontId="50" fillId="0" borderId="23" xfId="2" quotePrefix="1" applyNumberFormat="1" applyFont="1" applyFill="1" applyBorder="1" applyAlignment="1"/>
    <xf numFmtId="164" fontId="50" fillId="0" borderId="24" xfId="2" quotePrefix="1" applyNumberFormat="1" applyFont="1" applyFill="1" applyBorder="1" applyAlignment="1"/>
    <xf numFmtId="164" fontId="50" fillId="0" borderId="24" xfId="2" quotePrefix="1" applyNumberFormat="1" applyFont="1" applyFill="1" applyBorder="1" applyAlignment="1">
      <alignment horizontal="center"/>
    </xf>
    <xf numFmtId="37" fontId="0" fillId="0" borderId="0" xfId="0" applyNumberFormat="1"/>
    <xf numFmtId="0" fontId="53" fillId="0" borderId="0" xfId="0" applyFont="1"/>
    <xf numFmtId="0" fontId="55" fillId="0" borderId="0" xfId="1" applyFont="1" applyFill="1" applyAlignment="1">
      <alignment horizontal="right"/>
    </xf>
    <xf numFmtId="37" fontId="21" fillId="0" borderId="0" xfId="3" applyNumberFormat="1" applyFont="1" applyFill="1"/>
    <xf numFmtId="0" fontId="22" fillId="0" borderId="1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left" indent="1"/>
    </xf>
    <xf numFmtId="174" fontId="21" fillId="0" borderId="0" xfId="0" applyNumberFormat="1" applyFont="1" applyAlignment="1">
      <alignment horizontal="right"/>
    </xf>
    <xf numFmtId="37" fontId="21" fillId="0" borderId="1" xfId="0" applyNumberFormat="1" applyFont="1" applyBorder="1"/>
    <xf numFmtId="10" fontId="58" fillId="59" borderId="30" xfId="225" applyNumberFormat="1" applyFont="1" applyFill="1" applyBorder="1" applyAlignment="1">
      <alignment horizontal="right"/>
    </xf>
    <xf numFmtId="10" fontId="58" fillId="59" borderId="32" xfId="225" applyNumberFormat="1" applyFont="1" applyFill="1" applyBorder="1" applyAlignment="1">
      <alignment horizontal="right"/>
    </xf>
    <xf numFmtId="0" fontId="21" fillId="33" borderId="0" xfId="0" applyFont="1" applyFill="1"/>
    <xf numFmtId="37" fontId="21" fillId="33" borderId="0" xfId="0" applyNumberFormat="1" applyFont="1" applyFill="1"/>
    <xf numFmtId="41" fontId="22" fillId="0" borderId="11" xfId="502" applyFont="1" applyBorder="1" applyAlignment="1">
      <alignment horizontal="center"/>
    </xf>
    <xf numFmtId="41" fontId="21" fillId="0" borderId="0" xfId="3" applyNumberFormat="1" applyFont="1"/>
    <xf numFmtId="0" fontId="63" fillId="0" borderId="0" xfId="0" applyFont="1" applyAlignment="1">
      <alignment horizontal="left" indent="2"/>
    </xf>
    <xf numFmtId="37" fontId="4" fillId="0" borderId="33" xfId="1" applyNumberFormat="1" applyFont="1" applyFill="1" applyBorder="1"/>
    <xf numFmtId="164" fontId="64" fillId="0" borderId="0" xfId="2" quotePrefix="1" applyNumberFormat="1" applyFont="1" applyFill="1" applyAlignment="1">
      <alignment horizontal="center"/>
    </xf>
    <xf numFmtId="37" fontId="4" fillId="0" borderId="13" xfId="1" applyNumberFormat="1" applyFont="1" applyFill="1" applyBorder="1"/>
    <xf numFmtId="37" fontId="4" fillId="0" borderId="34" xfId="1" applyNumberFormat="1" applyFont="1" applyFill="1" applyBorder="1"/>
    <xf numFmtId="37" fontId="51" fillId="0" borderId="0" xfId="1" applyNumberFormat="1" applyFont="1" applyFill="1"/>
    <xf numFmtId="0" fontId="53" fillId="0" borderId="14" xfId="1" applyFont="1" applyFill="1" applyBorder="1" applyAlignment="1">
      <alignment horizontal="left"/>
    </xf>
    <xf numFmtId="37" fontId="64" fillId="0" borderId="0" xfId="1" applyNumberFormat="1" applyFont="1" applyFill="1" applyBorder="1" applyAlignment="1">
      <alignment horizontal="right"/>
    </xf>
    <xf numFmtId="0" fontId="65" fillId="0" borderId="0" xfId="1" applyFont="1" applyFill="1"/>
    <xf numFmtId="37" fontId="0" fillId="0" borderId="1" xfId="0" applyNumberFormat="1" applyBorder="1"/>
    <xf numFmtId="41" fontId="21" fillId="58" borderId="0" xfId="3" applyNumberFormat="1" applyFont="1" applyFill="1"/>
    <xf numFmtId="0" fontId="67" fillId="0" borderId="0" xfId="508" applyFont="1"/>
    <xf numFmtId="0" fontId="68" fillId="0" borderId="0" xfId="0" applyFont="1"/>
    <xf numFmtId="0" fontId="0" fillId="0" borderId="0" xfId="0" applyAlignment="1">
      <alignment horizontal="left" indent="1"/>
    </xf>
    <xf numFmtId="37" fontId="0" fillId="0" borderId="12" xfId="0" applyNumberFormat="1" applyBorder="1"/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left" indent="2"/>
    </xf>
    <xf numFmtId="37" fontId="0" fillId="61" borderId="0" xfId="0" applyNumberFormat="1" applyFill="1"/>
    <xf numFmtId="37" fontId="0" fillId="61" borderId="1" xfId="0" applyNumberFormat="1" applyFill="1" applyBorder="1"/>
    <xf numFmtId="10" fontId="0" fillId="0" borderId="0" xfId="0" applyNumberFormat="1"/>
    <xf numFmtId="0" fontId="2" fillId="0" borderId="0" xfId="0" applyFont="1" applyAlignment="1">
      <alignment horizontal="center"/>
    </xf>
    <xf numFmtId="37" fontId="50" fillId="0" borderId="0" xfId="46" applyNumberFormat="1" applyFont="1" applyFill="1" applyBorder="1" applyAlignment="1">
      <alignment horizontal="center"/>
    </xf>
    <xf numFmtId="37" fontId="4" fillId="0" borderId="0" xfId="46" applyNumberFormat="1" applyFont="1" applyFill="1" applyAlignment="1">
      <alignment horizontal="center"/>
    </xf>
    <xf numFmtId="0" fontId="0" fillId="62" borderId="0" xfId="0" applyFill="1"/>
    <xf numFmtId="37" fontId="0" fillId="62" borderId="0" xfId="0" applyNumberFormat="1" applyFill="1"/>
    <xf numFmtId="37" fontId="0" fillId="62" borderId="13" xfId="0" applyNumberFormat="1" applyFill="1" applyBorder="1"/>
    <xf numFmtId="174" fontId="0" fillId="0" borderId="0" xfId="0" applyNumberFormat="1"/>
    <xf numFmtId="0" fontId="71" fillId="0" borderId="0" xfId="0" applyFont="1"/>
    <xf numFmtId="37" fontId="2" fillId="61" borderId="1" xfId="0" applyNumberFormat="1" applyFont="1" applyFill="1" applyBorder="1"/>
    <xf numFmtId="37" fontId="2" fillId="0" borderId="1" xfId="0" applyNumberFormat="1" applyFont="1" applyBorder="1"/>
    <xf numFmtId="37" fontId="21" fillId="0" borderId="35" xfId="0" applyNumberFormat="1" applyFont="1" applyBorder="1"/>
    <xf numFmtId="37" fontId="22" fillId="0" borderId="35" xfId="0" applyNumberFormat="1" applyFont="1" applyBorder="1" applyAlignment="1">
      <alignment horizontal="center"/>
    </xf>
    <xf numFmtId="37" fontId="21" fillId="0" borderId="36" xfId="0" applyNumberFormat="1" applyFont="1" applyBorder="1"/>
    <xf numFmtId="37" fontId="21" fillId="0" borderId="37" xfId="0" applyNumberFormat="1" applyFont="1" applyBorder="1"/>
    <xf numFmtId="37" fontId="53" fillId="0" borderId="39" xfId="0" applyNumberFormat="1" applyFont="1" applyBorder="1" applyAlignment="1">
      <alignment horizontal="center"/>
    </xf>
    <xf numFmtId="37" fontId="22" fillId="0" borderId="40" xfId="0" applyNumberFormat="1" applyFont="1" applyBorder="1" applyAlignment="1">
      <alignment horizontal="center"/>
    </xf>
    <xf numFmtId="164" fontId="21" fillId="0" borderId="15" xfId="0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6" xfId="0" applyNumberFormat="1" applyFont="1" applyBorder="1"/>
    <xf numFmtId="37" fontId="21" fillId="58" borderId="0" xfId="0" applyNumberFormat="1" applyFont="1" applyFill="1" applyBorder="1"/>
    <xf numFmtId="37" fontId="21" fillId="58" borderId="16" xfId="0" applyNumberFormat="1" applyFont="1" applyFill="1" applyBorder="1"/>
    <xf numFmtId="164" fontId="21" fillId="0" borderId="14" xfId="0" applyNumberFormat="1" applyFont="1" applyBorder="1" applyAlignment="1">
      <alignment horizontal="left"/>
    </xf>
    <xf numFmtId="37" fontId="21" fillId="0" borderId="17" xfId="0" applyNumberFormat="1" applyFont="1" applyBorder="1"/>
    <xf numFmtId="37" fontId="21" fillId="0" borderId="41" xfId="0" applyNumberFormat="1" applyFont="1" applyBorder="1"/>
    <xf numFmtId="37" fontId="21" fillId="0" borderId="12" xfId="3" applyNumberFormat="1" applyFont="1" applyBorder="1"/>
    <xf numFmtId="0" fontId="73" fillId="0" borderId="0" xfId="0" applyFont="1"/>
    <xf numFmtId="0" fontId="74" fillId="0" borderId="0" xfId="0" applyFont="1"/>
    <xf numFmtId="174" fontId="73" fillId="0" borderId="11" xfId="511" applyNumberFormat="1" applyFont="1" applyBorder="1" applyAlignment="1">
      <alignment horizontal="center"/>
    </xf>
    <xf numFmtId="174" fontId="73" fillId="0" borderId="11" xfId="511" applyNumberFormat="1" applyFont="1" applyBorder="1" applyAlignment="1">
      <alignment horizontal="right"/>
    </xf>
    <xf numFmtId="174" fontId="76" fillId="0" borderId="0" xfId="511" applyNumberFormat="1" applyFont="1" applyAlignment="1">
      <alignment horizontal="left"/>
    </xf>
    <xf numFmtId="174" fontId="74" fillId="0" borderId="0" xfId="511" applyNumberFormat="1" applyFont="1" applyAlignment="1">
      <alignment horizontal="left" indent="1"/>
    </xf>
    <xf numFmtId="37" fontId="74" fillId="0" borderId="0" xfId="509" applyNumberFormat="1" applyFont="1" applyAlignment="1">
      <alignment horizontal="right"/>
    </xf>
    <xf numFmtId="37" fontId="74" fillId="0" borderId="0" xfId="509" applyNumberFormat="1" applyFont="1"/>
    <xf numFmtId="174" fontId="77" fillId="0" borderId="0" xfId="511" applyNumberFormat="1" applyFont="1" applyAlignment="1">
      <alignment horizontal="center"/>
    </xf>
    <xf numFmtId="37" fontId="74" fillId="0" borderId="13" xfId="509" applyNumberFormat="1" applyFont="1" applyBorder="1"/>
    <xf numFmtId="0" fontId="76" fillId="0" borderId="0" xfId="0" applyFont="1"/>
    <xf numFmtId="37" fontId="74" fillId="0" borderId="0" xfId="0" applyNumberFormat="1" applyFont="1"/>
    <xf numFmtId="37" fontId="74" fillId="0" borderId="12" xfId="0" applyNumberFormat="1" applyFont="1" applyBorder="1"/>
    <xf numFmtId="37" fontId="74" fillId="0" borderId="0" xfId="511" applyNumberFormat="1" applyFont="1" applyAlignment="1">
      <alignment horizontal="right"/>
    </xf>
    <xf numFmtId="41" fontId="74" fillId="0" borderId="0" xfId="509" applyFont="1"/>
    <xf numFmtId="37" fontId="74" fillId="0" borderId="0" xfId="509" applyNumberFormat="1" applyFont="1" applyBorder="1"/>
    <xf numFmtId="37" fontId="74" fillId="0" borderId="0" xfId="0" applyNumberFormat="1" applyFont="1" applyBorder="1"/>
    <xf numFmtId="164" fontId="50" fillId="58" borderId="24" xfId="2" quotePrefix="1" applyNumberFormat="1" applyFont="1" applyFill="1" applyBorder="1" applyAlignment="1"/>
    <xf numFmtId="0" fontId="4" fillId="58" borderId="0" xfId="1" applyFont="1" applyFill="1"/>
    <xf numFmtId="37" fontId="4" fillId="58" borderId="0" xfId="1" applyNumberFormat="1" applyFont="1" applyFill="1"/>
    <xf numFmtId="37" fontId="4" fillId="58" borderId="1" xfId="1" applyNumberFormat="1" applyFont="1" applyFill="1" applyBorder="1"/>
    <xf numFmtId="174" fontId="74" fillId="0" borderId="0" xfId="511" applyNumberFormat="1" applyFont="1" applyAlignment="1">
      <alignment horizontal="left"/>
    </xf>
    <xf numFmtId="10" fontId="74" fillId="0" borderId="0" xfId="510" applyNumberFormat="1" applyFont="1"/>
    <xf numFmtId="41" fontId="74" fillId="0" borderId="1" xfId="509" applyFont="1" applyBorder="1"/>
    <xf numFmtId="0" fontId="77" fillId="0" borderId="0" xfId="0" applyFont="1" applyAlignment="1">
      <alignment horizontal="center"/>
    </xf>
    <xf numFmtId="174" fontId="78" fillId="0" borderId="0" xfId="511" applyNumberFormat="1" applyFont="1" applyAlignment="1">
      <alignment horizontal="left"/>
    </xf>
    <xf numFmtId="174" fontId="73" fillId="0" borderId="0" xfId="511" applyNumberFormat="1" applyFont="1" applyAlignment="1">
      <alignment horizontal="left"/>
    </xf>
    <xf numFmtId="41" fontId="73" fillId="0" borderId="13" xfId="509" applyFont="1" applyBorder="1"/>
    <xf numFmtId="37" fontId="74" fillId="58" borderId="12" xfId="0" applyNumberFormat="1" applyFont="1" applyFill="1" applyBorder="1"/>
    <xf numFmtId="0" fontId="79" fillId="62" borderId="0" xfId="0" applyFont="1" applyFill="1"/>
    <xf numFmtId="0" fontId="0" fillId="62" borderId="42" xfId="0" applyFill="1" applyBorder="1"/>
    <xf numFmtId="0" fontId="0" fillId="62" borderId="42" xfId="0" applyFill="1" applyBorder="1" applyAlignment="1">
      <alignment horizontal="center"/>
    </xf>
    <xf numFmtId="0" fontId="21" fillId="62" borderId="0" xfId="0" applyFont="1" applyFill="1"/>
    <xf numFmtId="0" fontId="21" fillId="62" borderId="0" xfId="0" applyFont="1" applyFill="1" applyAlignment="1">
      <alignment horizontal="center"/>
    </xf>
    <xf numFmtId="0" fontId="2" fillId="62" borderId="0" xfId="0" applyFont="1" applyFill="1" applyAlignment="1">
      <alignment horizontal="center"/>
    </xf>
    <xf numFmtId="0" fontId="2" fillId="62" borderId="43" xfId="0" applyFont="1" applyFill="1" applyBorder="1" applyAlignment="1">
      <alignment horizontal="center"/>
    </xf>
    <xf numFmtId="0" fontId="0" fillId="62" borderId="0" xfId="0" applyFill="1" applyAlignment="1">
      <alignment horizontal="center"/>
    </xf>
    <xf numFmtId="0" fontId="70" fillId="62" borderId="0" xfId="0" applyFont="1" applyFill="1" applyAlignment="1">
      <alignment horizontal="center"/>
    </xf>
    <xf numFmtId="37" fontId="0" fillId="62" borderId="13" xfId="0" applyNumberFormat="1" applyFill="1" applyBorder="1" applyAlignment="1">
      <alignment horizontal="center"/>
    </xf>
    <xf numFmtId="37" fontId="0" fillId="62" borderId="12" xfId="0" applyNumberFormat="1" applyFill="1" applyBorder="1"/>
    <xf numFmtId="0" fontId="2" fillId="62" borderId="0" xfId="0" applyFont="1" applyFill="1" applyAlignment="1"/>
    <xf numFmtId="37" fontId="2" fillId="62" borderId="12" xfId="0" applyNumberFormat="1" applyFont="1" applyFill="1" applyBorder="1" applyAlignment="1"/>
    <xf numFmtId="167" fontId="0" fillId="62" borderId="0" xfId="510" applyNumberFormat="1" applyFont="1" applyFill="1"/>
    <xf numFmtId="0" fontId="102" fillId="0" borderId="0" xfId="0" applyFont="1"/>
    <xf numFmtId="167" fontId="74" fillId="0" borderId="0" xfId="510" applyNumberFormat="1" applyFont="1"/>
    <xf numFmtId="0" fontId="67" fillId="0" borderId="27" xfId="0" applyFont="1" applyBorder="1"/>
    <xf numFmtId="0" fontId="0" fillId="0" borderId="27" xfId="0" applyBorder="1"/>
    <xf numFmtId="0" fontId="3" fillId="0" borderId="0" xfId="0" applyFont="1"/>
    <xf numFmtId="0" fontId="3" fillId="0" borderId="28" xfId="0" applyFont="1" applyBorder="1" applyAlignment="1">
      <alignment horizontal="center" vertical="center" wrapText="1"/>
    </xf>
    <xf numFmtId="0" fontId="6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4"/>
    </xf>
    <xf numFmtId="174" fontId="3" fillId="0" borderId="0" xfId="0" applyNumberFormat="1" applyFont="1" applyAlignment="1">
      <alignment horizontal="right"/>
    </xf>
    <xf numFmtId="0" fontId="23" fillId="61" borderId="50" xfId="0" applyFont="1" applyFill="1" applyBorder="1" applyAlignment="1">
      <alignment horizontal="left"/>
    </xf>
    <xf numFmtId="0" fontId="23" fillId="61" borderId="51" xfId="0" applyFont="1" applyFill="1" applyBorder="1" applyAlignment="1">
      <alignment horizontal="left"/>
    </xf>
    <xf numFmtId="0" fontId="23" fillId="61" borderId="35" xfId="0" applyFont="1" applyFill="1" applyBorder="1" applyAlignment="1">
      <alignment horizontal="left"/>
    </xf>
    <xf numFmtId="0" fontId="103" fillId="61" borderId="50" xfId="0" applyFont="1" applyFill="1" applyBorder="1" applyAlignment="1">
      <alignment horizontal="left"/>
    </xf>
    <xf numFmtId="0" fontId="23" fillId="61" borderId="50" xfId="0" applyFont="1" applyFill="1" applyBorder="1" applyAlignment="1">
      <alignment horizontal="left" indent="4"/>
    </xf>
    <xf numFmtId="174" fontId="23" fillId="61" borderId="50" xfId="0" applyNumberFormat="1" applyFont="1" applyFill="1" applyBorder="1" applyAlignment="1">
      <alignment horizontal="right"/>
    </xf>
    <xf numFmtId="0" fontId="103" fillId="61" borderId="51" xfId="0" applyFont="1" applyFill="1" applyBorder="1" applyAlignment="1">
      <alignment horizontal="left"/>
    </xf>
    <xf numFmtId="0" fontId="23" fillId="61" borderId="51" xfId="0" applyFont="1" applyFill="1" applyBorder="1" applyAlignment="1">
      <alignment horizontal="left" indent="4"/>
    </xf>
    <xf numFmtId="174" fontId="23" fillId="61" borderId="51" xfId="0" applyNumberFormat="1" applyFont="1" applyFill="1" applyBorder="1" applyAlignment="1">
      <alignment horizontal="right"/>
    </xf>
    <xf numFmtId="0" fontId="103" fillId="61" borderId="35" xfId="0" applyFont="1" applyFill="1" applyBorder="1" applyAlignment="1">
      <alignment horizontal="left"/>
    </xf>
    <xf numFmtId="0" fontId="23" fillId="61" borderId="35" xfId="0" applyFont="1" applyFill="1" applyBorder="1" applyAlignment="1">
      <alignment horizontal="left" indent="4"/>
    </xf>
    <xf numFmtId="174" fontId="23" fillId="61" borderId="35" xfId="0" applyNumberFormat="1" applyFont="1" applyFill="1" applyBorder="1" applyAlignment="1">
      <alignment horizontal="right"/>
    </xf>
    <xf numFmtId="37" fontId="2" fillId="61" borderId="0" xfId="0" applyNumberFormat="1" applyFont="1" applyFill="1"/>
    <xf numFmtId="174" fontId="3" fillId="58" borderId="0" xfId="0" applyNumberFormat="1" applyFont="1" applyFill="1" applyAlignment="1">
      <alignment horizontal="right"/>
    </xf>
    <xf numFmtId="174" fontId="3" fillId="0" borderId="0" xfId="0" applyNumberFormat="1" applyFont="1" applyAlignment="1">
      <alignment horizontal="left"/>
    </xf>
    <xf numFmtId="0" fontId="23" fillId="61" borderId="28" xfId="0" applyFont="1" applyFill="1" applyBorder="1" applyAlignment="1">
      <alignment horizontal="center" vertical="center" wrapText="1"/>
    </xf>
    <xf numFmtId="174" fontId="23" fillId="61" borderId="0" xfId="0" applyNumberFormat="1" applyFont="1" applyFill="1" applyAlignment="1">
      <alignment horizontal="right"/>
    </xf>
    <xf numFmtId="0" fontId="2" fillId="61" borderId="0" xfId="0" applyFont="1" applyFill="1"/>
    <xf numFmtId="37" fontId="2" fillId="61" borderId="12" xfId="0" applyNumberFormat="1" applyFont="1" applyFill="1" applyBorder="1"/>
    <xf numFmtId="0" fontId="2" fillId="61" borderId="0" xfId="0" applyFont="1" applyFill="1" applyAlignment="1">
      <alignment horizontal="center"/>
    </xf>
    <xf numFmtId="37" fontId="0" fillId="0" borderId="0" xfId="0" applyNumberFormat="1" applyBorder="1"/>
    <xf numFmtId="37" fontId="2" fillId="61" borderId="0" xfId="0" applyNumberFormat="1" applyFont="1" applyFill="1" applyBorder="1"/>
    <xf numFmtId="41" fontId="22" fillId="0" borderId="0" xfId="502" applyFont="1" applyFill="1" applyBorder="1" applyAlignment="1">
      <alignment horizontal="center"/>
    </xf>
    <xf numFmtId="0" fontId="99" fillId="0" borderId="0" xfId="10287"/>
    <xf numFmtId="174" fontId="58" fillId="59" borderId="35" xfId="10287" applyNumberFormat="1" applyFont="1" applyFill="1" applyBorder="1" applyAlignment="1">
      <alignment horizontal="left"/>
    </xf>
    <xf numFmtId="174" fontId="58" fillId="59" borderId="31" xfId="10287" applyNumberFormat="1" applyFont="1" applyFill="1" applyBorder="1" applyAlignment="1">
      <alignment horizontal="left"/>
    </xf>
    <xf numFmtId="174" fontId="59" fillId="0" borderId="0" xfId="10287" applyNumberFormat="1" applyFont="1" applyAlignment="1">
      <alignment horizontal="left"/>
    </xf>
    <xf numFmtId="10" fontId="58" fillId="59" borderId="52" xfId="225" applyNumberFormat="1" applyFont="1" applyFill="1" applyBorder="1" applyAlignment="1">
      <alignment horizontal="right"/>
    </xf>
    <xf numFmtId="174" fontId="58" fillId="59" borderId="51" xfId="10287" applyNumberFormat="1" applyFont="1" applyFill="1" applyBorder="1" applyAlignment="1">
      <alignment horizontal="left"/>
    </xf>
    <xf numFmtId="174" fontId="58" fillId="59" borderId="53" xfId="10287" applyNumberFormat="1" applyFont="1" applyFill="1" applyBorder="1" applyAlignment="1">
      <alignment horizontal="left"/>
    </xf>
    <xf numFmtId="174" fontId="59" fillId="0" borderId="0" xfId="10287" applyNumberFormat="1" applyFont="1" applyAlignment="1">
      <alignment horizontal="right"/>
    </xf>
    <xf numFmtId="174" fontId="58" fillId="0" borderId="0" xfId="10287" applyNumberFormat="1" applyFont="1" applyAlignment="1">
      <alignment horizontal="right"/>
    </xf>
    <xf numFmtId="174" fontId="58" fillId="0" borderId="0" xfId="10287" applyNumberFormat="1" applyFont="1" applyAlignment="1">
      <alignment horizontal="left"/>
    </xf>
    <xf numFmtId="10" fontId="58" fillId="59" borderId="0" xfId="225" applyNumberFormat="1" applyFont="1" applyFill="1" applyBorder="1" applyAlignment="1">
      <alignment horizontal="right"/>
    </xf>
    <xf numFmtId="174" fontId="58" fillId="59" borderId="0" xfId="10287" applyNumberFormat="1" applyFont="1" applyFill="1" applyBorder="1" applyAlignment="1">
      <alignment horizontal="left"/>
    </xf>
    <xf numFmtId="174" fontId="58" fillId="59" borderId="29" xfId="10287" applyNumberFormat="1" applyFont="1" applyFill="1" applyBorder="1" applyAlignment="1">
      <alignment horizontal="left"/>
    </xf>
    <xf numFmtId="174" fontId="61" fillId="0" borderId="0" xfId="10287" applyNumberFormat="1" applyFont="1" applyAlignment="1">
      <alignment horizontal="left"/>
    </xf>
    <xf numFmtId="0" fontId="104" fillId="0" borderId="0" xfId="10287" applyFont="1"/>
    <xf numFmtId="0" fontId="99" fillId="60" borderId="0" xfId="10287" applyFill="1"/>
    <xf numFmtId="174" fontId="58" fillId="60" borderId="0" xfId="10287" applyNumberFormat="1" applyFont="1" applyFill="1" applyAlignment="1">
      <alignment horizontal="left"/>
    </xf>
    <xf numFmtId="0" fontId="104" fillId="60" borderId="50" xfId="10287" applyFont="1" applyFill="1" applyBorder="1"/>
    <xf numFmtId="174" fontId="61" fillId="60" borderId="50" xfId="10287" applyNumberFormat="1" applyFont="1" applyFill="1" applyBorder="1" applyAlignment="1">
      <alignment horizontal="left"/>
    </xf>
    <xf numFmtId="0" fontId="99" fillId="98" borderId="0" xfId="10287" applyFill="1"/>
    <xf numFmtId="174" fontId="58" fillId="98" borderId="0" xfId="10287" applyNumberFormat="1" applyFont="1" applyFill="1" applyAlignment="1">
      <alignment horizontal="left"/>
    </xf>
    <xf numFmtId="0" fontId="104" fillId="98" borderId="50" xfId="10287" applyFont="1" applyFill="1" applyBorder="1"/>
    <xf numFmtId="174" fontId="61" fillId="98" borderId="50" xfId="10287" applyNumberFormat="1" applyFont="1" applyFill="1" applyBorder="1" applyAlignment="1">
      <alignment horizontal="left"/>
    </xf>
    <xf numFmtId="0" fontId="99" fillId="61" borderId="0" xfId="10287" applyFill="1"/>
    <xf numFmtId="174" fontId="58" fillId="61" borderId="0" xfId="10287" applyNumberFormat="1" applyFont="1" applyFill="1" applyAlignment="1">
      <alignment horizontal="left"/>
    </xf>
    <xf numFmtId="0" fontId="104" fillId="61" borderId="50" xfId="10287" applyFont="1" applyFill="1" applyBorder="1"/>
    <xf numFmtId="174" fontId="61" fillId="61" borderId="50" xfId="10287" applyNumberFormat="1" applyFont="1" applyFill="1" applyBorder="1" applyAlignment="1">
      <alignment horizontal="left"/>
    </xf>
    <xf numFmtId="49" fontId="59" fillId="0" borderId="0" xfId="10287" applyNumberFormat="1" applyFont="1" applyAlignment="1">
      <alignment horizontal="right" wrapText="1"/>
    </xf>
    <xf numFmtId="49" fontId="58" fillId="0" borderId="0" xfId="10287" applyNumberFormat="1" applyFont="1" applyAlignment="1">
      <alignment horizontal="right" wrapText="1"/>
    </xf>
    <xf numFmtId="49" fontId="58" fillId="0" borderId="0" xfId="10287" applyNumberFormat="1" applyFont="1" applyAlignment="1">
      <alignment horizontal="left" wrapText="1"/>
    </xf>
    <xf numFmtId="0" fontId="50" fillId="0" borderId="0" xfId="10287" applyFont="1" applyAlignment="1">
      <alignment horizontal="center"/>
    </xf>
    <xf numFmtId="175" fontId="55" fillId="0" borderId="0" xfId="10287" applyNumberFormat="1" applyFont="1" applyAlignment="1">
      <alignment horizontal="center"/>
    </xf>
    <xf numFmtId="175" fontId="50" fillId="0" borderId="0" xfId="10287" applyNumberFormat="1" applyFont="1" applyAlignment="1">
      <alignment horizontal="center"/>
    </xf>
    <xf numFmtId="49" fontId="50" fillId="0" borderId="0" xfId="10287" applyNumberFormat="1" applyFont="1" applyAlignment="1">
      <alignment horizontal="center" wrapText="1"/>
    </xf>
    <xf numFmtId="174" fontId="58" fillId="0" borderId="0" xfId="10287" applyNumberFormat="1" applyFont="1" applyFill="1" applyAlignment="1">
      <alignment horizontal="center"/>
    </xf>
    <xf numFmtId="174" fontId="58" fillId="0" borderId="0" xfId="10287" applyNumberFormat="1" applyFont="1" applyFill="1" applyAlignment="1">
      <alignment horizontal="right"/>
    </xf>
    <xf numFmtId="37" fontId="58" fillId="61" borderId="0" xfId="10287" applyNumberFormat="1" applyFont="1" applyFill="1" applyAlignment="1">
      <alignment horizontal="left"/>
    </xf>
    <xf numFmtId="37" fontId="61" fillId="61" borderId="0" xfId="10287" applyNumberFormat="1" applyFont="1" applyFill="1" applyAlignment="1">
      <alignment horizontal="right"/>
    </xf>
    <xf numFmtId="37" fontId="58" fillId="61" borderId="0" xfId="10287" applyNumberFormat="1" applyFont="1" applyFill="1" applyAlignment="1">
      <alignment horizontal="right"/>
    </xf>
    <xf numFmtId="37" fontId="59" fillId="61" borderId="0" xfId="10287" applyNumberFormat="1" applyFont="1" applyFill="1" applyAlignment="1">
      <alignment horizontal="right"/>
    </xf>
    <xf numFmtId="37" fontId="99" fillId="61" borderId="0" xfId="10287" applyNumberFormat="1" applyFill="1"/>
    <xf numFmtId="37" fontId="61" fillId="61" borderId="50" xfId="10287" applyNumberFormat="1" applyFont="1" applyFill="1" applyBorder="1" applyAlignment="1">
      <alignment horizontal="left"/>
    </xf>
    <xf numFmtId="37" fontId="61" fillId="61" borderId="50" xfId="10287" applyNumberFormat="1" applyFont="1" applyFill="1" applyBorder="1" applyAlignment="1">
      <alignment horizontal="right"/>
    </xf>
    <xf numFmtId="37" fontId="62" fillId="61" borderId="50" xfId="10287" applyNumberFormat="1" applyFont="1" applyFill="1" applyBorder="1" applyAlignment="1">
      <alignment horizontal="right"/>
    </xf>
    <xf numFmtId="37" fontId="104" fillId="61" borderId="50" xfId="10287" applyNumberFormat="1" applyFont="1" applyFill="1" applyBorder="1"/>
    <xf numFmtId="37" fontId="58" fillId="61" borderId="0" xfId="225" applyNumberFormat="1" applyFont="1" applyFill="1" applyAlignment="1">
      <alignment horizontal="right"/>
    </xf>
    <xf numFmtId="37" fontId="58" fillId="0" borderId="0" xfId="10287" applyNumberFormat="1" applyFont="1" applyAlignment="1">
      <alignment horizontal="left"/>
    </xf>
    <xf numFmtId="37" fontId="58" fillId="0" borderId="0" xfId="10287" applyNumberFormat="1" applyFont="1" applyAlignment="1">
      <alignment horizontal="right"/>
    </xf>
    <xf numFmtId="37" fontId="59" fillId="0" borderId="0" xfId="10287" applyNumberFormat="1" applyFont="1" applyAlignment="1">
      <alignment horizontal="right"/>
    </xf>
    <xf numFmtId="37" fontId="99" fillId="0" borderId="0" xfId="10287" applyNumberFormat="1"/>
    <xf numFmtId="37" fontId="58" fillId="98" borderId="0" xfId="10287" applyNumberFormat="1" applyFont="1" applyFill="1" applyAlignment="1">
      <alignment horizontal="left"/>
    </xf>
    <xf numFmtId="37" fontId="61" fillId="98" borderId="0" xfId="10287" applyNumberFormat="1" applyFont="1" applyFill="1" applyAlignment="1">
      <alignment horizontal="right"/>
    </xf>
    <xf numFmtId="37" fontId="58" fillId="98" borderId="0" xfId="10287" applyNumberFormat="1" applyFont="1" applyFill="1" applyAlignment="1">
      <alignment horizontal="right"/>
    </xf>
    <xf numFmtId="37" fontId="59" fillId="98" borderId="0" xfId="10287" applyNumberFormat="1" applyFont="1" applyFill="1" applyAlignment="1">
      <alignment horizontal="right"/>
    </xf>
    <xf numFmtId="37" fontId="99" fillId="98" borderId="0" xfId="10287" applyNumberFormat="1" applyFill="1"/>
    <xf numFmtId="37" fontId="58" fillId="98" borderId="0" xfId="10287" applyNumberFormat="1" applyFont="1" applyFill="1" applyAlignment="1">
      <alignment horizontal="center"/>
    </xf>
    <xf numFmtId="37" fontId="61" fillId="98" borderId="50" xfId="10287" applyNumberFormat="1" applyFont="1" applyFill="1" applyBorder="1" applyAlignment="1">
      <alignment horizontal="left"/>
    </xf>
    <xf numFmtId="37" fontId="61" fillId="98" borderId="50" xfId="681" applyNumberFormat="1" applyFont="1" applyFill="1" applyBorder="1" applyAlignment="1">
      <alignment horizontal="right"/>
    </xf>
    <xf numFmtId="37" fontId="62" fillId="98" borderId="50" xfId="10287" applyNumberFormat="1" applyFont="1" applyFill="1" applyBorder="1" applyAlignment="1">
      <alignment horizontal="right"/>
    </xf>
    <xf numFmtId="37" fontId="104" fillId="98" borderId="50" xfId="10287" applyNumberFormat="1" applyFont="1" applyFill="1" applyBorder="1"/>
    <xf numFmtId="37" fontId="58" fillId="98" borderId="0" xfId="225" applyNumberFormat="1" applyFont="1" applyFill="1" applyAlignment="1">
      <alignment horizontal="right"/>
    </xf>
    <xf numFmtId="37" fontId="58" fillId="60" borderId="0" xfId="10287" applyNumberFormat="1" applyFont="1" applyFill="1" applyAlignment="1">
      <alignment horizontal="left"/>
    </xf>
    <xf numFmtId="37" fontId="61" fillId="60" borderId="0" xfId="10287" applyNumberFormat="1" applyFont="1" applyFill="1" applyAlignment="1">
      <alignment horizontal="right"/>
    </xf>
    <xf numFmtId="37" fontId="58" fillId="60" borderId="0" xfId="10287" applyNumberFormat="1" applyFont="1" applyFill="1" applyAlignment="1">
      <alignment horizontal="right"/>
    </xf>
    <xf numFmtId="37" fontId="59" fillId="60" borderId="0" xfId="10287" applyNumberFormat="1" applyFont="1" applyFill="1" applyAlignment="1">
      <alignment horizontal="right"/>
    </xf>
    <xf numFmtId="37" fontId="99" fillId="60" borderId="0" xfId="10287" applyNumberFormat="1" applyFill="1"/>
    <xf numFmtId="37" fontId="61" fillId="60" borderId="50" xfId="10287" applyNumberFormat="1" applyFont="1" applyFill="1" applyBorder="1" applyAlignment="1">
      <alignment horizontal="left"/>
    </xf>
    <xf numFmtId="37" fontId="61" fillId="60" borderId="50" xfId="10287" applyNumberFormat="1" applyFont="1" applyFill="1" applyBorder="1" applyAlignment="1">
      <alignment horizontal="right"/>
    </xf>
    <xf numFmtId="37" fontId="62" fillId="60" borderId="50" xfId="10287" applyNumberFormat="1" applyFont="1" applyFill="1" applyBorder="1" applyAlignment="1">
      <alignment horizontal="right"/>
    </xf>
    <xf numFmtId="37" fontId="104" fillId="60" borderId="50" xfId="10287" applyNumberFormat="1" applyFont="1" applyFill="1" applyBorder="1"/>
    <xf numFmtId="37" fontId="58" fillId="60" borderId="0" xfId="225" applyNumberFormat="1" applyFont="1" applyFill="1" applyAlignment="1">
      <alignment horizontal="right"/>
    </xf>
    <xf numFmtId="37" fontId="61" fillId="0" borderId="0" xfId="10287" applyNumberFormat="1" applyFont="1" applyAlignment="1">
      <alignment horizontal="left"/>
    </xf>
    <xf numFmtId="37" fontId="61" fillId="0" borderId="0" xfId="10287" applyNumberFormat="1" applyFont="1" applyAlignment="1">
      <alignment horizontal="right"/>
    </xf>
    <xf numFmtId="37" fontId="62" fillId="0" borderId="0" xfId="10287" applyNumberFormat="1" applyFont="1" applyAlignment="1">
      <alignment horizontal="right"/>
    </xf>
    <xf numFmtId="37" fontId="104" fillId="0" borderId="0" xfId="10287" applyNumberFormat="1" applyFont="1"/>
    <xf numFmtId="174" fontId="61" fillId="0" borderId="11" xfId="10287" applyNumberFormat="1" applyFont="1" applyBorder="1" applyAlignment="1">
      <alignment horizontal="left"/>
    </xf>
    <xf numFmtId="37" fontId="61" fillId="0" borderId="11" xfId="10287" applyNumberFormat="1" applyFont="1" applyBorder="1" applyAlignment="1">
      <alignment horizontal="left"/>
    </xf>
    <xf numFmtId="37" fontId="61" fillId="0" borderId="11" xfId="10287" applyNumberFormat="1" applyFont="1" applyBorder="1" applyAlignment="1">
      <alignment horizontal="right"/>
    </xf>
    <xf numFmtId="174" fontId="74" fillId="0" borderId="0" xfId="511" applyNumberFormat="1" applyFont="1" applyFill="1" applyAlignment="1">
      <alignment horizontal="left"/>
    </xf>
    <xf numFmtId="41" fontId="74" fillId="0" borderId="13" xfId="509" applyFont="1" applyBorder="1"/>
    <xf numFmtId="0" fontId="115" fillId="0" borderId="0" xfId="10357" applyNumberFormat="1" applyFont="1" applyAlignment="1">
      <alignment horizontal="center"/>
    </xf>
    <xf numFmtId="0" fontId="115" fillId="0" borderId="0" xfId="10357" applyNumberFormat="1" applyFont="1" applyAlignment="1"/>
    <xf numFmtId="0" fontId="116" fillId="0" borderId="0" xfId="10357" applyNumberFormat="1" applyFont="1" applyAlignment="1">
      <alignment horizontal="center"/>
    </xf>
    <xf numFmtId="0" fontId="116" fillId="0" borderId="0" xfId="10357" applyNumberFormat="1" applyFont="1" applyAlignment="1"/>
    <xf numFmtId="0" fontId="116" fillId="0" borderId="17" xfId="10357" applyNumberFormat="1" applyFont="1" applyBorder="1" applyAlignment="1">
      <alignment horizontal="center"/>
    </xf>
    <xf numFmtId="0" fontId="116" fillId="0" borderId="17" xfId="10357" applyNumberFormat="1" applyFont="1" applyBorder="1" applyAlignment="1"/>
    <xf numFmtId="0" fontId="116" fillId="0" borderId="0" xfId="10357" applyNumberFormat="1" applyFont="1" applyBorder="1" applyAlignment="1">
      <alignment horizontal="center"/>
    </xf>
    <xf numFmtId="0" fontId="116" fillId="0" borderId="0" xfId="10357" applyNumberFormat="1" applyFont="1" applyBorder="1" applyAlignment="1"/>
    <xf numFmtId="0" fontId="116" fillId="0" borderId="0" xfId="10357" applyNumberFormat="1" applyFont="1" applyBorder="1"/>
    <xf numFmtId="0" fontId="116" fillId="0" borderId="0" xfId="10357" applyNumberFormat="1" applyFont="1" applyBorder="1" applyAlignment="1">
      <alignment horizontal="fill"/>
    </xf>
    <xf numFmtId="37" fontId="116" fillId="0" borderId="0" xfId="10357" applyNumberFormat="1" applyFont="1" applyBorder="1" applyAlignment="1"/>
    <xf numFmtId="37" fontId="116" fillId="0" borderId="0" xfId="681" applyNumberFormat="1" applyFont="1" applyBorder="1"/>
    <xf numFmtId="43" fontId="116" fillId="0" borderId="0" xfId="681" applyFont="1" applyAlignment="1"/>
    <xf numFmtId="37" fontId="116" fillId="0" borderId="0" xfId="10357" applyNumberFormat="1" applyFont="1" applyAlignment="1"/>
    <xf numFmtId="37" fontId="116" fillId="0" borderId="0" xfId="10357" applyNumberFormat="1" applyFont="1"/>
    <xf numFmtId="0" fontId="116" fillId="0" borderId="35" xfId="10357" applyNumberFormat="1" applyFont="1" applyBorder="1" applyAlignment="1">
      <alignment horizontal="fill"/>
    </xf>
    <xf numFmtId="0" fontId="116" fillId="0" borderId="35" xfId="10357" applyNumberFormat="1" applyFont="1" applyBorder="1" applyAlignment="1"/>
    <xf numFmtId="0" fontId="116" fillId="0" borderId="55" xfId="10357" applyNumberFormat="1" applyFont="1" applyBorder="1"/>
    <xf numFmtId="37" fontId="116" fillId="0" borderId="0" xfId="10357" applyNumberFormat="1" applyFont="1" applyFill="1" applyAlignment="1"/>
    <xf numFmtId="37" fontId="116" fillId="0" borderId="35" xfId="10357" applyNumberFormat="1" applyFont="1" applyFill="1" applyBorder="1" applyAlignment="1"/>
    <xf numFmtId="37" fontId="116" fillId="0" borderId="35" xfId="10357" applyNumberFormat="1" applyFont="1" applyBorder="1" applyAlignment="1"/>
    <xf numFmtId="168" fontId="116" fillId="0" borderId="0" xfId="681" applyNumberFormat="1" applyFont="1" applyFill="1" applyAlignment="1"/>
    <xf numFmtId="0" fontId="116" fillId="0" borderId="0" xfId="10357" applyNumberFormat="1" applyFont="1" applyFill="1" applyAlignment="1"/>
    <xf numFmtId="0" fontId="116" fillId="0" borderId="55" xfId="10357" applyNumberFormat="1" applyFont="1" applyFill="1" applyBorder="1"/>
    <xf numFmtId="3" fontId="116" fillId="0" borderId="55" xfId="10357" applyNumberFormat="1" applyFont="1" applyBorder="1"/>
    <xf numFmtId="37" fontId="116" fillId="0" borderId="55" xfId="10357" applyNumberFormat="1" applyFont="1" applyBorder="1" applyAlignment="1"/>
    <xf numFmtId="37" fontId="116" fillId="0" borderId="55" xfId="10357" applyNumberFormat="1" applyFont="1" applyBorder="1" applyAlignment="1">
      <alignment horizontal="fill"/>
    </xf>
    <xf numFmtId="0" fontId="117" fillId="0" borderId="0" xfId="0" applyFont="1"/>
    <xf numFmtId="37" fontId="116" fillId="0" borderId="0" xfId="10357" applyNumberFormat="1" applyFont="1" applyAlignment="1">
      <alignment horizontal="fill"/>
    </xf>
    <xf numFmtId="43" fontId="116" fillId="0" borderId="35" xfId="681" applyFont="1" applyBorder="1" applyAlignment="1"/>
    <xf numFmtId="178" fontId="116" fillId="0" borderId="0" xfId="694" applyNumberFormat="1" applyFont="1" applyAlignment="1"/>
    <xf numFmtId="178" fontId="116" fillId="0" borderId="55" xfId="694" applyNumberFormat="1" applyFont="1" applyBorder="1" applyAlignment="1"/>
    <xf numFmtId="178" fontId="116" fillId="0" borderId="55" xfId="694" applyNumberFormat="1" applyFont="1" applyBorder="1"/>
    <xf numFmtId="0" fontId="118" fillId="0" borderId="0" xfId="10357" applyNumberFormat="1" applyFont="1" applyAlignment="1"/>
    <xf numFmtId="0" fontId="118" fillId="0" borderId="0" xfId="10357" applyNumberFormat="1" applyFont="1" applyAlignment="1">
      <alignment horizontal="center"/>
    </xf>
    <xf numFmtId="37" fontId="116" fillId="0" borderId="13" xfId="10357" applyNumberFormat="1" applyFont="1" applyBorder="1" applyAlignment="1"/>
    <xf numFmtId="178" fontId="116" fillId="0" borderId="56" xfId="694" applyNumberFormat="1" applyFont="1" applyBorder="1"/>
    <xf numFmtId="0" fontId="119" fillId="0" borderId="0" xfId="10357" applyNumberFormat="1" applyFont="1" applyAlignment="1">
      <alignment horizontal="center"/>
    </xf>
    <xf numFmtId="37" fontId="116" fillId="0" borderId="55" xfId="10357" applyNumberFormat="1" applyFont="1" applyBorder="1"/>
    <xf numFmtId="0" fontId="118" fillId="0" borderId="17" xfId="10357" applyNumberFormat="1" applyFont="1" applyBorder="1" applyAlignment="1">
      <alignment horizontal="center"/>
    </xf>
    <xf numFmtId="0" fontId="118" fillId="0" borderId="17" xfId="10357" applyNumberFormat="1" applyFont="1" applyBorder="1" applyAlignment="1"/>
    <xf numFmtId="14" fontId="21" fillId="0" borderId="15" xfId="0" applyNumberFormat="1" applyFont="1" applyBorder="1" applyAlignment="1">
      <alignment horizontal="left"/>
    </xf>
    <xf numFmtId="179" fontId="0" fillId="62" borderId="0" xfId="0" applyNumberFormat="1" applyFill="1" applyAlignment="1">
      <alignment horizontal="left"/>
    </xf>
    <xf numFmtId="0" fontId="70" fillId="0" borderId="0" xfId="0" applyFont="1" applyAlignment="1">
      <alignment horizontal="right"/>
    </xf>
    <xf numFmtId="37" fontId="58" fillId="61" borderId="0" xfId="10287" applyNumberFormat="1" applyFont="1" applyFill="1" applyAlignment="1">
      <alignment horizontal="center"/>
    </xf>
    <xf numFmtId="37" fontId="21" fillId="0" borderId="0" xfId="3" applyNumberFormat="1" applyFont="1" applyFill="1" applyBorder="1"/>
    <xf numFmtId="37" fontId="55" fillId="0" borderId="0" xfId="0" applyNumberFormat="1" applyFont="1"/>
    <xf numFmtId="0" fontId="55" fillId="0" borderId="0" xfId="1" applyFont="1" applyFill="1"/>
    <xf numFmtId="0" fontId="4" fillId="0" borderId="0" xfId="1" applyFont="1" applyFill="1" applyAlignment="1">
      <alignment horizontal="left" indent="2"/>
    </xf>
    <xf numFmtId="164" fontId="50" fillId="0" borderId="0" xfId="2" quotePrefix="1" applyNumberFormat="1" applyFont="1" applyFill="1" applyBorder="1" applyAlignment="1">
      <alignment horizontal="center"/>
    </xf>
    <xf numFmtId="164" fontId="22" fillId="0" borderId="0" xfId="3" applyNumberFormat="1" applyFont="1" applyBorder="1" applyAlignment="1">
      <alignment horizontal="center"/>
    </xf>
    <xf numFmtId="37" fontId="61" fillId="99" borderId="11" xfId="10287" applyNumberFormat="1" applyFont="1" applyFill="1" applyBorder="1" applyAlignment="1">
      <alignment horizontal="right"/>
    </xf>
    <xf numFmtId="174" fontId="120" fillId="0" borderId="0" xfId="10287" applyNumberFormat="1" applyFont="1" applyAlignment="1">
      <alignment horizontal="right"/>
    </xf>
    <xf numFmtId="49" fontId="120" fillId="0" borderId="0" xfId="10287" applyNumberFormat="1" applyFont="1" applyAlignment="1">
      <alignment horizontal="right" wrapText="1"/>
    </xf>
    <xf numFmtId="174" fontId="121" fillId="0" borderId="0" xfId="10287" applyNumberFormat="1" applyFont="1" applyAlignment="1">
      <alignment horizontal="center"/>
    </xf>
    <xf numFmtId="37" fontId="120" fillId="61" borderId="0" xfId="10287" applyNumberFormat="1" applyFont="1" applyFill="1" applyAlignment="1">
      <alignment horizontal="right"/>
    </xf>
    <xf numFmtId="37" fontId="122" fillId="61" borderId="50" xfId="10287" applyNumberFormat="1" applyFont="1" applyFill="1" applyBorder="1" applyAlignment="1">
      <alignment horizontal="right"/>
    </xf>
    <xf numFmtId="37" fontId="120" fillId="0" borderId="0" xfId="10287" applyNumberFormat="1" applyFont="1" applyAlignment="1">
      <alignment horizontal="right"/>
    </xf>
    <xf numFmtId="37" fontId="120" fillId="98" borderId="0" xfId="10287" applyNumberFormat="1" applyFont="1" applyFill="1" applyAlignment="1">
      <alignment horizontal="right"/>
    </xf>
    <xf numFmtId="37" fontId="122" fillId="98" borderId="50" xfId="10287" applyNumberFormat="1" applyFont="1" applyFill="1" applyBorder="1" applyAlignment="1">
      <alignment horizontal="right"/>
    </xf>
    <xf numFmtId="37" fontId="120" fillId="60" borderId="0" xfId="10287" applyNumberFormat="1" applyFont="1" applyFill="1" applyAlignment="1">
      <alignment horizontal="right"/>
    </xf>
    <xf numFmtId="37" fontId="122" fillId="60" borderId="50" xfId="10287" applyNumberFormat="1" applyFont="1" applyFill="1" applyBorder="1" applyAlignment="1">
      <alignment horizontal="right"/>
    </xf>
    <xf numFmtId="37" fontId="122" fillId="0" borderId="0" xfId="10287" applyNumberFormat="1" applyFont="1" applyAlignment="1">
      <alignment horizontal="right"/>
    </xf>
    <xf numFmtId="37" fontId="122" fillId="0" borderId="11" xfId="10287" applyNumberFormat="1" applyFont="1" applyBorder="1" applyAlignment="1">
      <alignment horizontal="right"/>
    </xf>
    <xf numFmtId="0" fontId="123" fillId="0" borderId="0" xfId="10287" applyFont="1"/>
    <xf numFmtId="49" fontId="120" fillId="0" borderId="0" xfId="10287" applyNumberFormat="1" applyFont="1" applyAlignment="1">
      <alignment horizontal="left" wrapText="1"/>
    </xf>
    <xf numFmtId="0" fontId="118" fillId="0" borderId="37" xfId="10357" applyNumberFormat="1" applyFont="1" applyBorder="1" applyAlignment="1">
      <alignment horizontal="center"/>
    </xf>
    <xf numFmtId="0" fontId="75" fillId="0" borderId="0" xfId="0" applyFont="1" applyAlignment="1">
      <alignment horizontal="center"/>
    </xf>
    <xf numFmtId="37" fontId="22" fillId="0" borderId="37" xfId="0" applyNumberFormat="1" applyFont="1" applyBorder="1" applyAlignment="1">
      <alignment horizontal="center"/>
    </xf>
    <xf numFmtId="37" fontId="22" fillId="0" borderId="38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18" fillId="0" borderId="17" xfId="10357" applyNumberFormat="1" applyFont="1" applyBorder="1" applyAlignment="1">
      <alignment horizontal="left"/>
    </xf>
  </cellXfs>
  <cellStyles count="10366">
    <cellStyle name=" 1" xfId="10288"/>
    <cellStyle name="?? [0]_VERA" xfId="10289"/>
    <cellStyle name="?????_VERA" xfId="10290"/>
    <cellStyle name="??_VERA" xfId="10291"/>
    <cellStyle name="_~9658152" xfId="47"/>
    <cellStyle name="_165000 General Prepayment-v1" xfId="48"/>
    <cellStyle name="_165000- Prepayments -Dec 05" xfId="49"/>
    <cellStyle name="_165000- Prepayments -Dec 05 v3 updated" xfId="50"/>
    <cellStyle name="_165000- Prepayments -Dec 05 v3 updated_2007 NED Fixed Asset Recon - REVISED" xfId="51"/>
    <cellStyle name="_165000- Prepayments -Dec 05 v3 updated_2008 FPL New England Division Tax Workpapers" xfId="52"/>
    <cellStyle name="_165000- Prepayments -Dec 05_2007 NED Fixed Asset Recon - REVISED" xfId="53"/>
    <cellStyle name="_165000- Prepayments -Dec 05_2008 FPL New England Division Tax Workpapers" xfId="54"/>
    <cellStyle name="_2002 Doswell cash model" xfId="55"/>
    <cellStyle name="_5009" xfId="56"/>
    <cellStyle name="_5010" xfId="57"/>
    <cellStyle name="_6006" xfId="58"/>
    <cellStyle name="_6008" xfId="59"/>
    <cellStyle name="_6009" xfId="60"/>
    <cellStyle name="_6010" xfId="61"/>
    <cellStyle name="_6011" xfId="62"/>
    <cellStyle name="_6013" xfId="63"/>
    <cellStyle name="_6014" xfId="64"/>
    <cellStyle name="_6015" xfId="65"/>
    <cellStyle name="_6016" xfId="66"/>
    <cellStyle name="_6017" xfId="67"/>
    <cellStyle name="_6018" xfId="68"/>
    <cellStyle name="_6020" xfId="69"/>
    <cellStyle name="_6021" xfId="70"/>
    <cellStyle name="_6023" xfId="71"/>
    <cellStyle name="_6025" xfId="72"/>
    <cellStyle name="_6028" xfId="73"/>
    <cellStyle name="_6029" xfId="74"/>
    <cellStyle name="_6030" xfId="75"/>
    <cellStyle name="_6031" xfId="76"/>
    <cellStyle name="_6034" xfId="77"/>
    <cellStyle name="_6037" xfId="78"/>
    <cellStyle name="_6038" xfId="79"/>
    <cellStyle name="_6040" xfId="80"/>
    <cellStyle name="_6041" xfId="81"/>
    <cellStyle name="_6042" xfId="82"/>
    <cellStyle name="_6043" xfId="83"/>
    <cellStyle name="_6044" xfId="84"/>
    <cellStyle name="_6045" xfId="85"/>
    <cellStyle name="_6047" xfId="86"/>
    <cellStyle name="_6052" xfId="87"/>
    <cellStyle name="_6053" xfId="88"/>
    <cellStyle name="_6054" xfId="89"/>
    <cellStyle name="_6056" xfId="90"/>
    <cellStyle name="_6057" xfId="91"/>
    <cellStyle name="_6058" xfId="92"/>
    <cellStyle name="_6060" xfId="93"/>
    <cellStyle name="_7001" xfId="94"/>
    <cellStyle name="_7002" xfId="95"/>
    <cellStyle name="_7003" xfId="96"/>
    <cellStyle name="_7004" xfId="97"/>
    <cellStyle name="_7005" xfId="98"/>
    <cellStyle name="_7006" xfId="99"/>
    <cellStyle name="_7007" xfId="100"/>
    <cellStyle name="_7008" xfId="101"/>
    <cellStyle name="_7009" xfId="102"/>
    <cellStyle name="_7010" xfId="103"/>
    <cellStyle name="_7011" xfId="104"/>
    <cellStyle name="_7013" xfId="105"/>
    <cellStyle name="_7014" xfId="106"/>
    <cellStyle name="_Anhydrous NH3 Costs JVP 9-23-05" xfId="10292"/>
    <cellStyle name="_Aqueous NH3 Costs 5-14-07" xfId="10293"/>
    <cellStyle name="_Book3" xfId="107"/>
    <cellStyle name="_CASH - Detail" xfId="108"/>
    <cellStyle name="_CT Production Budget" xfId="109"/>
    <cellStyle name="_Debt Service Coverage Ratio Forecast" xfId="110"/>
    <cellStyle name="_DOSWELL - 2001 Budget Inputs" xfId="111"/>
    <cellStyle name="_DOSWELL - 2001 Budget Inputs - Ongoing Forecast" xfId="112"/>
    <cellStyle name="_DOSWELL - 2002 Budget Inputs" xfId="113"/>
    <cellStyle name="_DOSWELL - 2002 Budget Inputs-Ongoing Reforecast-High April-May Dispatch Case" xfId="114"/>
    <cellStyle name="_DOSWELL - 2003 Budget Inputs" xfId="115"/>
    <cellStyle name="_DOSWELL - 2003 Budget Inputs-Final" xfId="116"/>
    <cellStyle name="_Doswell 2003 Budget Detail - Sean" xfId="117"/>
    <cellStyle name="_Doswell Budget Depreciation" xfId="118"/>
    <cellStyle name="_DSCR" xfId="119"/>
    <cellStyle name="_DSCR (2)" xfId="120"/>
    <cellStyle name="_DSCR CALC - MARCH 02 DISTRIBUTION" xfId="121"/>
    <cellStyle name="_DSCR CALC - MARCH 02 DISTRIBUTION - Forward" xfId="122"/>
    <cellStyle name="_Fuel Prices" xfId="123"/>
    <cellStyle name="_Greenville 501G Maj Maint(24K Parts)_5-16-07" xfId="10294"/>
    <cellStyle name="_Greenville GE 7FA MM Model 1-11-06" xfId="10295"/>
    <cellStyle name="_input" xfId="124"/>
    <cellStyle name="_Major Maintenance Schedule - 09 2000" xfId="125"/>
    <cellStyle name="_MM (CASH)" xfId="126"/>
    <cellStyle name="_O&amp;M Detail -cc " xfId="127"/>
    <cellStyle name="_O&amp;M Detail -ct" xfId="128"/>
    <cellStyle name="_Sheet1" xfId="129"/>
    <cellStyle name="_WestCountyProductionTeam - Priore Staffing &amp; Budget Projection 2006-2013" xfId="10296"/>
    <cellStyle name="~Capacity (0)" xfId="130"/>
    <cellStyle name="~Capacity (1)" xfId="131"/>
    <cellStyle name="~Escalation" xfId="132"/>
    <cellStyle name="~Gas (0)" xfId="133"/>
    <cellStyle name="~Gas Price" xfId="134"/>
    <cellStyle name="~Power (0)" xfId="135"/>
    <cellStyle name="~Power Price" xfId="136"/>
    <cellStyle name="=C:\WINNT35\SYSTEM32\COMMAND.COM" xfId="512"/>
    <cellStyle name="=C:\WINNT35\SYSTEM32\COMMAND.COM 2" xfId="513"/>
    <cellStyle name="=C:\WINNT35\SYSTEM32\COMMAND.COM_2011-FPL TI v8.01.11  W 2010 &amp; 2011 100% BONUS" xfId="514"/>
    <cellStyle name="20% - Accent1" xfId="23" builtinId="30" customBuiltin="1"/>
    <cellStyle name="20% - Accent1 2" xfId="515"/>
    <cellStyle name="20% - Accent1 3" xfId="516"/>
    <cellStyle name="20% - Accent1 4" xfId="517"/>
    <cellStyle name="20% - Accent1 5" xfId="518"/>
    <cellStyle name="20% - Accent2" xfId="27" builtinId="34" customBuiltin="1"/>
    <cellStyle name="20% - Accent2 2" xfId="519"/>
    <cellStyle name="20% - Accent2 3" xfId="520"/>
    <cellStyle name="20% - Accent2 4" xfId="521"/>
    <cellStyle name="20% - Accent2 5" xfId="522"/>
    <cellStyle name="20% - Accent3" xfId="31" builtinId="38" customBuiltin="1"/>
    <cellStyle name="20% - Accent3 2" xfId="523"/>
    <cellStyle name="20% - Accent3 3" xfId="524"/>
    <cellStyle name="20% - Accent3 4" xfId="525"/>
    <cellStyle name="20% - Accent3 5" xfId="526"/>
    <cellStyle name="20% - Accent4" xfId="35" builtinId="42" customBuiltin="1"/>
    <cellStyle name="20% - Accent4 2" xfId="527"/>
    <cellStyle name="20% - Accent4 3" xfId="528"/>
    <cellStyle name="20% - Accent4 4" xfId="529"/>
    <cellStyle name="20% - Accent4 5" xfId="530"/>
    <cellStyle name="20% - Accent5" xfId="39" builtinId="46" customBuiltin="1"/>
    <cellStyle name="20% - Accent5 2" xfId="531"/>
    <cellStyle name="20% - Accent5 3" xfId="532"/>
    <cellStyle name="20% - Accent5 4" xfId="533"/>
    <cellStyle name="20% - Accent5 5" xfId="534"/>
    <cellStyle name="20% - Accent6" xfId="43" builtinId="50" customBuiltin="1"/>
    <cellStyle name="20% - Accent6 2" xfId="535"/>
    <cellStyle name="20% - Accent6 3" xfId="536"/>
    <cellStyle name="20% - Accent6 4" xfId="537"/>
    <cellStyle name="20% - Accent6 5" xfId="538"/>
    <cellStyle name="40% - Accent1" xfId="24" builtinId="31" customBuiltin="1"/>
    <cellStyle name="40% - Accent1 2" xfId="539"/>
    <cellStyle name="40% - Accent1 3" xfId="540"/>
    <cellStyle name="40% - Accent1 4" xfId="541"/>
    <cellStyle name="40% - Accent1 5" xfId="542"/>
    <cellStyle name="40% - Accent2" xfId="28" builtinId="35" customBuiltin="1"/>
    <cellStyle name="40% - Accent2 2" xfId="543"/>
    <cellStyle name="40% - Accent2 3" xfId="544"/>
    <cellStyle name="40% - Accent2 4" xfId="545"/>
    <cellStyle name="40% - Accent2 5" xfId="546"/>
    <cellStyle name="40% - Accent3" xfId="32" builtinId="39" customBuiltin="1"/>
    <cellStyle name="40% - Accent3 2" xfId="547"/>
    <cellStyle name="40% - Accent3 3" xfId="548"/>
    <cellStyle name="40% - Accent3 4" xfId="549"/>
    <cellStyle name="40% - Accent3 5" xfId="550"/>
    <cellStyle name="40% - Accent4" xfId="36" builtinId="43" customBuiltin="1"/>
    <cellStyle name="40% - Accent4 2" xfId="551"/>
    <cellStyle name="40% - Accent4 3" xfId="552"/>
    <cellStyle name="40% - Accent4 4" xfId="553"/>
    <cellStyle name="40% - Accent4 5" xfId="554"/>
    <cellStyle name="40% - Accent5" xfId="40" builtinId="47" customBuiltin="1"/>
    <cellStyle name="40% - Accent5 2" xfId="555"/>
    <cellStyle name="40% - Accent5 3" xfId="556"/>
    <cellStyle name="40% - Accent5 4" xfId="557"/>
    <cellStyle name="40% - Accent5 5" xfId="558"/>
    <cellStyle name="40% - Accent6" xfId="44" builtinId="51" customBuiltin="1"/>
    <cellStyle name="40% - Accent6 2" xfId="559"/>
    <cellStyle name="40% - Accent6 3" xfId="560"/>
    <cellStyle name="40% - Accent6 4" xfId="561"/>
    <cellStyle name="40% - Accent6 5" xfId="562"/>
    <cellStyle name="60% - Accent1" xfId="25" builtinId="32" customBuiltin="1"/>
    <cellStyle name="60% - Accent1 2" xfId="563"/>
    <cellStyle name="60% - Accent1 3" xfId="564"/>
    <cellStyle name="60% - Accent2" xfId="29" builtinId="36" customBuiltin="1"/>
    <cellStyle name="60% - Accent2 2" xfId="565"/>
    <cellStyle name="60% - Accent2 3" xfId="566"/>
    <cellStyle name="60% - Accent3" xfId="33" builtinId="40" customBuiltin="1"/>
    <cellStyle name="60% - Accent3 2" xfId="567"/>
    <cellStyle name="60% - Accent3 3" xfId="568"/>
    <cellStyle name="60% - Accent4" xfId="37" builtinId="44" customBuiltin="1"/>
    <cellStyle name="60% - Accent4 2" xfId="569"/>
    <cellStyle name="60% - Accent4 3" xfId="570"/>
    <cellStyle name="60% - Accent5" xfId="41" builtinId="48" customBuiltin="1"/>
    <cellStyle name="60% - Accent5 2" xfId="571"/>
    <cellStyle name="60% - Accent5 3" xfId="572"/>
    <cellStyle name="60% - Accent6" xfId="45" builtinId="52" customBuiltin="1"/>
    <cellStyle name="60% - Accent6 2" xfId="573"/>
    <cellStyle name="60% - Accent6 3" xfId="574"/>
    <cellStyle name="Accent1" xfId="22" builtinId="29" customBuiltin="1"/>
    <cellStyle name="Accent1 - 20%" xfId="575"/>
    <cellStyle name="Accent1 - 40%" xfId="576"/>
    <cellStyle name="Accent1 - 60%" xfId="577"/>
    <cellStyle name="Accent1 10" xfId="578"/>
    <cellStyle name="Accent1 11" xfId="579"/>
    <cellStyle name="Accent1 12" xfId="580"/>
    <cellStyle name="Accent1 13" xfId="581"/>
    <cellStyle name="Accent1 2" xfId="582"/>
    <cellStyle name="Accent1 3" xfId="583"/>
    <cellStyle name="Accent1 4" xfId="584"/>
    <cellStyle name="Accent1 5" xfId="585"/>
    <cellStyle name="Accent1 6" xfId="586"/>
    <cellStyle name="Accent1 7" xfId="587"/>
    <cellStyle name="Accent1 8" xfId="588"/>
    <cellStyle name="Accent1 9" xfId="589"/>
    <cellStyle name="Accent2" xfId="26" builtinId="33" customBuiltin="1"/>
    <cellStyle name="Accent2 - 20%" xfId="590"/>
    <cellStyle name="Accent2 - 40%" xfId="591"/>
    <cellStyle name="Accent2 - 60%" xfId="592"/>
    <cellStyle name="Accent2 10" xfId="593"/>
    <cellStyle name="Accent2 11" xfId="594"/>
    <cellStyle name="Accent2 12" xfId="595"/>
    <cellStyle name="Accent2 13" xfId="596"/>
    <cellStyle name="Accent2 2" xfId="597"/>
    <cellStyle name="Accent2 3" xfId="598"/>
    <cellStyle name="Accent2 4" xfId="599"/>
    <cellStyle name="Accent2 5" xfId="600"/>
    <cellStyle name="Accent2 6" xfId="601"/>
    <cellStyle name="Accent2 7" xfId="602"/>
    <cellStyle name="Accent2 8" xfId="603"/>
    <cellStyle name="Accent2 9" xfId="604"/>
    <cellStyle name="Accent3" xfId="30" builtinId="37" customBuiltin="1"/>
    <cellStyle name="Accent3 - 20%" xfId="605"/>
    <cellStyle name="Accent3 - 40%" xfId="606"/>
    <cellStyle name="Accent3 - 60%" xfId="607"/>
    <cellStyle name="Accent3 10" xfId="608"/>
    <cellStyle name="Accent3 11" xfId="609"/>
    <cellStyle name="Accent3 12" xfId="610"/>
    <cellStyle name="Accent3 13" xfId="611"/>
    <cellStyle name="Accent3 2" xfId="612"/>
    <cellStyle name="Accent3 3" xfId="613"/>
    <cellStyle name="Accent3 4" xfId="614"/>
    <cellStyle name="Accent3 5" xfId="615"/>
    <cellStyle name="Accent3 6" xfId="616"/>
    <cellStyle name="Accent3 7" xfId="617"/>
    <cellStyle name="Accent3 8" xfId="618"/>
    <cellStyle name="Accent3 9" xfId="619"/>
    <cellStyle name="Accent4" xfId="34" builtinId="41" customBuiltin="1"/>
    <cellStyle name="Accent4 - 20%" xfId="620"/>
    <cellStyle name="Accent4 - 40%" xfId="621"/>
    <cellStyle name="Accent4 - 60%" xfId="622"/>
    <cellStyle name="Accent4 10" xfId="623"/>
    <cellStyle name="Accent4 11" xfId="624"/>
    <cellStyle name="Accent4 12" xfId="625"/>
    <cellStyle name="Accent4 13" xfId="626"/>
    <cellStyle name="Accent4 2" xfId="627"/>
    <cellStyle name="Accent4 3" xfId="628"/>
    <cellStyle name="Accent4 4" xfId="629"/>
    <cellStyle name="Accent4 5" xfId="630"/>
    <cellStyle name="Accent4 6" xfId="631"/>
    <cellStyle name="Accent4 7" xfId="632"/>
    <cellStyle name="Accent4 8" xfId="633"/>
    <cellStyle name="Accent4 9" xfId="634"/>
    <cellStyle name="Accent5" xfId="38" builtinId="45" customBuiltin="1"/>
    <cellStyle name="Accent5 - 20%" xfId="635"/>
    <cellStyle name="Accent5 - 40%" xfId="636"/>
    <cellStyle name="Accent5 - 60%" xfId="637"/>
    <cellStyle name="Accent5 10" xfId="638"/>
    <cellStyle name="Accent5 11" xfId="639"/>
    <cellStyle name="Accent5 12" xfId="640"/>
    <cellStyle name="Accent5 13" xfId="641"/>
    <cellStyle name="Accent5 2" xfId="642"/>
    <cellStyle name="Accent5 3" xfId="643"/>
    <cellStyle name="Accent5 4" xfId="644"/>
    <cellStyle name="Accent5 5" xfId="645"/>
    <cellStyle name="Accent5 6" xfId="646"/>
    <cellStyle name="Accent5 7" xfId="647"/>
    <cellStyle name="Accent5 8" xfId="648"/>
    <cellStyle name="Accent5 9" xfId="649"/>
    <cellStyle name="Accent6" xfId="42" builtinId="49" customBuiltin="1"/>
    <cellStyle name="Accent6 - 20%" xfId="650"/>
    <cellStyle name="Accent6 - 40%" xfId="651"/>
    <cellStyle name="Accent6 - 60%" xfId="652"/>
    <cellStyle name="Accent6 10" xfId="653"/>
    <cellStyle name="Accent6 11" xfId="654"/>
    <cellStyle name="Accent6 12" xfId="655"/>
    <cellStyle name="Accent6 13" xfId="656"/>
    <cellStyle name="Accent6 2" xfId="657"/>
    <cellStyle name="Accent6 3" xfId="658"/>
    <cellStyle name="Accent6 4" xfId="659"/>
    <cellStyle name="Accent6 5" xfId="660"/>
    <cellStyle name="Accent6 6" xfId="661"/>
    <cellStyle name="Accent6 7" xfId="662"/>
    <cellStyle name="Accent6 8" xfId="663"/>
    <cellStyle name="Accent6 9" xfId="664"/>
    <cellStyle name="Bad" xfId="11" builtinId="27" customBuiltin="1"/>
    <cellStyle name="Bad 2" xfId="665"/>
    <cellStyle name="Bad 3" xfId="666"/>
    <cellStyle name="BlueCell" xfId="137"/>
    <cellStyle name="BoldUnderlineNumber" xfId="667"/>
    <cellStyle name="BoldUnderlineNumber 2" xfId="668"/>
    <cellStyle name="BoldUnderlineNumber 3" xfId="669"/>
    <cellStyle name="BoldUnderlineNumber 4" xfId="670"/>
    <cellStyle name="BoldUnderlineNumber 5" xfId="671"/>
    <cellStyle name="BoldUnderlineRate" xfId="672"/>
    <cellStyle name="Budget" xfId="138"/>
    <cellStyle name="Calc Currency (0)" xfId="10297"/>
    <cellStyle name="Calculation" xfId="15" builtinId="22" customBuiltin="1"/>
    <cellStyle name="Calculation 2" xfId="673"/>
    <cellStyle name="Calculation 3" xfId="674"/>
    <cellStyle name="Check Cell" xfId="17" builtinId="23" customBuiltin="1"/>
    <cellStyle name="Check Cell 2" xfId="675"/>
    <cellStyle name="Check Cell 3" xfId="676"/>
    <cellStyle name="ColumnHeader" xfId="677"/>
    <cellStyle name="Comma  - Style1" xfId="139"/>
    <cellStyle name="Comma  - Style2" xfId="140"/>
    <cellStyle name="Comma  - Style3" xfId="141"/>
    <cellStyle name="Comma  - Style4" xfId="142"/>
    <cellStyle name="Comma  - Style5" xfId="143"/>
    <cellStyle name="Comma  - Style6" xfId="144"/>
    <cellStyle name="Comma  - Style7" xfId="145"/>
    <cellStyle name="Comma  - Style8" xfId="146"/>
    <cellStyle name="Comma [0]" xfId="509" builtinId="6"/>
    <cellStyle name="Comma [0] 2" xfId="502"/>
    <cellStyle name="Comma [0] 3" xfId="678"/>
    <cellStyle name="Comma [0] 4" xfId="679"/>
    <cellStyle name="Comma [0] 5" xfId="680"/>
    <cellStyle name="Comma [1]" xfId="147"/>
    <cellStyle name="Comma [2]" xfId="148"/>
    <cellStyle name="Comma [3]" xfId="149"/>
    <cellStyle name="Comma 10" xfId="681"/>
    <cellStyle name="Comma 11" xfId="682"/>
    <cellStyle name="Comma 12" xfId="683"/>
    <cellStyle name="Comma 13" xfId="684"/>
    <cellStyle name="Comma 14" xfId="685"/>
    <cellStyle name="Comma 15" xfId="686"/>
    <cellStyle name="Comma 16" xfId="687"/>
    <cellStyle name="Comma 17" xfId="688"/>
    <cellStyle name="Comma 2" xfId="2"/>
    <cellStyle name="Comma 2 10" xfId="10298"/>
    <cellStyle name="Comma 2 11" xfId="10299"/>
    <cellStyle name="Comma 2 12" xfId="10300"/>
    <cellStyle name="Comma 2 13" xfId="10301"/>
    <cellStyle name="Comma 2 2" xfId="150"/>
    <cellStyle name="Comma 2 3" xfId="10302"/>
    <cellStyle name="Comma 2 4" xfId="10303"/>
    <cellStyle name="Comma 2 5" xfId="10304"/>
    <cellStyle name="Comma 2 6" xfId="10305"/>
    <cellStyle name="Comma 2 7" xfId="10306"/>
    <cellStyle name="Comma 2 8" xfId="10307"/>
    <cellStyle name="Comma 2 9" xfId="10308"/>
    <cellStyle name="Comma 3" xfId="151"/>
    <cellStyle name="Comma 3 10" xfId="10309"/>
    <cellStyle name="Comma 3 11" xfId="10310"/>
    <cellStyle name="Comma 3 12" xfId="10311"/>
    <cellStyle name="Comma 3 2" xfId="10312"/>
    <cellStyle name="Comma 3 3" xfId="10313"/>
    <cellStyle name="Comma 3 4" xfId="10314"/>
    <cellStyle name="Comma 3 5" xfId="10315"/>
    <cellStyle name="Comma 3 6" xfId="10316"/>
    <cellStyle name="Comma 3 7" xfId="10317"/>
    <cellStyle name="Comma 3 8" xfId="10318"/>
    <cellStyle name="Comma 3 9" xfId="10319"/>
    <cellStyle name="Comma 4" xfId="152"/>
    <cellStyle name="Comma 5" xfId="153"/>
    <cellStyle name="Comma 6" xfId="689"/>
    <cellStyle name="Comma 7" xfId="690"/>
    <cellStyle name="Comma 8" xfId="691"/>
    <cellStyle name="Comma 9" xfId="692"/>
    <cellStyle name="Comma0" xfId="154"/>
    <cellStyle name="Copied" xfId="10320"/>
    <cellStyle name="CreamCell" xfId="155"/>
    <cellStyle name="Currency [0] 2" xfId="503"/>
    <cellStyle name="Currency [0] 3" xfId="693"/>
    <cellStyle name="Currency [2]" xfId="156"/>
    <cellStyle name="Currency [3]" xfId="157"/>
    <cellStyle name="Currency 10" xfId="694"/>
    <cellStyle name="Currency 11" xfId="695"/>
    <cellStyle name="Currency 12" xfId="696"/>
    <cellStyle name="Currency 13" xfId="697"/>
    <cellStyle name="Currency 14" xfId="698"/>
    <cellStyle name="Currency 15" xfId="699"/>
    <cellStyle name="Currency 16" xfId="700"/>
    <cellStyle name="Currency 2" xfId="701"/>
    <cellStyle name="Currency 3" xfId="702"/>
    <cellStyle name="Currency 4" xfId="703"/>
    <cellStyle name="Currency 5" xfId="704"/>
    <cellStyle name="Currency 6" xfId="705"/>
    <cellStyle name="Currency 7" xfId="706"/>
    <cellStyle name="Currency 8" xfId="707"/>
    <cellStyle name="Currency 9" xfId="708"/>
    <cellStyle name="Currency0" xfId="158"/>
    <cellStyle name="Date" xfId="159"/>
    <cellStyle name="DetailIndented" xfId="709"/>
    <cellStyle name="DetailIndented 2" xfId="710"/>
    <cellStyle name="DetailIndented 3" xfId="711"/>
    <cellStyle name="DetailIndented 4" xfId="712"/>
    <cellStyle name="DetailIndented 5" xfId="713"/>
    <cellStyle name="DetailTotalNumber" xfId="714"/>
    <cellStyle name="DetailTotalNumber 2" xfId="715"/>
    <cellStyle name="DetailTotalNumber 3" xfId="716"/>
    <cellStyle name="DetailTotalNumber 4" xfId="717"/>
    <cellStyle name="DetailTotalNumber 5" xfId="718"/>
    <cellStyle name="DetailTotalNumber 6" xfId="719"/>
    <cellStyle name="DetailTotalRate" xfId="720"/>
    <cellStyle name="Emphasis 1" xfId="721"/>
    <cellStyle name="Emphasis 2" xfId="722"/>
    <cellStyle name="Emphasis 3" xfId="723"/>
    <cellStyle name="Entered" xfId="10321"/>
    <cellStyle name="Escalation" xfId="160"/>
    <cellStyle name="Explanatory Text" xfId="20" builtinId="53" customBuiltin="1"/>
    <cellStyle name="Explanatory Text 2" xfId="724"/>
    <cellStyle name="Explanatory Text 3" xfId="725"/>
    <cellStyle name="Fixed" xfId="161"/>
    <cellStyle name="Good" xfId="10" builtinId="26" customBuiltin="1"/>
    <cellStyle name="Good 2" xfId="726"/>
    <cellStyle name="Good 3" xfId="727"/>
    <cellStyle name="GrandTotalNumber" xfId="728"/>
    <cellStyle name="GrandTotalNumber 10" xfId="729"/>
    <cellStyle name="GrandTotalNumber 10 2" xfId="730"/>
    <cellStyle name="GrandTotalNumber 10 2 2" xfId="731"/>
    <cellStyle name="GrandTotalNumber 10 3" xfId="732"/>
    <cellStyle name="GrandTotalNumber 10 3 2" xfId="733"/>
    <cellStyle name="GrandTotalNumber 10 4" xfId="734"/>
    <cellStyle name="GrandTotalNumber 10 4 2" xfId="735"/>
    <cellStyle name="GrandTotalNumber 10 5" xfId="736"/>
    <cellStyle name="GrandTotalNumber 10 5 2" xfId="737"/>
    <cellStyle name="GrandTotalNumber 10 6" xfId="738"/>
    <cellStyle name="GrandTotalNumber 10 6 2" xfId="739"/>
    <cellStyle name="GrandTotalNumber 10 7" xfId="740"/>
    <cellStyle name="GrandTotalNumber 11" xfId="741"/>
    <cellStyle name="GrandTotalNumber 11 2" xfId="742"/>
    <cellStyle name="GrandTotalNumber 12" xfId="743"/>
    <cellStyle name="GrandTotalNumber 12 2" xfId="744"/>
    <cellStyle name="GrandTotalNumber 13" xfId="745"/>
    <cellStyle name="GrandTotalNumber 13 2" xfId="746"/>
    <cellStyle name="GrandTotalNumber 14" xfId="747"/>
    <cellStyle name="GrandTotalNumber 14 2" xfId="748"/>
    <cellStyle name="GrandTotalNumber 15" xfId="749"/>
    <cellStyle name="GrandTotalNumber 15 2" xfId="750"/>
    <cellStyle name="GrandTotalNumber 16" xfId="751"/>
    <cellStyle name="GrandTotalNumber 17" xfId="752"/>
    <cellStyle name="GrandTotalNumber 18" xfId="753"/>
    <cellStyle name="GrandTotalNumber 2" xfId="754"/>
    <cellStyle name="GrandTotalNumber 2 10" xfId="755"/>
    <cellStyle name="GrandTotalNumber 2 11" xfId="756"/>
    <cellStyle name="GrandTotalNumber 2 12" xfId="757"/>
    <cellStyle name="GrandTotalNumber 2 13" xfId="758"/>
    <cellStyle name="GrandTotalNumber 2 14" xfId="759"/>
    <cellStyle name="GrandTotalNumber 2 2" xfId="760"/>
    <cellStyle name="GrandTotalNumber 2 2 10" xfId="761"/>
    <cellStyle name="GrandTotalNumber 2 2 2" xfId="762"/>
    <cellStyle name="GrandTotalNumber 2 2 2 2" xfId="763"/>
    <cellStyle name="GrandTotalNumber 2 2 2 2 2" xfId="764"/>
    <cellStyle name="GrandTotalNumber 2 2 2 3" xfId="765"/>
    <cellStyle name="GrandTotalNumber 2 2 2 3 2" xfId="766"/>
    <cellStyle name="GrandTotalNumber 2 2 2 4" xfId="767"/>
    <cellStyle name="GrandTotalNumber 2 2 2 4 2" xfId="768"/>
    <cellStyle name="GrandTotalNumber 2 2 2 5" xfId="769"/>
    <cellStyle name="GrandTotalNumber 2 2 2 5 2" xfId="770"/>
    <cellStyle name="GrandTotalNumber 2 2 2 6" xfId="771"/>
    <cellStyle name="GrandTotalNumber 2 2 2 6 2" xfId="772"/>
    <cellStyle name="GrandTotalNumber 2 2 2 7" xfId="773"/>
    <cellStyle name="GrandTotalNumber 2 2 3" xfId="774"/>
    <cellStyle name="GrandTotalNumber 2 2 3 2" xfId="775"/>
    <cellStyle name="GrandTotalNumber 2 2 3 2 2" xfId="776"/>
    <cellStyle name="GrandTotalNumber 2 2 3 3" xfId="777"/>
    <cellStyle name="GrandTotalNumber 2 2 3 3 2" xfId="778"/>
    <cellStyle name="GrandTotalNumber 2 2 3 4" xfId="779"/>
    <cellStyle name="GrandTotalNumber 2 2 3 4 2" xfId="780"/>
    <cellStyle name="GrandTotalNumber 2 2 3 5" xfId="781"/>
    <cellStyle name="GrandTotalNumber 2 2 3 5 2" xfId="782"/>
    <cellStyle name="GrandTotalNumber 2 2 3 6" xfId="783"/>
    <cellStyle name="GrandTotalNumber 2 2 3 6 2" xfId="784"/>
    <cellStyle name="GrandTotalNumber 2 2 3 7" xfId="785"/>
    <cellStyle name="GrandTotalNumber 2 2 4" xfId="786"/>
    <cellStyle name="GrandTotalNumber 2 2 4 2" xfId="787"/>
    <cellStyle name="GrandTotalNumber 2 2 4 2 2" xfId="788"/>
    <cellStyle name="GrandTotalNumber 2 2 4 3" xfId="789"/>
    <cellStyle name="GrandTotalNumber 2 2 4 3 2" xfId="790"/>
    <cellStyle name="GrandTotalNumber 2 2 4 4" xfId="791"/>
    <cellStyle name="GrandTotalNumber 2 2 4 4 2" xfId="792"/>
    <cellStyle name="GrandTotalNumber 2 2 4 5" xfId="793"/>
    <cellStyle name="GrandTotalNumber 2 2 4 5 2" xfId="794"/>
    <cellStyle name="GrandTotalNumber 2 2 4 6" xfId="795"/>
    <cellStyle name="GrandTotalNumber 2 2 4 6 2" xfId="796"/>
    <cellStyle name="GrandTotalNumber 2 2 4 7" xfId="797"/>
    <cellStyle name="GrandTotalNumber 2 2 5" xfId="798"/>
    <cellStyle name="GrandTotalNumber 2 2 5 2" xfId="799"/>
    <cellStyle name="GrandTotalNumber 2 2 6" xfId="800"/>
    <cellStyle name="GrandTotalNumber 2 2 6 2" xfId="801"/>
    <cellStyle name="GrandTotalNumber 2 2 7" xfId="802"/>
    <cellStyle name="GrandTotalNumber 2 2 7 2" xfId="803"/>
    <cellStyle name="GrandTotalNumber 2 2 8" xfId="804"/>
    <cellStyle name="GrandTotalNumber 2 2 8 2" xfId="805"/>
    <cellStyle name="GrandTotalNumber 2 2 9" xfId="806"/>
    <cellStyle name="GrandTotalNumber 2 2 9 2" xfId="807"/>
    <cellStyle name="GrandTotalNumber 2 3" xfId="808"/>
    <cellStyle name="GrandTotalNumber 2 3 2" xfId="809"/>
    <cellStyle name="GrandTotalNumber 2 3 2 2" xfId="810"/>
    <cellStyle name="GrandTotalNumber 2 3 3" xfId="811"/>
    <cellStyle name="GrandTotalNumber 2 3 3 2" xfId="812"/>
    <cellStyle name="GrandTotalNumber 2 3 4" xfId="813"/>
    <cellStyle name="GrandTotalNumber 2 3 4 2" xfId="814"/>
    <cellStyle name="GrandTotalNumber 2 3 5" xfId="815"/>
    <cellStyle name="GrandTotalNumber 2 3 5 2" xfId="816"/>
    <cellStyle name="GrandTotalNumber 2 3 6" xfId="817"/>
    <cellStyle name="GrandTotalNumber 2 3 6 2" xfId="818"/>
    <cellStyle name="GrandTotalNumber 2 3 7" xfId="819"/>
    <cellStyle name="GrandTotalNumber 2 4" xfId="820"/>
    <cellStyle name="GrandTotalNumber 2 4 2" xfId="821"/>
    <cellStyle name="GrandTotalNumber 2 4 2 2" xfId="822"/>
    <cellStyle name="GrandTotalNumber 2 4 3" xfId="823"/>
    <cellStyle name="GrandTotalNumber 2 4 3 2" xfId="824"/>
    <cellStyle name="GrandTotalNumber 2 4 4" xfId="825"/>
    <cellStyle name="GrandTotalNumber 2 4 4 2" xfId="826"/>
    <cellStyle name="GrandTotalNumber 2 4 5" xfId="827"/>
    <cellStyle name="GrandTotalNumber 2 4 5 2" xfId="828"/>
    <cellStyle name="GrandTotalNumber 2 4 6" xfId="829"/>
    <cellStyle name="GrandTotalNumber 2 4 6 2" xfId="830"/>
    <cellStyle name="GrandTotalNumber 2 4 7" xfId="831"/>
    <cellStyle name="GrandTotalNumber 2 5" xfId="832"/>
    <cellStyle name="GrandTotalNumber 2 5 2" xfId="833"/>
    <cellStyle name="GrandTotalNumber 2 5 2 2" xfId="834"/>
    <cellStyle name="GrandTotalNumber 2 5 3" xfId="835"/>
    <cellStyle name="GrandTotalNumber 2 5 3 2" xfId="836"/>
    <cellStyle name="GrandTotalNumber 2 5 4" xfId="837"/>
    <cellStyle name="GrandTotalNumber 2 5 4 2" xfId="838"/>
    <cellStyle name="GrandTotalNumber 2 5 5" xfId="839"/>
    <cellStyle name="GrandTotalNumber 2 5 5 2" xfId="840"/>
    <cellStyle name="GrandTotalNumber 2 5 6" xfId="841"/>
    <cellStyle name="GrandTotalNumber 2 5 6 2" xfId="842"/>
    <cellStyle name="GrandTotalNumber 2 5 7" xfId="843"/>
    <cellStyle name="GrandTotalNumber 2 6" xfId="844"/>
    <cellStyle name="GrandTotalNumber 2 6 2" xfId="845"/>
    <cellStyle name="GrandTotalNumber 2 7" xfId="846"/>
    <cellStyle name="GrandTotalNumber 2 7 2" xfId="847"/>
    <cellStyle name="GrandTotalNumber 2 8" xfId="848"/>
    <cellStyle name="GrandTotalNumber 2 8 2" xfId="849"/>
    <cellStyle name="GrandTotalNumber 2 9" xfId="850"/>
    <cellStyle name="GrandTotalNumber 2 9 2" xfId="851"/>
    <cellStyle name="GrandTotalNumber 3" xfId="852"/>
    <cellStyle name="GrandTotalNumber 3 10" xfId="853"/>
    <cellStyle name="GrandTotalNumber 3 11" xfId="854"/>
    <cellStyle name="GrandTotalNumber 3 12" xfId="855"/>
    <cellStyle name="GrandTotalNumber 3 13" xfId="856"/>
    <cellStyle name="GrandTotalNumber 3 14" xfId="857"/>
    <cellStyle name="GrandTotalNumber 3 2" xfId="858"/>
    <cellStyle name="GrandTotalNumber 3 2 10" xfId="859"/>
    <cellStyle name="GrandTotalNumber 3 2 2" xfId="860"/>
    <cellStyle name="GrandTotalNumber 3 2 2 2" xfId="861"/>
    <cellStyle name="GrandTotalNumber 3 2 2 2 2" xfId="862"/>
    <cellStyle name="GrandTotalNumber 3 2 2 3" xfId="863"/>
    <cellStyle name="GrandTotalNumber 3 2 2 3 2" xfId="864"/>
    <cellStyle name="GrandTotalNumber 3 2 2 4" xfId="865"/>
    <cellStyle name="GrandTotalNumber 3 2 2 4 2" xfId="866"/>
    <cellStyle name="GrandTotalNumber 3 2 2 5" xfId="867"/>
    <cellStyle name="GrandTotalNumber 3 2 2 5 2" xfId="868"/>
    <cellStyle name="GrandTotalNumber 3 2 2 6" xfId="869"/>
    <cellStyle name="GrandTotalNumber 3 2 2 6 2" xfId="870"/>
    <cellStyle name="GrandTotalNumber 3 2 2 7" xfId="871"/>
    <cellStyle name="GrandTotalNumber 3 2 3" xfId="872"/>
    <cellStyle name="GrandTotalNumber 3 2 3 2" xfId="873"/>
    <cellStyle name="GrandTotalNumber 3 2 3 2 2" xfId="874"/>
    <cellStyle name="GrandTotalNumber 3 2 3 3" xfId="875"/>
    <cellStyle name="GrandTotalNumber 3 2 3 3 2" xfId="876"/>
    <cellStyle name="GrandTotalNumber 3 2 3 4" xfId="877"/>
    <cellStyle name="GrandTotalNumber 3 2 3 4 2" xfId="878"/>
    <cellStyle name="GrandTotalNumber 3 2 3 5" xfId="879"/>
    <cellStyle name="GrandTotalNumber 3 2 3 5 2" xfId="880"/>
    <cellStyle name="GrandTotalNumber 3 2 3 6" xfId="881"/>
    <cellStyle name="GrandTotalNumber 3 2 3 6 2" xfId="882"/>
    <cellStyle name="GrandTotalNumber 3 2 3 7" xfId="883"/>
    <cellStyle name="GrandTotalNumber 3 2 4" xfId="884"/>
    <cellStyle name="GrandTotalNumber 3 2 4 2" xfId="885"/>
    <cellStyle name="GrandTotalNumber 3 2 4 2 2" xfId="886"/>
    <cellStyle name="GrandTotalNumber 3 2 4 3" xfId="887"/>
    <cellStyle name="GrandTotalNumber 3 2 4 3 2" xfId="888"/>
    <cellStyle name="GrandTotalNumber 3 2 4 4" xfId="889"/>
    <cellStyle name="GrandTotalNumber 3 2 4 4 2" xfId="890"/>
    <cellStyle name="GrandTotalNumber 3 2 4 5" xfId="891"/>
    <cellStyle name="GrandTotalNumber 3 2 4 5 2" xfId="892"/>
    <cellStyle name="GrandTotalNumber 3 2 4 6" xfId="893"/>
    <cellStyle name="GrandTotalNumber 3 2 4 6 2" xfId="894"/>
    <cellStyle name="GrandTotalNumber 3 2 4 7" xfId="895"/>
    <cellStyle name="GrandTotalNumber 3 2 5" xfId="896"/>
    <cellStyle name="GrandTotalNumber 3 2 5 2" xfId="897"/>
    <cellStyle name="GrandTotalNumber 3 2 6" xfId="898"/>
    <cellStyle name="GrandTotalNumber 3 2 6 2" xfId="899"/>
    <cellStyle name="GrandTotalNumber 3 2 7" xfId="900"/>
    <cellStyle name="GrandTotalNumber 3 2 7 2" xfId="901"/>
    <cellStyle name="GrandTotalNumber 3 2 8" xfId="902"/>
    <cellStyle name="GrandTotalNumber 3 2 8 2" xfId="903"/>
    <cellStyle name="GrandTotalNumber 3 2 9" xfId="904"/>
    <cellStyle name="GrandTotalNumber 3 2 9 2" xfId="905"/>
    <cellStyle name="GrandTotalNumber 3 3" xfId="906"/>
    <cellStyle name="GrandTotalNumber 3 3 2" xfId="907"/>
    <cellStyle name="GrandTotalNumber 3 3 2 2" xfId="908"/>
    <cellStyle name="GrandTotalNumber 3 3 3" xfId="909"/>
    <cellStyle name="GrandTotalNumber 3 3 3 2" xfId="910"/>
    <cellStyle name="GrandTotalNumber 3 3 4" xfId="911"/>
    <cellStyle name="GrandTotalNumber 3 3 4 2" xfId="912"/>
    <cellStyle name="GrandTotalNumber 3 3 5" xfId="913"/>
    <cellStyle name="GrandTotalNumber 3 3 5 2" xfId="914"/>
    <cellStyle name="GrandTotalNumber 3 3 6" xfId="915"/>
    <cellStyle name="GrandTotalNumber 3 3 6 2" xfId="916"/>
    <cellStyle name="GrandTotalNumber 3 3 7" xfId="917"/>
    <cellStyle name="GrandTotalNumber 3 4" xfId="918"/>
    <cellStyle name="GrandTotalNumber 3 4 2" xfId="919"/>
    <cellStyle name="GrandTotalNumber 3 4 2 2" xfId="920"/>
    <cellStyle name="GrandTotalNumber 3 4 3" xfId="921"/>
    <cellStyle name="GrandTotalNumber 3 4 3 2" xfId="922"/>
    <cellStyle name="GrandTotalNumber 3 4 4" xfId="923"/>
    <cellStyle name="GrandTotalNumber 3 4 4 2" xfId="924"/>
    <cellStyle name="GrandTotalNumber 3 4 5" xfId="925"/>
    <cellStyle name="GrandTotalNumber 3 4 5 2" xfId="926"/>
    <cellStyle name="GrandTotalNumber 3 4 6" xfId="927"/>
    <cellStyle name="GrandTotalNumber 3 4 6 2" xfId="928"/>
    <cellStyle name="GrandTotalNumber 3 4 7" xfId="929"/>
    <cellStyle name="GrandTotalNumber 3 5" xfId="930"/>
    <cellStyle name="GrandTotalNumber 3 5 2" xfId="931"/>
    <cellStyle name="GrandTotalNumber 3 5 2 2" xfId="932"/>
    <cellStyle name="GrandTotalNumber 3 5 3" xfId="933"/>
    <cellStyle name="GrandTotalNumber 3 5 3 2" xfId="934"/>
    <cellStyle name="GrandTotalNumber 3 5 4" xfId="935"/>
    <cellStyle name="GrandTotalNumber 3 5 4 2" xfId="936"/>
    <cellStyle name="GrandTotalNumber 3 5 5" xfId="937"/>
    <cellStyle name="GrandTotalNumber 3 5 5 2" xfId="938"/>
    <cellStyle name="GrandTotalNumber 3 5 6" xfId="939"/>
    <cellStyle name="GrandTotalNumber 3 5 6 2" xfId="940"/>
    <cellStyle name="GrandTotalNumber 3 5 7" xfId="941"/>
    <cellStyle name="GrandTotalNumber 3 6" xfId="942"/>
    <cellStyle name="GrandTotalNumber 3 6 2" xfId="943"/>
    <cellStyle name="GrandTotalNumber 3 7" xfId="944"/>
    <cellStyle name="GrandTotalNumber 3 7 2" xfId="945"/>
    <cellStyle name="GrandTotalNumber 3 8" xfId="946"/>
    <cellStyle name="GrandTotalNumber 3 8 2" xfId="947"/>
    <cellStyle name="GrandTotalNumber 3 9" xfId="948"/>
    <cellStyle name="GrandTotalNumber 3 9 2" xfId="949"/>
    <cellStyle name="GrandTotalNumber 4" xfId="950"/>
    <cellStyle name="GrandTotalNumber 4 10" xfId="951"/>
    <cellStyle name="GrandTotalNumber 4 11" xfId="952"/>
    <cellStyle name="GrandTotalNumber 4 12" xfId="953"/>
    <cellStyle name="GrandTotalNumber 4 13" xfId="954"/>
    <cellStyle name="GrandTotalNumber 4 14" xfId="955"/>
    <cellStyle name="GrandTotalNumber 4 2" xfId="956"/>
    <cellStyle name="GrandTotalNumber 4 2 10" xfId="957"/>
    <cellStyle name="GrandTotalNumber 4 2 2" xfId="958"/>
    <cellStyle name="GrandTotalNumber 4 2 2 2" xfId="959"/>
    <cellStyle name="GrandTotalNumber 4 2 2 2 2" xfId="960"/>
    <cellStyle name="GrandTotalNumber 4 2 2 3" xfId="961"/>
    <cellStyle name="GrandTotalNumber 4 2 2 3 2" xfId="962"/>
    <cellStyle name="GrandTotalNumber 4 2 2 4" xfId="963"/>
    <cellStyle name="GrandTotalNumber 4 2 2 4 2" xfId="964"/>
    <cellStyle name="GrandTotalNumber 4 2 2 5" xfId="965"/>
    <cellStyle name="GrandTotalNumber 4 2 2 5 2" xfId="966"/>
    <cellStyle name="GrandTotalNumber 4 2 2 6" xfId="967"/>
    <cellStyle name="GrandTotalNumber 4 2 2 6 2" xfId="968"/>
    <cellStyle name="GrandTotalNumber 4 2 2 7" xfId="969"/>
    <cellStyle name="GrandTotalNumber 4 2 3" xfId="970"/>
    <cellStyle name="GrandTotalNumber 4 2 3 2" xfId="971"/>
    <cellStyle name="GrandTotalNumber 4 2 3 2 2" xfId="972"/>
    <cellStyle name="GrandTotalNumber 4 2 3 3" xfId="973"/>
    <cellStyle name="GrandTotalNumber 4 2 3 3 2" xfId="974"/>
    <cellStyle name="GrandTotalNumber 4 2 3 4" xfId="975"/>
    <cellStyle name="GrandTotalNumber 4 2 3 4 2" xfId="976"/>
    <cellStyle name="GrandTotalNumber 4 2 3 5" xfId="977"/>
    <cellStyle name="GrandTotalNumber 4 2 3 5 2" xfId="978"/>
    <cellStyle name="GrandTotalNumber 4 2 3 6" xfId="979"/>
    <cellStyle name="GrandTotalNumber 4 2 3 6 2" xfId="980"/>
    <cellStyle name="GrandTotalNumber 4 2 3 7" xfId="981"/>
    <cellStyle name="GrandTotalNumber 4 2 4" xfId="982"/>
    <cellStyle name="GrandTotalNumber 4 2 4 2" xfId="983"/>
    <cellStyle name="GrandTotalNumber 4 2 4 2 2" xfId="984"/>
    <cellStyle name="GrandTotalNumber 4 2 4 3" xfId="985"/>
    <cellStyle name="GrandTotalNumber 4 2 4 3 2" xfId="986"/>
    <cellStyle name="GrandTotalNumber 4 2 4 4" xfId="987"/>
    <cellStyle name="GrandTotalNumber 4 2 4 4 2" xfId="988"/>
    <cellStyle name="GrandTotalNumber 4 2 4 5" xfId="989"/>
    <cellStyle name="GrandTotalNumber 4 2 4 5 2" xfId="990"/>
    <cellStyle name="GrandTotalNumber 4 2 4 6" xfId="991"/>
    <cellStyle name="GrandTotalNumber 4 2 4 6 2" xfId="992"/>
    <cellStyle name="GrandTotalNumber 4 2 4 7" xfId="993"/>
    <cellStyle name="GrandTotalNumber 4 2 5" xfId="994"/>
    <cellStyle name="GrandTotalNumber 4 2 5 2" xfId="995"/>
    <cellStyle name="GrandTotalNumber 4 2 6" xfId="996"/>
    <cellStyle name="GrandTotalNumber 4 2 6 2" xfId="997"/>
    <cellStyle name="GrandTotalNumber 4 2 7" xfId="998"/>
    <cellStyle name="GrandTotalNumber 4 2 7 2" xfId="999"/>
    <cellStyle name="GrandTotalNumber 4 2 8" xfId="1000"/>
    <cellStyle name="GrandTotalNumber 4 2 8 2" xfId="1001"/>
    <cellStyle name="GrandTotalNumber 4 2 9" xfId="1002"/>
    <cellStyle name="GrandTotalNumber 4 2 9 2" xfId="1003"/>
    <cellStyle name="GrandTotalNumber 4 3" xfId="1004"/>
    <cellStyle name="GrandTotalNumber 4 3 2" xfId="1005"/>
    <cellStyle name="GrandTotalNumber 4 3 2 2" xfId="1006"/>
    <cellStyle name="GrandTotalNumber 4 3 3" xfId="1007"/>
    <cellStyle name="GrandTotalNumber 4 3 3 2" xfId="1008"/>
    <cellStyle name="GrandTotalNumber 4 3 4" xfId="1009"/>
    <cellStyle name="GrandTotalNumber 4 3 4 2" xfId="1010"/>
    <cellStyle name="GrandTotalNumber 4 3 5" xfId="1011"/>
    <cellStyle name="GrandTotalNumber 4 3 5 2" xfId="1012"/>
    <cellStyle name="GrandTotalNumber 4 3 6" xfId="1013"/>
    <cellStyle name="GrandTotalNumber 4 3 6 2" xfId="1014"/>
    <cellStyle name="GrandTotalNumber 4 3 7" xfId="1015"/>
    <cellStyle name="GrandTotalNumber 4 4" xfId="1016"/>
    <cellStyle name="GrandTotalNumber 4 4 2" xfId="1017"/>
    <cellStyle name="GrandTotalNumber 4 4 2 2" xfId="1018"/>
    <cellStyle name="GrandTotalNumber 4 4 3" xfId="1019"/>
    <cellStyle name="GrandTotalNumber 4 4 3 2" xfId="1020"/>
    <cellStyle name="GrandTotalNumber 4 4 4" xfId="1021"/>
    <cellStyle name="GrandTotalNumber 4 4 4 2" xfId="1022"/>
    <cellStyle name="GrandTotalNumber 4 4 5" xfId="1023"/>
    <cellStyle name="GrandTotalNumber 4 4 5 2" xfId="1024"/>
    <cellStyle name="GrandTotalNumber 4 4 6" xfId="1025"/>
    <cellStyle name="GrandTotalNumber 4 4 6 2" xfId="1026"/>
    <cellStyle name="GrandTotalNumber 4 4 7" xfId="1027"/>
    <cellStyle name="GrandTotalNumber 4 5" xfId="1028"/>
    <cellStyle name="GrandTotalNumber 4 5 2" xfId="1029"/>
    <cellStyle name="GrandTotalNumber 4 5 2 2" xfId="1030"/>
    <cellStyle name="GrandTotalNumber 4 5 3" xfId="1031"/>
    <cellStyle name="GrandTotalNumber 4 5 3 2" xfId="1032"/>
    <cellStyle name="GrandTotalNumber 4 5 4" xfId="1033"/>
    <cellStyle name="GrandTotalNumber 4 5 4 2" xfId="1034"/>
    <cellStyle name="GrandTotalNumber 4 5 5" xfId="1035"/>
    <cellStyle name="GrandTotalNumber 4 5 5 2" xfId="1036"/>
    <cellStyle name="GrandTotalNumber 4 5 6" xfId="1037"/>
    <cellStyle name="GrandTotalNumber 4 5 6 2" xfId="1038"/>
    <cellStyle name="GrandTotalNumber 4 5 7" xfId="1039"/>
    <cellStyle name="GrandTotalNumber 4 6" xfId="1040"/>
    <cellStyle name="GrandTotalNumber 4 6 2" xfId="1041"/>
    <cellStyle name="GrandTotalNumber 4 7" xfId="1042"/>
    <cellStyle name="GrandTotalNumber 4 7 2" xfId="1043"/>
    <cellStyle name="GrandTotalNumber 4 8" xfId="1044"/>
    <cellStyle name="GrandTotalNumber 4 8 2" xfId="1045"/>
    <cellStyle name="GrandTotalNumber 4 9" xfId="1046"/>
    <cellStyle name="GrandTotalNumber 4 9 2" xfId="1047"/>
    <cellStyle name="GrandTotalNumber 5" xfId="1048"/>
    <cellStyle name="GrandTotalNumber 5 10" xfId="1049"/>
    <cellStyle name="GrandTotalNumber 5 10 2" xfId="1050"/>
    <cellStyle name="GrandTotalNumber 5 11" xfId="1051"/>
    <cellStyle name="GrandTotalNumber 5 12" xfId="1052"/>
    <cellStyle name="GrandTotalNumber 5 13" xfId="1053"/>
    <cellStyle name="GrandTotalNumber 5 14" xfId="1054"/>
    <cellStyle name="GrandTotalNumber 5 15" xfId="1055"/>
    <cellStyle name="GrandTotalNumber 5 2" xfId="1056"/>
    <cellStyle name="GrandTotalNumber 5 2 10" xfId="1057"/>
    <cellStyle name="GrandTotalNumber 5 2 11" xfId="1058"/>
    <cellStyle name="GrandTotalNumber 5 2 12" xfId="1059"/>
    <cellStyle name="GrandTotalNumber 5 2 13" xfId="1060"/>
    <cellStyle name="GrandTotalNumber 5 2 14" xfId="1061"/>
    <cellStyle name="GrandTotalNumber 5 2 2" xfId="1062"/>
    <cellStyle name="GrandTotalNumber 5 2 2 10" xfId="1063"/>
    <cellStyle name="GrandTotalNumber 5 2 2 2" xfId="1064"/>
    <cellStyle name="GrandTotalNumber 5 2 2 2 2" xfId="1065"/>
    <cellStyle name="GrandTotalNumber 5 2 2 2 2 2" xfId="1066"/>
    <cellStyle name="GrandTotalNumber 5 2 2 2 3" xfId="1067"/>
    <cellStyle name="GrandTotalNumber 5 2 2 2 3 2" xfId="1068"/>
    <cellStyle name="GrandTotalNumber 5 2 2 2 4" xfId="1069"/>
    <cellStyle name="GrandTotalNumber 5 2 2 2 4 2" xfId="1070"/>
    <cellStyle name="GrandTotalNumber 5 2 2 2 5" xfId="1071"/>
    <cellStyle name="GrandTotalNumber 5 2 2 2 5 2" xfId="1072"/>
    <cellStyle name="GrandTotalNumber 5 2 2 2 6" xfId="1073"/>
    <cellStyle name="GrandTotalNumber 5 2 2 2 6 2" xfId="1074"/>
    <cellStyle name="GrandTotalNumber 5 2 2 2 7" xfId="1075"/>
    <cellStyle name="GrandTotalNumber 5 2 2 3" xfId="1076"/>
    <cellStyle name="GrandTotalNumber 5 2 2 3 2" xfId="1077"/>
    <cellStyle name="GrandTotalNumber 5 2 2 3 2 2" xfId="1078"/>
    <cellStyle name="GrandTotalNumber 5 2 2 3 3" xfId="1079"/>
    <cellStyle name="GrandTotalNumber 5 2 2 3 3 2" xfId="1080"/>
    <cellStyle name="GrandTotalNumber 5 2 2 3 4" xfId="1081"/>
    <cellStyle name="GrandTotalNumber 5 2 2 3 4 2" xfId="1082"/>
    <cellStyle name="GrandTotalNumber 5 2 2 3 5" xfId="1083"/>
    <cellStyle name="GrandTotalNumber 5 2 2 3 5 2" xfId="1084"/>
    <cellStyle name="GrandTotalNumber 5 2 2 3 6" xfId="1085"/>
    <cellStyle name="GrandTotalNumber 5 2 2 3 6 2" xfId="1086"/>
    <cellStyle name="GrandTotalNumber 5 2 2 3 7" xfId="1087"/>
    <cellStyle name="GrandTotalNumber 5 2 2 4" xfId="1088"/>
    <cellStyle name="GrandTotalNumber 5 2 2 4 2" xfId="1089"/>
    <cellStyle name="GrandTotalNumber 5 2 2 4 2 2" xfId="1090"/>
    <cellStyle name="GrandTotalNumber 5 2 2 4 3" xfId="1091"/>
    <cellStyle name="GrandTotalNumber 5 2 2 4 3 2" xfId="1092"/>
    <cellStyle name="GrandTotalNumber 5 2 2 4 4" xfId="1093"/>
    <cellStyle name="GrandTotalNumber 5 2 2 4 4 2" xfId="1094"/>
    <cellStyle name="GrandTotalNumber 5 2 2 4 5" xfId="1095"/>
    <cellStyle name="GrandTotalNumber 5 2 2 4 5 2" xfId="1096"/>
    <cellStyle name="GrandTotalNumber 5 2 2 4 6" xfId="1097"/>
    <cellStyle name="GrandTotalNumber 5 2 2 4 6 2" xfId="1098"/>
    <cellStyle name="GrandTotalNumber 5 2 2 4 7" xfId="1099"/>
    <cellStyle name="GrandTotalNumber 5 2 2 5" xfId="1100"/>
    <cellStyle name="GrandTotalNumber 5 2 2 5 2" xfId="1101"/>
    <cellStyle name="GrandTotalNumber 5 2 2 6" xfId="1102"/>
    <cellStyle name="GrandTotalNumber 5 2 2 6 2" xfId="1103"/>
    <cellStyle name="GrandTotalNumber 5 2 2 7" xfId="1104"/>
    <cellStyle name="GrandTotalNumber 5 2 2 7 2" xfId="1105"/>
    <cellStyle name="GrandTotalNumber 5 2 2 8" xfId="1106"/>
    <cellStyle name="GrandTotalNumber 5 2 2 8 2" xfId="1107"/>
    <cellStyle name="GrandTotalNumber 5 2 2 9" xfId="1108"/>
    <cellStyle name="GrandTotalNumber 5 2 2 9 2" xfId="1109"/>
    <cellStyle name="GrandTotalNumber 5 2 3" xfId="1110"/>
    <cellStyle name="GrandTotalNumber 5 2 3 2" xfId="1111"/>
    <cellStyle name="GrandTotalNumber 5 2 3 2 2" xfId="1112"/>
    <cellStyle name="GrandTotalNumber 5 2 3 3" xfId="1113"/>
    <cellStyle name="GrandTotalNumber 5 2 3 3 2" xfId="1114"/>
    <cellStyle name="GrandTotalNumber 5 2 3 4" xfId="1115"/>
    <cellStyle name="GrandTotalNumber 5 2 3 4 2" xfId="1116"/>
    <cellStyle name="GrandTotalNumber 5 2 3 5" xfId="1117"/>
    <cellStyle name="GrandTotalNumber 5 2 3 5 2" xfId="1118"/>
    <cellStyle name="GrandTotalNumber 5 2 3 6" xfId="1119"/>
    <cellStyle name="GrandTotalNumber 5 2 3 6 2" xfId="1120"/>
    <cellStyle name="GrandTotalNumber 5 2 3 7" xfId="1121"/>
    <cellStyle name="GrandTotalNumber 5 2 4" xfId="1122"/>
    <cellStyle name="GrandTotalNumber 5 2 4 2" xfId="1123"/>
    <cellStyle name="GrandTotalNumber 5 2 4 2 2" xfId="1124"/>
    <cellStyle name="GrandTotalNumber 5 2 4 3" xfId="1125"/>
    <cellStyle name="GrandTotalNumber 5 2 4 3 2" xfId="1126"/>
    <cellStyle name="GrandTotalNumber 5 2 4 4" xfId="1127"/>
    <cellStyle name="GrandTotalNumber 5 2 4 4 2" xfId="1128"/>
    <cellStyle name="GrandTotalNumber 5 2 4 5" xfId="1129"/>
    <cellStyle name="GrandTotalNumber 5 2 4 5 2" xfId="1130"/>
    <cellStyle name="GrandTotalNumber 5 2 4 6" xfId="1131"/>
    <cellStyle name="GrandTotalNumber 5 2 4 6 2" xfId="1132"/>
    <cellStyle name="GrandTotalNumber 5 2 4 7" xfId="1133"/>
    <cellStyle name="GrandTotalNumber 5 2 5" xfId="1134"/>
    <cellStyle name="GrandTotalNumber 5 2 5 2" xfId="1135"/>
    <cellStyle name="GrandTotalNumber 5 2 5 2 2" xfId="1136"/>
    <cellStyle name="GrandTotalNumber 5 2 5 3" xfId="1137"/>
    <cellStyle name="GrandTotalNumber 5 2 5 3 2" xfId="1138"/>
    <cellStyle name="GrandTotalNumber 5 2 5 4" xfId="1139"/>
    <cellStyle name="GrandTotalNumber 5 2 5 4 2" xfId="1140"/>
    <cellStyle name="GrandTotalNumber 5 2 5 5" xfId="1141"/>
    <cellStyle name="GrandTotalNumber 5 2 5 5 2" xfId="1142"/>
    <cellStyle name="GrandTotalNumber 5 2 5 6" xfId="1143"/>
    <cellStyle name="GrandTotalNumber 5 2 5 6 2" xfId="1144"/>
    <cellStyle name="GrandTotalNumber 5 2 5 7" xfId="1145"/>
    <cellStyle name="GrandTotalNumber 5 2 6" xfId="1146"/>
    <cellStyle name="GrandTotalNumber 5 2 6 2" xfId="1147"/>
    <cellStyle name="GrandTotalNumber 5 2 7" xfId="1148"/>
    <cellStyle name="GrandTotalNumber 5 2 7 2" xfId="1149"/>
    <cellStyle name="GrandTotalNumber 5 2 8" xfId="1150"/>
    <cellStyle name="GrandTotalNumber 5 2 8 2" xfId="1151"/>
    <cellStyle name="GrandTotalNumber 5 2 9" xfId="1152"/>
    <cellStyle name="GrandTotalNumber 5 2 9 2" xfId="1153"/>
    <cellStyle name="GrandTotalNumber 5 3" xfId="1154"/>
    <cellStyle name="GrandTotalNumber 5 3 10" xfId="1155"/>
    <cellStyle name="GrandTotalNumber 5 3 2" xfId="1156"/>
    <cellStyle name="GrandTotalNumber 5 3 2 2" xfId="1157"/>
    <cellStyle name="GrandTotalNumber 5 3 2 2 2" xfId="1158"/>
    <cellStyle name="GrandTotalNumber 5 3 2 3" xfId="1159"/>
    <cellStyle name="GrandTotalNumber 5 3 2 3 2" xfId="1160"/>
    <cellStyle name="GrandTotalNumber 5 3 2 4" xfId="1161"/>
    <cellStyle name="GrandTotalNumber 5 3 2 4 2" xfId="1162"/>
    <cellStyle name="GrandTotalNumber 5 3 2 5" xfId="1163"/>
    <cellStyle name="GrandTotalNumber 5 3 2 5 2" xfId="1164"/>
    <cellStyle name="GrandTotalNumber 5 3 2 6" xfId="1165"/>
    <cellStyle name="GrandTotalNumber 5 3 2 6 2" xfId="1166"/>
    <cellStyle name="GrandTotalNumber 5 3 2 7" xfId="1167"/>
    <cellStyle name="GrandTotalNumber 5 3 3" xfId="1168"/>
    <cellStyle name="GrandTotalNumber 5 3 3 2" xfId="1169"/>
    <cellStyle name="GrandTotalNumber 5 3 3 2 2" xfId="1170"/>
    <cellStyle name="GrandTotalNumber 5 3 3 3" xfId="1171"/>
    <cellStyle name="GrandTotalNumber 5 3 3 3 2" xfId="1172"/>
    <cellStyle name="GrandTotalNumber 5 3 3 4" xfId="1173"/>
    <cellStyle name="GrandTotalNumber 5 3 3 4 2" xfId="1174"/>
    <cellStyle name="GrandTotalNumber 5 3 3 5" xfId="1175"/>
    <cellStyle name="GrandTotalNumber 5 3 3 5 2" xfId="1176"/>
    <cellStyle name="GrandTotalNumber 5 3 3 6" xfId="1177"/>
    <cellStyle name="GrandTotalNumber 5 3 3 6 2" xfId="1178"/>
    <cellStyle name="GrandTotalNumber 5 3 3 7" xfId="1179"/>
    <cellStyle name="GrandTotalNumber 5 3 4" xfId="1180"/>
    <cellStyle name="GrandTotalNumber 5 3 4 2" xfId="1181"/>
    <cellStyle name="GrandTotalNumber 5 3 4 2 2" xfId="1182"/>
    <cellStyle name="GrandTotalNumber 5 3 4 3" xfId="1183"/>
    <cellStyle name="GrandTotalNumber 5 3 4 3 2" xfId="1184"/>
    <cellStyle name="GrandTotalNumber 5 3 4 4" xfId="1185"/>
    <cellStyle name="GrandTotalNumber 5 3 4 4 2" xfId="1186"/>
    <cellStyle name="GrandTotalNumber 5 3 4 5" xfId="1187"/>
    <cellStyle name="GrandTotalNumber 5 3 4 5 2" xfId="1188"/>
    <cellStyle name="GrandTotalNumber 5 3 4 6" xfId="1189"/>
    <cellStyle name="GrandTotalNumber 5 3 4 6 2" xfId="1190"/>
    <cellStyle name="GrandTotalNumber 5 3 4 7" xfId="1191"/>
    <cellStyle name="GrandTotalNumber 5 3 5" xfId="1192"/>
    <cellStyle name="GrandTotalNumber 5 3 5 2" xfId="1193"/>
    <cellStyle name="GrandTotalNumber 5 3 6" xfId="1194"/>
    <cellStyle name="GrandTotalNumber 5 3 6 2" xfId="1195"/>
    <cellStyle name="GrandTotalNumber 5 3 7" xfId="1196"/>
    <cellStyle name="GrandTotalNumber 5 3 7 2" xfId="1197"/>
    <cellStyle name="GrandTotalNumber 5 3 8" xfId="1198"/>
    <cellStyle name="GrandTotalNumber 5 3 8 2" xfId="1199"/>
    <cellStyle name="GrandTotalNumber 5 3 9" xfId="1200"/>
    <cellStyle name="GrandTotalNumber 5 3 9 2" xfId="1201"/>
    <cellStyle name="GrandTotalNumber 5 4" xfId="1202"/>
    <cellStyle name="GrandTotalNumber 5 4 2" xfId="1203"/>
    <cellStyle name="GrandTotalNumber 5 4 2 2" xfId="1204"/>
    <cellStyle name="GrandTotalNumber 5 4 3" xfId="1205"/>
    <cellStyle name="GrandTotalNumber 5 4 3 2" xfId="1206"/>
    <cellStyle name="GrandTotalNumber 5 4 4" xfId="1207"/>
    <cellStyle name="GrandTotalNumber 5 4 4 2" xfId="1208"/>
    <cellStyle name="GrandTotalNumber 5 4 5" xfId="1209"/>
    <cellStyle name="GrandTotalNumber 5 4 5 2" xfId="1210"/>
    <cellStyle name="GrandTotalNumber 5 4 6" xfId="1211"/>
    <cellStyle name="GrandTotalNumber 5 4 6 2" xfId="1212"/>
    <cellStyle name="GrandTotalNumber 5 4 7" xfId="1213"/>
    <cellStyle name="GrandTotalNumber 5 5" xfId="1214"/>
    <cellStyle name="GrandTotalNumber 5 5 2" xfId="1215"/>
    <cellStyle name="GrandTotalNumber 5 5 2 2" xfId="1216"/>
    <cellStyle name="GrandTotalNumber 5 5 3" xfId="1217"/>
    <cellStyle name="GrandTotalNumber 5 5 3 2" xfId="1218"/>
    <cellStyle name="GrandTotalNumber 5 5 4" xfId="1219"/>
    <cellStyle name="GrandTotalNumber 5 5 4 2" xfId="1220"/>
    <cellStyle name="GrandTotalNumber 5 5 5" xfId="1221"/>
    <cellStyle name="GrandTotalNumber 5 5 5 2" xfId="1222"/>
    <cellStyle name="GrandTotalNumber 5 5 6" xfId="1223"/>
    <cellStyle name="GrandTotalNumber 5 5 6 2" xfId="1224"/>
    <cellStyle name="GrandTotalNumber 5 5 7" xfId="1225"/>
    <cellStyle name="GrandTotalNumber 5 6" xfId="1226"/>
    <cellStyle name="GrandTotalNumber 5 6 2" xfId="1227"/>
    <cellStyle name="GrandTotalNumber 5 6 2 2" xfId="1228"/>
    <cellStyle name="GrandTotalNumber 5 6 3" xfId="1229"/>
    <cellStyle name="GrandTotalNumber 5 6 3 2" xfId="1230"/>
    <cellStyle name="GrandTotalNumber 5 6 4" xfId="1231"/>
    <cellStyle name="GrandTotalNumber 5 6 4 2" xfId="1232"/>
    <cellStyle name="GrandTotalNumber 5 6 5" xfId="1233"/>
    <cellStyle name="GrandTotalNumber 5 6 5 2" xfId="1234"/>
    <cellStyle name="GrandTotalNumber 5 6 6" xfId="1235"/>
    <cellStyle name="GrandTotalNumber 5 6 6 2" xfId="1236"/>
    <cellStyle name="GrandTotalNumber 5 6 7" xfId="1237"/>
    <cellStyle name="GrandTotalNumber 5 7" xfId="1238"/>
    <cellStyle name="GrandTotalNumber 5 7 2" xfId="1239"/>
    <cellStyle name="GrandTotalNumber 5 8" xfId="1240"/>
    <cellStyle name="GrandTotalNumber 5 8 2" xfId="1241"/>
    <cellStyle name="GrandTotalNumber 5 9" xfId="1242"/>
    <cellStyle name="GrandTotalNumber 5 9 2" xfId="1243"/>
    <cellStyle name="GrandTotalNumber 6" xfId="1244"/>
    <cellStyle name="GrandTotalNumber 6 10" xfId="1245"/>
    <cellStyle name="GrandTotalNumber 6 11" xfId="1246"/>
    <cellStyle name="GrandTotalNumber 6 12" xfId="1247"/>
    <cellStyle name="GrandTotalNumber 6 13" xfId="1248"/>
    <cellStyle name="GrandTotalNumber 6 14" xfId="1249"/>
    <cellStyle name="GrandTotalNumber 6 2" xfId="1250"/>
    <cellStyle name="GrandTotalNumber 6 2 10" xfId="1251"/>
    <cellStyle name="GrandTotalNumber 6 2 2" xfId="1252"/>
    <cellStyle name="GrandTotalNumber 6 2 2 2" xfId="1253"/>
    <cellStyle name="GrandTotalNumber 6 2 2 2 2" xfId="1254"/>
    <cellStyle name="GrandTotalNumber 6 2 2 3" xfId="1255"/>
    <cellStyle name="GrandTotalNumber 6 2 2 3 2" xfId="1256"/>
    <cellStyle name="GrandTotalNumber 6 2 2 4" xfId="1257"/>
    <cellStyle name="GrandTotalNumber 6 2 2 4 2" xfId="1258"/>
    <cellStyle name="GrandTotalNumber 6 2 2 5" xfId="1259"/>
    <cellStyle name="GrandTotalNumber 6 2 2 5 2" xfId="1260"/>
    <cellStyle name="GrandTotalNumber 6 2 2 6" xfId="1261"/>
    <cellStyle name="GrandTotalNumber 6 2 2 6 2" xfId="1262"/>
    <cellStyle name="GrandTotalNumber 6 2 2 7" xfId="1263"/>
    <cellStyle name="GrandTotalNumber 6 2 3" xfId="1264"/>
    <cellStyle name="GrandTotalNumber 6 2 3 2" xfId="1265"/>
    <cellStyle name="GrandTotalNumber 6 2 3 2 2" xfId="1266"/>
    <cellStyle name="GrandTotalNumber 6 2 3 3" xfId="1267"/>
    <cellStyle name="GrandTotalNumber 6 2 3 3 2" xfId="1268"/>
    <cellStyle name="GrandTotalNumber 6 2 3 4" xfId="1269"/>
    <cellStyle name="GrandTotalNumber 6 2 3 4 2" xfId="1270"/>
    <cellStyle name="GrandTotalNumber 6 2 3 5" xfId="1271"/>
    <cellStyle name="GrandTotalNumber 6 2 3 5 2" xfId="1272"/>
    <cellStyle name="GrandTotalNumber 6 2 3 6" xfId="1273"/>
    <cellStyle name="GrandTotalNumber 6 2 3 6 2" xfId="1274"/>
    <cellStyle name="GrandTotalNumber 6 2 3 7" xfId="1275"/>
    <cellStyle name="GrandTotalNumber 6 2 4" xfId="1276"/>
    <cellStyle name="GrandTotalNumber 6 2 4 2" xfId="1277"/>
    <cellStyle name="GrandTotalNumber 6 2 4 2 2" xfId="1278"/>
    <cellStyle name="GrandTotalNumber 6 2 4 3" xfId="1279"/>
    <cellStyle name="GrandTotalNumber 6 2 4 3 2" xfId="1280"/>
    <cellStyle name="GrandTotalNumber 6 2 4 4" xfId="1281"/>
    <cellStyle name="GrandTotalNumber 6 2 4 4 2" xfId="1282"/>
    <cellStyle name="GrandTotalNumber 6 2 4 5" xfId="1283"/>
    <cellStyle name="GrandTotalNumber 6 2 4 5 2" xfId="1284"/>
    <cellStyle name="GrandTotalNumber 6 2 4 6" xfId="1285"/>
    <cellStyle name="GrandTotalNumber 6 2 4 6 2" xfId="1286"/>
    <cellStyle name="GrandTotalNumber 6 2 4 7" xfId="1287"/>
    <cellStyle name="GrandTotalNumber 6 2 5" xfId="1288"/>
    <cellStyle name="GrandTotalNumber 6 2 5 2" xfId="1289"/>
    <cellStyle name="GrandTotalNumber 6 2 6" xfId="1290"/>
    <cellStyle name="GrandTotalNumber 6 2 6 2" xfId="1291"/>
    <cellStyle name="GrandTotalNumber 6 2 7" xfId="1292"/>
    <cellStyle name="GrandTotalNumber 6 2 7 2" xfId="1293"/>
    <cellStyle name="GrandTotalNumber 6 2 8" xfId="1294"/>
    <cellStyle name="GrandTotalNumber 6 2 8 2" xfId="1295"/>
    <cellStyle name="GrandTotalNumber 6 2 9" xfId="1296"/>
    <cellStyle name="GrandTotalNumber 6 2 9 2" xfId="1297"/>
    <cellStyle name="GrandTotalNumber 6 3" xfId="1298"/>
    <cellStyle name="GrandTotalNumber 6 3 2" xfId="1299"/>
    <cellStyle name="GrandTotalNumber 6 3 2 2" xfId="1300"/>
    <cellStyle name="GrandTotalNumber 6 3 3" xfId="1301"/>
    <cellStyle name="GrandTotalNumber 6 3 3 2" xfId="1302"/>
    <cellStyle name="GrandTotalNumber 6 3 4" xfId="1303"/>
    <cellStyle name="GrandTotalNumber 6 3 4 2" xfId="1304"/>
    <cellStyle name="GrandTotalNumber 6 3 5" xfId="1305"/>
    <cellStyle name="GrandTotalNumber 6 3 5 2" xfId="1306"/>
    <cellStyle name="GrandTotalNumber 6 3 6" xfId="1307"/>
    <cellStyle name="GrandTotalNumber 6 3 6 2" xfId="1308"/>
    <cellStyle name="GrandTotalNumber 6 3 7" xfId="1309"/>
    <cellStyle name="GrandTotalNumber 6 4" xfId="1310"/>
    <cellStyle name="GrandTotalNumber 6 4 2" xfId="1311"/>
    <cellStyle name="GrandTotalNumber 6 4 2 2" xfId="1312"/>
    <cellStyle name="GrandTotalNumber 6 4 3" xfId="1313"/>
    <cellStyle name="GrandTotalNumber 6 4 3 2" xfId="1314"/>
    <cellStyle name="GrandTotalNumber 6 4 4" xfId="1315"/>
    <cellStyle name="GrandTotalNumber 6 4 4 2" xfId="1316"/>
    <cellStyle name="GrandTotalNumber 6 4 5" xfId="1317"/>
    <cellStyle name="GrandTotalNumber 6 4 5 2" xfId="1318"/>
    <cellStyle name="GrandTotalNumber 6 4 6" xfId="1319"/>
    <cellStyle name="GrandTotalNumber 6 4 6 2" xfId="1320"/>
    <cellStyle name="GrandTotalNumber 6 4 7" xfId="1321"/>
    <cellStyle name="GrandTotalNumber 6 5" xfId="1322"/>
    <cellStyle name="GrandTotalNumber 6 5 2" xfId="1323"/>
    <cellStyle name="GrandTotalNumber 6 5 2 2" xfId="1324"/>
    <cellStyle name="GrandTotalNumber 6 5 3" xfId="1325"/>
    <cellStyle name="GrandTotalNumber 6 5 3 2" xfId="1326"/>
    <cellStyle name="GrandTotalNumber 6 5 4" xfId="1327"/>
    <cellStyle name="GrandTotalNumber 6 5 4 2" xfId="1328"/>
    <cellStyle name="GrandTotalNumber 6 5 5" xfId="1329"/>
    <cellStyle name="GrandTotalNumber 6 5 5 2" xfId="1330"/>
    <cellStyle name="GrandTotalNumber 6 5 6" xfId="1331"/>
    <cellStyle name="GrandTotalNumber 6 5 6 2" xfId="1332"/>
    <cellStyle name="GrandTotalNumber 6 5 7" xfId="1333"/>
    <cellStyle name="GrandTotalNumber 6 6" xfId="1334"/>
    <cellStyle name="GrandTotalNumber 6 6 2" xfId="1335"/>
    <cellStyle name="GrandTotalNumber 6 7" xfId="1336"/>
    <cellStyle name="GrandTotalNumber 6 7 2" xfId="1337"/>
    <cellStyle name="GrandTotalNumber 6 8" xfId="1338"/>
    <cellStyle name="GrandTotalNumber 6 8 2" xfId="1339"/>
    <cellStyle name="GrandTotalNumber 6 9" xfId="1340"/>
    <cellStyle name="GrandTotalNumber 6 9 2" xfId="1341"/>
    <cellStyle name="GrandTotalNumber 7" xfId="1342"/>
    <cellStyle name="GrandTotalNumber 7 10" xfId="1343"/>
    <cellStyle name="GrandTotalNumber 7 2" xfId="1344"/>
    <cellStyle name="GrandTotalNumber 7 2 2" xfId="1345"/>
    <cellStyle name="GrandTotalNumber 7 2 2 2" xfId="1346"/>
    <cellStyle name="GrandTotalNumber 7 2 3" xfId="1347"/>
    <cellStyle name="GrandTotalNumber 7 2 3 2" xfId="1348"/>
    <cellStyle name="GrandTotalNumber 7 2 4" xfId="1349"/>
    <cellStyle name="GrandTotalNumber 7 2 4 2" xfId="1350"/>
    <cellStyle name="GrandTotalNumber 7 2 5" xfId="1351"/>
    <cellStyle name="GrandTotalNumber 7 2 5 2" xfId="1352"/>
    <cellStyle name="GrandTotalNumber 7 2 6" xfId="1353"/>
    <cellStyle name="GrandTotalNumber 7 2 6 2" xfId="1354"/>
    <cellStyle name="GrandTotalNumber 7 2 7" xfId="1355"/>
    <cellStyle name="GrandTotalNumber 7 3" xfId="1356"/>
    <cellStyle name="GrandTotalNumber 7 3 2" xfId="1357"/>
    <cellStyle name="GrandTotalNumber 7 3 2 2" xfId="1358"/>
    <cellStyle name="GrandTotalNumber 7 3 3" xfId="1359"/>
    <cellStyle name="GrandTotalNumber 7 3 3 2" xfId="1360"/>
    <cellStyle name="GrandTotalNumber 7 3 4" xfId="1361"/>
    <cellStyle name="GrandTotalNumber 7 3 4 2" xfId="1362"/>
    <cellStyle name="GrandTotalNumber 7 3 5" xfId="1363"/>
    <cellStyle name="GrandTotalNumber 7 3 5 2" xfId="1364"/>
    <cellStyle name="GrandTotalNumber 7 3 6" xfId="1365"/>
    <cellStyle name="GrandTotalNumber 7 3 6 2" xfId="1366"/>
    <cellStyle name="GrandTotalNumber 7 3 7" xfId="1367"/>
    <cellStyle name="GrandTotalNumber 7 4" xfId="1368"/>
    <cellStyle name="GrandTotalNumber 7 4 2" xfId="1369"/>
    <cellStyle name="GrandTotalNumber 7 4 2 2" xfId="1370"/>
    <cellStyle name="GrandTotalNumber 7 4 3" xfId="1371"/>
    <cellStyle name="GrandTotalNumber 7 4 3 2" xfId="1372"/>
    <cellStyle name="GrandTotalNumber 7 4 4" xfId="1373"/>
    <cellStyle name="GrandTotalNumber 7 4 4 2" xfId="1374"/>
    <cellStyle name="GrandTotalNumber 7 4 5" xfId="1375"/>
    <cellStyle name="GrandTotalNumber 7 4 5 2" xfId="1376"/>
    <cellStyle name="GrandTotalNumber 7 4 6" xfId="1377"/>
    <cellStyle name="GrandTotalNumber 7 4 6 2" xfId="1378"/>
    <cellStyle name="GrandTotalNumber 7 4 7" xfId="1379"/>
    <cellStyle name="GrandTotalNumber 7 5" xfId="1380"/>
    <cellStyle name="GrandTotalNumber 7 5 2" xfId="1381"/>
    <cellStyle name="GrandTotalNumber 7 6" xfId="1382"/>
    <cellStyle name="GrandTotalNumber 7 6 2" xfId="1383"/>
    <cellStyle name="GrandTotalNumber 7 7" xfId="1384"/>
    <cellStyle name="GrandTotalNumber 7 7 2" xfId="1385"/>
    <cellStyle name="GrandTotalNumber 7 8" xfId="1386"/>
    <cellStyle name="GrandTotalNumber 7 8 2" xfId="1387"/>
    <cellStyle name="GrandTotalNumber 7 9" xfId="1388"/>
    <cellStyle name="GrandTotalNumber 7 9 2" xfId="1389"/>
    <cellStyle name="GrandTotalNumber 8" xfId="1390"/>
    <cellStyle name="GrandTotalNumber 8 2" xfId="1391"/>
    <cellStyle name="GrandTotalNumber 8 2 2" xfId="1392"/>
    <cellStyle name="GrandTotalNumber 8 3" xfId="1393"/>
    <cellStyle name="GrandTotalNumber 8 3 2" xfId="1394"/>
    <cellStyle name="GrandTotalNumber 8 4" xfId="1395"/>
    <cellStyle name="GrandTotalNumber 8 4 2" xfId="1396"/>
    <cellStyle name="GrandTotalNumber 8 5" xfId="1397"/>
    <cellStyle name="GrandTotalNumber 8 5 2" xfId="1398"/>
    <cellStyle name="GrandTotalNumber 8 6" xfId="1399"/>
    <cellStyle name="GrandTotalNumber 8 6 2" xfId="1400"/>
    <cellStyle name="GrandTotalNumber 8 7" xfId="1401"/>
    <cellStyle name="GrandTotalNumber 9" xfId="1402"/>
    <cellStyle name="GrandTotalNumber 9 2" xfId="1403"/>
    <cellStyle name="GrandTotalNumber 9 2 2" xfId="1404"/>
    <cellStyle name="GrandTotalNumber 9 3" xfId="1405"/>
    <cellStyle name="GrandTotalNumber 9 3 2" xfId="1406"/>
    <cellStyle name="GrandTotalNumber 9 4" xfId="1407"/>
    <cellStyle name="GrandTotalNumber 9 4 2" xfId="1408"/>
    <cellStyle name="GrandTotalNumber 9 5" xfId="1409"/>
    <cellStyle name="GrandTotalNumber 9 5 2" xfId="1410"/>
    <cellStyle name="GrandTotalNumber 9 6" xfId="1411"/>
    <cellStyle name="GrandTotalNumber 9 6 2" xfId="1412"/>
    <cellStyle name="GrandTotalNumber 9 7" xfId="1413"/>
    <cellStyle name="GrandTotalRate" xfId="1414"/>
    <cellStyle name="GrandTotalRate 10" xfId="1415"/>
    <cellStyle name="GrandTotalRate 10 2" xfId="1416"/>
    <cellStyle name="GrandTotalRate 11" xfId="1417"/>
    <cellStyle name="GrandTotalRate 11 2" xfId="1418"/>
    <cellStyle name="GrandTotalRate 12" xfId="1419"/>
    <cellStyle name="GrandTotalRate 13" xfId="1420"/>
    <cellStyle name="GrandTotalRate 14" xfId="1421"/>
    <cellStyle name="GrandTotalRate 2" xfId="1422"/>
    <cellStyle name="GrandTotalRate 2 10" xfId="1423"/>
    <cellStyle name="GrandTotalRate 2 11" xfId="1424"/>
    <cellStyle name="GrandTotalRate 2 12" xfId="1425"/>
    <cellStyle name="GrandTotalRate 2 13" xfId="1426"/>
    <cellStyle name="GrandTotalRate 2 14" xfId="1427"/>
    <cellStyle name="GrandTotalRate 2 2" xfId="1428"/>
    <cellStyle name="GrandTotalRate 2 2 10" xfId="1429"/>
    <cellStyle name="GrandTotalRate 2 2 2" xfId="1430"/>
    <cellStyle name="GrandTotalRate 2 2 2 2" xfId="1431"/>
    <cellStyle name="GrandTotalRate 2 2 2 2 2" xfId="1432"/>
    <cellStyle name="GrandTotalRate 2 2 2 3" xfId="1433"/>
    <cellStyle name="GrandTotalRate 2 2 2 3 2" xfId="1434"/>
    <cellStyle name="GrandTotalRate 2 2 2 4" xfId="1435"/>
    <cellStyle name="GrandTotalRate 2 2 2 4 2" xfId="1436"/>
    <cellStyle name="GrandTotalRate 2 2 2 5" xfId="1437"/>
    <cellStyle name="GrandTotalRate 2 2 2 5 2" xfId="1438"/>
    <cellStyle name="GrandTotalRate 2 2 2 6" xfId="1439"/>
    <cellStyle name="GrandTotalRate 2 2 2 6 2" xfId="1440"/>
    <cellStyle name="GrandTotalRate 2 2 2 7" xfId="1441"/>
    <cellStyle name="GrandTotalRate 2 2 3" xfId="1442"/>
    <cellStyle name="GrandTotalRate 2 2 3 2" xfId="1443"/>
    <cellStyle name="GrandTotalRate 2 2 3 2 2" xfId="1444"/>
    <cellStyle name="GrandTotalRate 2 2 3 3" xfId="1445"/>
    <cellStyle name="GrandTotalRate 2 2 3 3 2" xfId="1446"/>
    <cellStyle name="GrandTotalRate 2 2 3 4" xfId="1447"/>
    <cellStyle name="GrandTotalRate 2 2 3 4 2" xfId="1448"/>
    <cellStyle name="GrandTotalRate 2 2 3 5" xfId="1449"/>
    <cellStyle name="GrandTotalRate 2 2 3 5 2" xfId="1450"/>
    <cellStyle name="GrandTotalRate 2 2 3 6" xfId="1451"/>
    <cellStyle name="GrandTotalRate 2 2 3 6 2" xfId="1452"/>
    <cellStyle name="GrandTotalRate 2 2 3 7" xfId="1453"/>
    <cellStyle name="GrandTotalRate 2 2 4" xfId="1454"/>
    <cellStyle name="GrandTotalRate 2 2 4 2" xfId="1455"/>
    <cellStyle name="GrandTotalRate 2 2 4 2 2" xfId="1456"/>
    <cellStyle name="GrandTotalRate 2 2 4 3" xfId="1457"/>
    <cellStyle name="GrandTotalRate 2 2 4 3 2" xfId="1458"/>
    <cellStyle name="GrandTotalRate 2 2 4 4" xfId="1459"/>
    <cellStyle name="GrandTotalRate 2 2 4 4 2" xfId="1460"/>
    <cellStyle name="GrandTotalRate 2 2 4 5" xfId="1461"/>
    <cellStyle name="GrandTotalRate 2 2 4 5 2" xfId="1462"/>
    <cellStyle name="GrandTotalRate 2 2 4 6" xfId="1463"/>
    <cellStyle name="GrandTotalRate 2 2 4 6 2" xfId="1464"/>
    <cellStyle name="GrandTotalRate 2 2 4 7" xfId="1465"/>
    <cellStyle name="GrandTotalRate 2 2 5" xfId="1466"/>
    <cellStyle name="GrandTotalRate 2 2 5 2" xfId="1467"/>
    <cellStyle name="GrandTotalRate 2 2 6" xfId="1468"/>
    <cellStyle name="GrandTotalRate 2 2 6 2" xfId="1469"/>
    <cellStyle name="GrandTotalRate 2 2 7" xfId="1470"/>
    <cellStyle name="GrandTotalRate 2 2 7 2" xfId="1471"/>
    <cellStyle name="GrandTotalRate 2 2 8" xfId="1472"/>
    <cellStyle name="GrandTotalRate 2 2 8 2" xfId="1473"/>
    <cellStyle name="GrandTotalRate 2 2 9" xfId="1474"/>
    <cellStyle name="GrandTotalRate 2 2 9 2" xfId="1475"/>
    <cellStyle name="GrandTotalRate 2 3" xfId="1476"/>
    <cellStyle name="GrandTotalRate 2 3 2" xfId="1477"/>
    <cellStyle name="GrandTotalRate 2 3 2 2" xfId="1478"/>
    <cellStyle name="GrandTotalRate 2 3 3" xfId="1479"/>
    <cellStyle name="GrandTotalRate 2 3 3 2" xfId="1480"/>
    <cellStyle name="GrandTotalRate 2 3 4" xfId="1481"/>
    <cellStyle name="GrandTotalRate 2 3 4 2" xfId="1482"/>
    <cellStyle name="GrandTotalRate 2 3 5" xfId="1483"/>
    <cellStyle name="GrandTotalRate 2 3 5 2" xfId="1484"/>
    <cellStyle name="GrandTotalRate 2 3 6" xfId="1485"/>
    <cellStyle name="GrandTotalRate 2 3 6 2" xfId="1486"/>
    <cellStyle name="GrandTotalRate 2 3 7" xfId="1487"/>
    <cellStyle name="GrandTotalRate 2 4" xfId="1488"/>
    <cellStyle name="GrandTotalRate 2 4 2" xfId="1489"/>
    <cellStyle name="GrandTotalRate 2 4 2 2" xfId="1490"/>
    <cellStyle name="GrandTotalRate 2 4 3" xfId="1491"/>
    <cellStyle name="GrandTotalRate 2 4 3 2" xfId="1492"/>
    <cellStyle name="GrandTotalRate 2 4 4" xfId="1493"/>
    <cellStyle name="GrandTotalRate 2 4 4 2" xfId="1494"/>
    <cellStyle name="GrandTotalRate 2 4 5" xfId="1495"/>
    <cellStyle name="GrandTotalRate 2 4 5 2" xfId="1496"/>
    <cellStyle name="GrandTotalRate 2 4 6" xfId="1497"/>
    <cellStyle name="GrandTotalRate 2 4 6 2" xfId="1498"/>
    <cellStyle name="GrandTotalRate 2 4 7" xfId="1499"/>
    <cellStyle name="GrandTotalRate 2 5" xfId="1500"/>
    <cellStyle name="GrandTotalRate 2 5 2" xfId="1501"/>
    <cellStyle name="GrandTotalRate 2 5 2 2" xfId="1502"/>
    <cellStyle name="GrandTotalRate 2 5 3" xfId="1503"/>
    <cellStyle name="GrandTotalRate 2 5 3 2" xfId="1504"/>
    <cellStyle name="GrandTotalRate 2 5 4" xfId="1505"/>
    <cellStyle name="GrandTotalRate 2 5 4 2" xfId="1506"/>
    <cellStyle name="GrandTotalRate 2 5 5" xfId="1507"/>
    <cellStyle name="GrandTotalRate 2 5 5 2" xfId="1508"/>
    <cellStyle name="GrandTotalRate 2 5 6" xfId="1509"/>
    <cellStyle name="GrandTotalRate 2 5 6 2" xfId="1510"/>
    <cellStyle name="GrandTotalRate 2 5 7" xfId="1511"/>
    <cellStyle name="GrandTotalRate 2 6" xfId="1512"/>
    <cellStyle name="GrandTotalRate 2 6 2" xfId="1513"/>
    <cellStyle name="GrandTotalRate 2 7" xfId="1514"/>
    <cellStyle name="GrandTotalRate 2 7 2" xfId="1515"/>
    <cellStyle name="GrandTotalRate 2 8" xfId="1516"/>
    <cellStyle name="GrandTotalRate 2 8 2" xfId="1517"/>
    <cellStyle name="GrandTotalRate 2 9" xfId="1518"/>
    <cellStyle name="GrandTotalRate 2 9 2" xfId="1519"/>
    <cellStyle name="GrandTotalRate 3" xfId="1520"/>
    <cellStyle name="GrandTotalRate 3 10" xfId="1521"/>
    <cellStyle name="GrandTotalRate 3 2" xfId="1522"/>
    <cellStyle name="GrandTotalRate 3 2 2" xfId="1523"/>
    <cellStyle name="GrandTotalRate 3 2 2 2" xfId="1524"/>
    <cellStyle name="GrandTotalRate 3 2 3" xfId="1525"/>
    <cellStyle name="GrandTotalRate 3 2 3 2" xfId="1526"/>
    <cellStyle name="GrandTotalRate 3 2 4" xfId="1527"/>
    <cellStyle name="GrandTotalRate 3 2 4 2" xfId="1528"/>
    <cellStyle name="GrandTotalRate 3 2 5" xfId="1529"/>
    <cellStyle name="GrandTotalRate 3 2 5 2" xfId="1530"/>
    <cellStyle name="GrandTotalRate 3 2 6" xfId="1531"/>
    <cellStyle name="GrandTotalRate 3 2 6 2" xfId="1532"/>
    <cellStyle name="GrandTotalRate 3 2 7" xfId="1533"/>
    <cellStyle name="GrandTotalRate 3 3" xfId="1534"/>
    <cellStyle name="GrandTotalRate 3 3 2" xfId="1535"/>
    <cellStyle name="GrandTotalRate 3 3 2 2" xfId="1536"/>
    <cellStyle name="GrandTotalRate 3 3 3" xfId="1537"/>
    <cellStyle name="GrandTotalRate 3 3 3 2" xfId="1538"/>
    <cellStyle name="GrandTotalRate 3 3 4" xfId="1539"/>
    <cellStyle name="GrandTotalRate 3 3 4 2" xfId="1540"/>
    <cellStyle name="GrandTotalRate 3 3 5" xfId="1541"/>
    <cellStyle name="GrandTotalRate 3 3 5 2" xfId="1542"/>
    <cellStyle name="GrandTotalRate 3 3 6" xfId="1543"/>
    <cellStyle name="GrandTotalRate 3 3 6 2" xfId="1544"/>
    <cellStyle name="GrandTotalRate 3 3 7" xfId="1545"/>
    <cellStyle name="GrandTotalRate 3 4" xfId="1546"/>
    <cellStyle name="GrandTotalRate 3 4 2" xfId="1547"/>
    <cellStyle name="GrandTotalRate 3 4 2 2" xfId="1548"/>
    <cellStyle name="GrandTotalRate 3 4 3" xfId="1549"/>
    <cellStyle name="GrandTotalRate 3 4 3 2" xfId="1550"/>
    <cellStyle name="GrandTotalRate 3 4 4" xfId="1551"/>
    <cellStyle name="GrandTotalRate 3 4 4 2" xfId="1552"/>
    <cellStyle name="GrandTotalRate 3 4 5" xfId="1553"/>
    <cellStyle name="GrandTotalRate 3 4 5 2" xfId="1554"/>
    <cellStyle name="GrandTotalRate 3 4 6" xfId="1555"/>
    <cellStyle name="GrandTotalRate 3 4 6 2" xfId="1556"/>
    <cellStyle name="GrandTotalRate 3 4 7" xfId="1557"/>
    <cellStyle name="GrandTotalRate 3 5" xfId="1558"/>
    <cellStyle name="GrandTotalRate 3 5 2" xfId="1559"/>
    <cellStyle name="GrandTotalRate 3 6" xfId="1560"/>
    <cellStyle name="GrandTotalRate 3 6 2" xfId="1561"/>
    <cellStyle name="GrandTotalRate 3 7" xfId="1562"/>
    <cellStyle name="GrandTotalRate 3 7 2" xfId="1563"/>
    <cellStyle name="GrandTotalRate 3 8" xfId="1564"/>
    <cellStyle name="GrandTotalRate 3 8 2" xfId="1565"/>
    <cellStyle name="GrandTotalRate 3 9" xfId="1566"/>
    <cellStyle name="GrandTotalRate 3 9 2" xfId="1567"/>
    <cellStyle name="GrandTotalRate 4" xfId="1568"/>
    <cellStyle name="GrandTotalRate 4 2" xfId="1569"/>
    <cellStyle name="GrandTotalRate 4 2 2" xfId="1570"/>
    <cellStyle name="GrandTotalRate 4 3" xfId="1571"/>
    <cellStyle name="GrandTotalRate 4 3 2" xfId="1572"/>
    <cellStyle name="GrandTotalRate 4 4" xfId="1573"/>
    <cellStyle name="GrandTotalRate 4 4 2" xfId="1574"/>
    <cellStyle name="GrandTotalRate 4 5" xfId="1575"/>
    <cellStyle name="GrandTotalRate 4 5 2" xfId="1576"/>
    <cellStyle name="GrandTotalRate 4 6" xfId="1577"/>
    <cellStyle name="GrandTotalRate 4 6 2" xfId="1578"/>
    <cellStyle name="GrandTotalRate 4 7" xfId="1579"/>
    <cellStyle name="GrandTotalRate 5" xfId="1580"/>
    <cellStyle name="GrandTotalRate 5 2" xfId="1581"/>
    <cellStyle name="GrandTotalRate 5 2 2" xfId="1582"/>
    <cellStyle name="GrandTotalRate 5 3" xfId="1583"/>
    <cellStyle name="GrandTotalRate 5 3 2" xfId="1584"/>
    <cellStyle name="GrandTotalRate 5 4" xfId="1585"/>
    <cellStyle name="GrandTotalRate 5 4 2" xfId="1586"/>
    <cellStyle name="GrandTotalRate 5 5" xfId="1587"/>
    <cellStyle name="GrandTotalRate 5 5 2" xfId="1588"/>
    <cellStyle name="GrandTotalRate 5 6" xfId="1589"/>
    <cellStyle name="GrandTotalRate 5 6 2" xfId="1590"/>
    <cellStyle name="GrandTotalRate 5 7" xfId="1591"/>
    <cellStyle name="GrandTotalRate 6" xfId="1592"/>
    <cellStyle name="GrandTotalRate 6 2" xfId="1593"/>
    <cellStyle name="GrandTotalRate 6 2 2" xfId="1594"/>
    <cellStyle name="GrandTotalRate 6 3" xfId="1595"/>
    <cellStyle name="GrandTotalRate 6 3 2" xfId="1596"/>
    <cellStyle name="GrandTotalRate 6 4" xfId="1597"/>
    <cellStyle name="GrandTotalRate 6 4 2" xfId="1598"/>
    <cellStyle name="GrandTotalRate 6 5" xfId="1599"/>
    <cellStyle name="GrandTotalRate 6 5 2" xfId="1600"/>
    <cellStyle name="GrandTotalRate 6 6" xfId="1601"/>
    <cellStyle name="GrandTotalRate 6 6 2" xfId="1602"/>
    <cellStyle name="GrandTotalRate 6 7" xfId="1603"/>
    <cellStyle name="GrandTotalRate 7" xfId="1604"/>
    <cellStyle name="GrandTotalRate 7 2" xfId="1605"/>
    <cellStyle name="GrandTotalRate 8" xfId="1606"/>
    <cellStyle name="GrandTotalRate 8 2" xfId="1607"/>
    <cellStyle name="GrandTotalRate 9" xfId="1608"/>
    <cellStyle name="GrandTotalRate 9 2" xfId="1609"/>
    <cellStyle name="Grey" xfId="10322"/>
    <cellStyle name="Header" xfId="1610"/>
    <cellStyle name="Header 2" xfId="1611"/>
    <cellStyle name="Header 3" xfId="1612"/>
    <cellStyle name="Header 4" xfId="1613"/>
    <cellStyle name="Header 5" xfId="1614"/>
    <cellStyle name="Header1" xfId="10323"/>
    <cellStyle name="Header2" xfId="10324"/>
    <cellStyle name="Heading 1" xfId="6" builtinId="16" customBuiltin="1"/>
    <cellStyle name="Heading 1 2" xfId="1615"/>
    <cellStyle name="Heading 1 3" xfId="1616"/>
    <cellStyle name="Heading 2" xfId="7" builtinId="17" customBuiltin="1"/>
    <cellStyle name="Heading 2 2" xfId="1617"/>
    <cellStyle name="Heading 2 3" xfId="1618"/>
    <cellStyle name="Heading 3" xfId="8" builtinId="18" customBuiltin="1"/>
    <cellStyle name="Heading 3 2" xfId="1619"/>
    <cellStyle name="Heading 3 3" xfId="1620"/>
    <cellStyle name="Heading 4" xfId="9" builtinId="19" customBuiltin="1"/>
    <cellStyle name="Heading 4 2" xfId="1621"/>
    <cellStyle name="Heading 4 3" xfId="1622"/>
    <cellStyle name="Hidden" xfId="162"/>
    <cellStyle name="Input" xfId="13" builtinId="20" customBuiltin="1"/>
    <cellStyle name="Input [yellow]" xfId="10325"/>
    <cellStyle name="Input 2" xfId="163"/>
    <cellStyle name="Input 3" xfId="1623"/>
    <cellStyle name="Linked Cell" xfId="16" builtinId="24" customBuiltin="1"/>
    <cellStyle name="Linked Cell 2" xfId="1624"/>
    <cellStyle name="Linked Cell 3" xfId="1625"/>
    <cellStyle name="m/d/yy" xfId="164"/>
    <cellStyle name="Month" xfId="165"/>
    <cellStyle name="Month-long" xfId="166"/>
    <cellStyle name="Month-short" xfId="167"/>
    <cellStyle name="Mon-yr" xfId="168"/>
    <cellStyle name="Neutral" xfId="12" builtinId="28" customBuiltin="1"/>
    <cellStyle name="Neutral 2" xfId="1626"/>
    <cellStyle name="Neutral 3" xfId="1627"/>
    <cellStyle name="Normal" xfId="0" builtinId="0"/>
    <cellStyle name="Normal - Style1" xfId="169"/>
    <cellStyle name="Normal 10" xfId="507"/>
    <cellStyle name="Normal 10 10" xfId="10326"/>
    <cellStyle name="Normal 10 11" xfId="10327"/>
    <cellStyle name="Normal 10 12" xfId="10328"/>
    <cellStyle name="Normal 10 2" xfId="10329"/>
    <cellStyle name="Normal 10 3" xfId="10330"/>
    <cellStyle name="Normal 10 4" xfId="10331"/>
    <cellStyle name="Normal 10 5" xfId="10332"/>
    <cellStyle name="Normal 10 6" xfId="10333"/>
    <cellStyle name="Normal 10 7" xfId="10334"/>
    <cellStyle name="Normal 10 8" xfId="10335"/>
    <cellStyle name="Normal 10 9" xfId="10336"/>
    <cellStyle name="Normal 11" xfId="508"/>
    <cellStyle name="Normal 12" xfId="1628"/>
    <cellStyle name="Normal 13" xfId="1629"/>
    <cellStyle name="Normal 13 2" xfId="10337"/>
    <cellStyle name="Normal 13 3" xfId="10338"/>
    <cellStyle name="Normal 13 4" xfId="10339"/>
    <cellStyle name="Normal 14" xfId="170"/>
    <cellStyle name="Normal 14 2" xfId="10340"/>
    <cellStyle name="Normal 14 3" xfId="10341"/>
    <cellStyle name="Normal 14 4" xfId="10342"/>
    <cellStyle name="Normal 15" xfId="1630"/>
    <cellStyle name="Normal 16" xfId="1631"/>
    <cellStyle name="Normal 17" xfId="1632"/>
    <cellStyle name="Normal 18" xfId="1633"/>
    <cellStyle name="Normal 19" xfId="1634"/>
    <cellStyle name="Normal 2" xfId="1"/>
    <cellStyle name="Normal 2 10" xfId="171"/>
    <cellStyle name="Normal 2 11" xfId="172"/>
    <cellStyle name="Normal 2 12" xfId="10343"/>
    <cellStyle name="Normal 2 13" xfId="10344"/>
    <cellStyle name="Normal 2 14" xfId="10345"/>
    <cellStyle name="Normal 2 2" xfId="173"/>
    <cellStyle name="Normal 2 2 10" xfId="174"/>
    <cellStyle name="Normal 2 2 11" xfId="175"/>
    <cellStyle name="Normal 2 2 12" xfId="176"/>
    <cellStyle name="Normal 2 2 13" xfId="177"/>
    <cellStyle name="Normal 2 2 14" xfId="178"/>
    <cellStyle name="Normal 2 2 15" xfId="179"/>
    <cellStyle name="Normal 2 2 16" xfId="180"/>
    <cellStyle name="Normal 2 2 17" xfId="181"/>
    <cellStyle name="Normal 2 2 18" xfId="182"/>
    <cellStyle name="Normal 2 2 19" xfId="183"/>
    <cellStyle name="Normal 2 2 2" xfId="184"/>
    <cellStyle name="Normal 2 2 20" xfId="185"/>
    <cellStyle name="Normal 2 2 21" xfId="186"/>
    <cellStyle name="Normal 2 2 22" xfId="187"/>
    <cellStyle name="Normal 2 2 23" xfId="188"/>
    <cellStyle name="Normal 2 2 3" xfId="189"/>
    <cellStyle name="Normal 2 2 4" xfId="190"/>
    <cellStyle name="Normal 2 2 5" xfId="191"/>
    <cellStyle name="Normal 2 2 6" xfId="192"/>
    <cellStyle name="Normal 2 2 7" xfId="193"/>
    <cellStyle name="Normal 2 2 8" xfId="194"/>
    <cellStyle name="Normal 2 2 9" xfId="195"/>
    <cellStyle name="Normal 2 2_15 Yr Phone Poles" xfId="196"/>
    <cellStyle name="Normal 2 3" xfId="197"/>
    <cellStyle name="Normal 2 3 2" xfId="1635"/>
    <cellStyle name="Normal 2 4" xfId="198"/>
    <cellStyle name="Normal 2 4 2" xfId="511"/>
    <cellStyle name="Normal 2 5" xfId="199"/>
    <cellStyle name="Normal 2 6" xfId="200"/>
    <cellStyle name="Normal 2 7" xfId="201"/>
    <cellStyle name="Normal 2 8" xfId="202"/>
    <cellStyle name="Normal 2 9" xfId="203"/>
    <cellStyle name="Normal 2_Book3" xfId="204"/>
    <cellStyle name="Normal 20" xfId="1636"/>
    <cellStyle name="Normal 21" xfId="205"/>
    <cellStyle name="Normal 22" xfId="1637"/>
    <cellStyle name="Normal 23" xfId="1638"/>
    <cellStyle name="Normal 24" xfId="1639"/>
    <cellStyle name="Normal 25" xfId="1640"/>
    <cellStyle name="Normal 26" xfId="1641"/>
    <cellStyle name="Normal 27" xfId="1642"/>
    <cellStyle name="Normal 28" xfId="206"/>
    <cellStyle name="Normal 29" xfId="207"/>
    <cellStyle name="Normal 3" xfId="3"/>
    <cellStyle name="Normal 3 2" xfId="208"/>
    <cellStyle name="Normal 3 2 2" xfId="209"/>
    <cellStyle name="Normal 3 2 3" xfId="210"/>
    <cellStyle name="Normal 3 2 4" xfId="211"/>
    <cellStyle name="Normal 3 3" xfId="212"/>
    <cellStyle name="Normal 3 3 2" xfId="213"/>
    <cellStyle name="Normal 3 3 3" xfId="214"/>
    <cellStyle name="Normal 3 3 4" xfId="215"/>
    <cellStyle name="Normal 3 4" xfId="216"/>
    <cellStyle name="Normal 30" xfId="1643"/>
    <cellStyle name="Normal 31" xfId="1644"/>
    <cellStyle name="Normal 32" xfId="1645"/>
    <cellStyle name="Normal 33" xfId="1646"/>
    <cellStyle name="Normal 34" xfId="1647"/>
    <cellStyle name="Normal 35" xfId="1648"/>
    <cellStyle name="Normal 36" xfId="1649"/>
    <cellStyle name="Normal 37" xfId="10287"/>
    <cellStyle name="Normal 4" xfId="217"/>
    <cellStyle name="Normal 4 2" xfId="1650"/>
    <cellStyle name="Normal 5" xfId="218"/>
    <cellStyle name="Normal 5 2" xfId="1651"/>
    <cellStyle name="Normal 6" xfId="219"/>
    <cellStyle name="Normal 7" xfId="501"/>
    <cellStyle name="Normal 8" xfId="504"/>
    <cellStyle name="Normal 8 10" xfId="10346"/>
    <cellStyle name="Normal 8 11" xfId="10347"/>
    <cellStyle name="Normal 8 12" xfId="10348"/>
    <cellStyle name="Normal 8 2" xfId="10349"/>
    <cellStyle name="Normal 8 3" xfId="10350"/>
    <cellStyle name="Normal 8 4" xfId="10351"/>
    <cellStyle name="Normal 8 5" xfId="10352"/>
    <cellStyle name="Normal 8 6" xfId="10353"/>
    <cellStyle name="Normal 8 7" xfId="10354"/>
    <cellStyle name="Normal 8 8" xfId="10355"/>
    <cellStyle name="Normal 8 9" xfId="10356"/>
    <cellStyle name="Normal 9" xfId="506"/>
    <cellStyle name="Normal_MFR C22 CC Adj 2013" xfId="10357"/>
    <cellStyle name="Note" xfId="19" builtinId="10" customBuiltin="1"/>
    <cellStyle name="Note 2" xfId="505"/>
    <cellStyle name="Note 3" xfId="1652"/>
    <cellStyle name="Note 4" xfId="1653"/>
    <cellStyle name="Note 5" xfId="1654"/>
    <cellStyle name="Outlined" xfId="220"/>
    <cellStyle name="Output" xfId="14" builtinId="21" customBuiltin="1"/>
    <cellStyle name="Output 2" xfId="1655"/>
    <cellStyle name="Output 3" xfId="1656"/>
    <cellStyle name="Output Amounts" xfId="10358"/>
    <cellStyle name="Output Column Headings" xfId="10359"/>
    <cellStyle name="Output Line Items" xfId="10360"/>
    <cellStyle name="Output Report Heading" xfId="10361"/>
    <cellStyle name="Output Report Title" xfId="10362"/>
    <cellStyle name="Page Title" xfId="221"/>
    <cellStyle name="Percent" xfId="510" builtinId="5"/>
    <cellStyle name="Percent [0]" xfId="222"/>
    <cellStyle name="Percent [1]" xfId="223"/>
    <cellStyle name="Percent [2]" xfId="224"/>
    <cellStyle name="Percent 2" xfId="4"/>
    <cellStyle name="Percent 2 10" xfId="225"/>
    <cellStyle name="Percent 2 11" xfId="226"/>
    <cellStyle name="Percent 2 12" xfId="227"/>
    <cellStyle name="Percent 2 13" xfId="228"/>
    <cellStyle name="Percent 2 14" xfId="229"/>
    <cellStyle name="Percent 2 15" xfId="230"/>
    <cellStyle name="Percent 2 16" xfId="231"/>
    <cellStyle name="Percent 2 17" xfId="232"/>
    <cellStyle name="Percent 2 18" xfId="233"/>
    <cellStyle name="Percent 2 19" xfId="234"/>
    <cellStyle name="Percent 2 2" xfId="46"/>
    <cellStyle name="Percent 2 20" xfId="235"/>
    <cellStyle name="Percent 2 21" xfId="236"/>
    <cellStyle name="Percent 2 22" xfId="237"/>
    <cellStyle name="Percent 2 23" xfId="238"/>
    <cellStyle name="Percent 2 24" xfId="239"/>
    <cellStyle name="Percent 2 25" xfId="240"/>
    <cellStyle name="Percent 2 26" xfId="241"/>
    <cellStyle name="Percent 2 27" xfId="242"/>
    <cellStyle name="Percent 2 28" xfId="243"/>
    <cellStyle name="Percent 2 29" xfId="244"/>
    <cellStyle name="Percent 2 3" xfId="245"/>
    <cellStyle name="Percent 2 30" xfId="246"/>
    <cellStyle name="Percent 2 31" xfId="247"/>
    <cellStyle name="Percent 2 32" xfId="248"/>
    <cellStyle name="Percent 2 33" xfId="249"/>
    <cellStyle name="Percent 2 34" xfId="250"/>
    <cellStyle name="Percent 2 4" xfId="251"/>
    <cellStyle name="Percent 2 5" xfId="252"/>
    <cellStyle name="Percent 2 6" xfId="253"/>
    <cellStyle name="Percent 2 7" xfId="254"/>
    <cellStyle name="Percent 2 8" xfId="255"/>
    <cellStyle name="Percent 2 9" xfId="256"/>
    <cellStyle name="Percent 3" xfId="257"/>
    <cellStyle name="Percent 3 2" xfId="258"/>
    <cellStyle name="Percent 3 3" xfId="259"/>
    <cellStyle name="Percent 3 4" xfId="260"/>
    <cellStyle name="Percent 4 2" xfId="261"/>
    <cellStyle name="Percent 4 3" xfId="262"/>
    <cellStyle name="Percent 4 4" xfId="263"/>
    <cellStyle name="Percent[1]" xfId="264"/>
    <cellStyle name="Power Price" xfId="265"/>
    <cellStyle name="Present Value" xfId="266"/>
    <cellStyle name="PSChar" xfId="267"/>
    <cellStyle name="PSChar 2" xfId="268"/>
    <cellStyle name="PSChar 2 10" xfId="269"/>
    <cellStyle name="PSChar 2 11" xfId="270"/>
    <cellStyle name="PSChar 2 12" xfId="271"/>
    <cellStyle name="PSChar 2 13" xfId="272"/>
    <cellStyle name="PSChar 2 14" xfId="273"/>
    <cellStyle name="PSChar 2 15" xfId="274"/>
    <cellStyle name="PSChar 2 16" xfId="275"/>
    <cellStyle name="PSChar 2 17" xfId="276"/>
    <cellStyle name="PSChar 2 18" xfId="277"/>
    <cellStyle name="PSChar 2 19" xfId="278"/>
    <cellStyle name="PSChar 2 2" xfId="279"/>
    <cellStyle name="PSChar 2 20" xfId="280"/>
    <cellStyle name="PSChar 2 21" xfId="281"/>
    <cellStyle name="PSChar 2 22" xfId="282"/>
    <cellStyle name="PSChar 2 23" xfId="283"/>
    <cellStyle name="PSChar 2 24" xfId="284"/>
    <cellStyle name="PSChar 2 25" xfId="285"/>
    <cellStyle name="PSChar 2 26" xfId="286"/>
    <cellStyle name="PSChar 2 27" xfId="287"/>
    <cellStyle name="PSChar 2 28" xfId="288"/>
    <cellStyle name="PSChar 2 29" xfId="289"/>
    <cellStyle name="PSChar 2 3" xfId="290"/>
    <cellStyle name="PSChar 2 30" xfId="291"/>
    <cellStyle name="PSChar 2 4" xfId="292"/>
    <cellStyle name="PSChar 2 5" xfId="293"/>
    <cellStyle name="PSChar 2 6" xfId="294"/>
    <cellStyle name="PSChar 2 7" xfId="295"/>
    <cellStyle name="PSChar 2 8" xfId="296"/>
    <cellStyle name="PSChar 2 9" xfId="297"/>
    <cellStyle name="PSDate" xfId="298"/>
    <cellStyle name="PSDate 2" xfId="299"/>
    <cellStyle name="PSDate 2 10" xfId="300"/>
    <cellStyle name="PSDate 2 11" xfId="301"/>
    <cellStyle name="PSDate 2 12" xfId="302"/>
    <cellStyle name="PSDate 2 13" xfId="303"/>
    <cellStyle name="PSDate 2 14" xfId="304"/>
    <cellStyle name="PSDate 2 15" xfId="305"/>
    <cellStyle name="PSDate 2 16" xfId="306"/>
    <cellStyle name="PSDate 2 17" xfId="307"/>
    <cellStyle name="PSDate 2 18" xfId="308"/>
    <cellStyle name="PSDate 2 19" xfId="309"/>
    <cellStyle name="PSDate 2 2" xfId="310"/>
    <cellStyle name="PSDate 2 20" xfId="311"/>
    <cellStyle name="PSDate 2 21" xfId="312"/>
    <cellStyle name="PSDate 2 22" xfId="313"/>
    <cellStyle name="PSDate 2 23" xfId="314"/>
    <cellStyle name="PSDate 2 24" xfId="315"/>
    <cellStyle name="PSDate 2 25" xfId="316"/>
    <cellStyle name="PSDate 2 26" xfId="317"/>
    <cellStyle name="PSDate 2 27" xfId="318"/>
    <cellStyle name="PSDate 2 28" xfId="319"/>
    <cellStyle name="PSDate 2 29" xfId="320"/>
    <cellStyle name="PSDate 2 3" xfId="321"/>
    <cellStyle name="PSDate 2 30" xfId="322"/>
    <cellStyle name="PSDate 2 4" xfId="323"/>
    <cellStyle name="PSDate 2 5" xfId="324"/>
    <cellStyle name="PSDate 2 6" xfId="325"/>
    <cellStyle name="PSDate 2 7" xfId="326"/>
    <cellStyle name="PSDate 2 8" xfId="327"/>
    <cellStyle name="PSDate 2 9" xfId="328"/>
    <cellStyle name="PSDec" xfId="329"/>
    <cellStyle name="PSDec 2" xfId="330"/>
    <cellStyle name="PSDec 2 10" xfId="331"/>
    <cellStyle name="PSDec 2 11" xfId="332"/>
    <cellStyle name="PSDec 2 12" xfId="333"/>
    <cellStyle name="PSDec 2 13" xfId="334"/>
    <cellStyle name="PSDec 2 14" xfId="335"/>
    <cellStyle name="PSDec 2 15" xfId="336"/>
    <cellStyle name="PSDec 2 16" xfId="337"/>
    <cellStyle name="PSDec 2 17" xfId="338"/>
    <cellStyle name="PSDec 2 18" xfId="339"/>
    <cellStyle name="PSDec 2 19" xfId="340"/>
    <cellStyle name="PSDec 2 2" xfId="341"/>
    <cellStyle name="PSDec 2 20" xfId="342"/>
    <cellStyle name="PSDec 2 21" xfId="343"/>
    <cellStyle name="PSDec 2 22" xfId="344"/>
    <cellStyle name="PSDec 2 23" xfId="345"/>
    <cellStyle name="PSDec 2 24" xfId="346"/>
    <cellStyle name="PSDec 2 25" xfId="347"/>
    <cellStyle name="PSDec 2 26" xfId="348"/>
    <cellStyle name="PSDec 2 27" xfId="349"/>
    <cellStyle name="PSDec 2 28" xfId="350"/>
    <cellStyle name="PSDec 2 29" xfId="351"/>
    <cellStyle name="PSDec 2 3" xfId="352"/>
    <cellStyle name="PSDec 2 30" xfId="353"/>
    <cellStyle name="PSDec 2 4" xfId="354"/>
    <cellStyle name="PSDec 2 5" xfId="355"/>
    <cellStyle name="PSDec 2 6" xfId="356"/>
    <cellStyle name="PSDec 2 7" xfId="357"/>
    <cellStyle name="PSDec 2 8" xfId="358"/>
    <cellStyle name="PSDec 2 9" xfId="359"/>
    <cellStyle name="PSHeading" xfId="360"/>
    <cellStyle name="PSHeading 2" xfId="361"/>
    <cellStyle name="PSHeading 2 10" xfId="362"/>
    <cellStyle name="PSHeading 2 11" xfId="363"/>
    <cellStyle name="PSHeading 2 12" xfId="364"/>
    <cellStyle name="PSHeading 2 13" xfId="365"/>
    <cellStyle name="PSHeading 2 14" xfId="366"/>
    <cellStyle name="PSHeading 2 15" xfId="367"/>
    <cellStyle name="PSHeading 2 16" xfId="368"/>
    <cellStyle name="PSHeading 2 17" xfId="369"/>
    <cellStyle name="PSHeading 2 18" xfId="370"/>
    <cellStyle name="PSHeading 2 19" xfId="371"/>
    <cellStyle name="PSHeading 2 2" xfId="372"/>
    <cellStyle name="PSHeading 2 20" xfId="373"/>
    <cellStyle name="PSHeading 2 21" xfId="374"/>
    <cellStyle name="PSHeading 2 22" xfId="375"/>
    <cellStyle name="PSHeading 2 23" xfId="376"/>
    <cellStyle name="PSHeading 2 24" xfId="377"/>
    <cellStyle name="PSHeading 2 25" xfId="378"/>
    <cellStyle name="PSHeading 2 26" xfId="379"/>
    <cellStyle name="PSHeading 2 27" xfId="380"/>
    <cellStyle name="PSHeading 2 28" xfId="381"/>
    <cellStyle name="PSHeading 2 29" xfId="382"/>
    <cellStyle name="PSHeading 2 3" xfId="383"/>
    <cellStyle name="PSHeading 2 30" xfId="384"/>
    <cellStyle name="PSHeading 2 4" xfId="385"/>
    <cellStyle name="PSHeading 2 5" xfId="386"/>
    <cellStyle name="PSHeading 2 6" xfId="387"/>
    <cellStyle name="PSHeading 2 7" xfId="388"/>
    <cellStyle name="PSHeading 2 8" xfId="389"/>
    <cellStyle name="PSHeading 2 9" xfId="390"/>
    <cellStyle name="PSHeading 2_15 Yr Phone Poles" xfId="391"/>
    <cellStyle name="PSInt" xfId="392"/>
    <cellStyle name="PSInt 2" xfId="393"/>
    <cellStyle name="PSInt 2 10" xfId="394"/>
    <cellStyle name="PSInt 2 11" xfId="395"/>
    <cellStyle name="PSInt 2 12" xfId="396"/>
    <cellStyle name="PSInt 2 13" xfId="397"/>
    <cellStyle name="PSInt 2 14" xfId="398"/>
    <cellStyle name="PSInt 2 15" xfId="399"/>
    <cellStyle name="PSInt 2 16" xfId="400"/>
    <cellStyle name="PSInt 2 17" xfId="401"/>
    <cellStyle name="PSInt 2 18" xfId="402"/>
    <cellStyle name="PSInt 2 19" xfId="403"/>
    <cellStyle name="PSInt 2 2" xfId="404"/>
    <cellStyle name="PSInt 2 20" xfId="405"/>
    <cellStyle name="PSInt 2 21" xfId="406"/>
    <cellStyle name="PSInt 2 22" xfId="407"/>
    <cellStyle name="PSInt 2 23" xfId="408"/>
    <cellStyle name="PSInt 2 24" xfId="409"/>
    <cellStyle name="PSInt 2 25" xfId="410"/>
    <cellStyle name="PSInt 2 26" xfId="411"/>
    <cellStyle name="PSInt 2 27" xfId="412"/>
    <cellStyle name="PSInt 2 28" xfId="413"/>
    <cellStyle name="PSInt 2 29" xfId="414"/>
    <cellStyle name="PSInt 2 3" xfId="415"/>
    <cellStyle name="PSInt 2 30" xfId="416"/>
    <cellStyle name="PSInt 2 4" xfId="417"/>
    <cellStyle name="PSInt 2 5" xfId="418"/>
    <cellStyle name="PSInt 2 6" xfId="419"/>
    <cellStyle name="PSInt 2 7" xfId="420"/>
    <cellStyle name="PSInt 2 8" xfId="421"/>
    <cellStyle name="PSInt 2 9" xfId="422"/>
    <cellStyle name="PSSpacer" xfId="423"/>
    <cellStyle name="PSSpacer 2" xfId="424"/>
    <cellStyle name="PSSpacer 2 10" xfId="425"/>
    <cellStyle name="PSSpacer 2 11" xfId="426"/>
    <cellStyle name="PSSpacer 2 12" xfId="427"/>
    <cellStyle name="PSSpacer 2 13" xfId="428"/>
    <cellStyle name="PSSpacer 2 14" xfId="429"/>
    <cellStyle name="PSSpacer 2 15" xfId="430"/>
    <cellStyle name="PSSpacer 2 16" xfId="431"/>
    <cellStyle name="PSSpacer 2 17" xfId="432"/>
    <cellStyle name="PSSpacer 2 18" xfId="433"/>
    <cellStyle name="PSSpacer 2 19" xfId="434"/>
    <cellStyle name="PSSpacer 2 2" xfId="435"/>
    <cellStyle name="PSSpacer 2 20" xfId="436"/>
    <cellStyle name="PSSpacer 2 21" xfId="437"/>
    <cellStyle name="PSSpacer 2 22" xfId="438"/>
    <cellStyle name="PSSpacer 2 23" xfId="439"/>
    <cellStyle name="PSSpacer 2 24" xfId="440"/>
    <cellStyle name="PSSpacer 2 25" xfId="441"/>
    <cellStyle name="PSSpacer 2 26" xfId="442"/>
    <cellStyle name="PSSpacer 2 27" xfId="443"/>
    <cellStyle name="PSSpacer 2 28" xfId="444"/>
    <cellStyle name="PSSpacer 2 29" xfId="445"/>
    <cellStyle name="PSSpacer 2 3" xfId="446"/>
    <cellStyle name="PSSpacer 2 30" xfId="447"/>
    <cellStyle name="PSSpacer 2 4" xfId="448"/>
    <cellStyle name="PSSpacer 2 5" xfId="449"/>
    <cellStyle name="PSSpacer 2 6" xfId="450"/>
    <cellStyle name="PSSpacer 2 7" xfId="451"/>
    <cellStyle name="PSSpacer 2 8" xfId="452"/>
    <cellStyle name="PSSpacer 2 9" xfId="453"/>
    <cellStyle name="RevList" xfId="10363"/>
    <cellStyle name="SAPBEXaggData" xfId="454"/>
    <cellStyle name="SAPBEXaggData 10" xfId="1657"/>
    <cellStyle name="SAPBEXaggData 10 2" xfId="1658"/>
    <cellStyle name="SAPBEXaggData 11" xfId="1659"/>
    <cellStyle name="SAPBEXaggData 12" xfId="1660"/>
    <cellStyle name="SAPBEXaggData 13" xfId="1661"/>
    <cellStyle name="SAPBEXaggData 14" xfId="1662"/>
    <cellStyle name="SAPBEXaggData 15" xfId="1663"/>
    <cellStyle name="SAPBEXaggData 2" xfId="1664"/>
    <cellStyle name="SAPBEXaggData 2 10" xfId="1665"/>
    <cellStyle name="SAPBEXaggData 2 11" xfId="1666"/>
    <cellStyle name="SAPBEXaggData 2 12" xfId="1667"/>
    <cellStyle name="SAPBEXaggData 2 13" xfId="1668"/>
    <cellStyle name="SAPBEXaggData 2 14" xfId="1669"/>
    <cellStyle name="SAPBEXaggData 2 2" xfId="1670"/>
    <cellStyle name="SAPBEXaggData 2 2 10" xfId="1671"/>
    <cellStyle name="SAPBEXaggData 2 2 2" xfId="1672"/>
    <cellStyle name="SAPBEXaggData 2 2 2 2" xfId="1673"/>
    <cellStyle name="SAPBEXaggData 2 2 2 2 2" xfId="1674"/>
    <cellStyle name="SAPBEXaggData 2 2 2 3" xfId="1675"/>
    <cellStyle name="SAPBEXaggData 2 2 2 3 2" xfId="1676"/>
    <cellStyle name="SAPBEXaggData 2 2 2 4" xfId="1677"/>
    <cellStyle name="SAPBEXaggData 2 2 2 4 2" xfId="1678"/>
    <cellStyle name="SAPBEXaggData 2 2 2 5" xfId="1679"/>
    <cellStyle name="SAPBEXaggData 2 2 2 5 2" xfId="1680"/>
    <cellStyle name="SAPBEXaggData 2 2 2 6" xfId="1681"/>
    <cellStyle name="SAPBEXaggData 2 2 2 6 2" xfId="1682"/>
    <cellStyle name="SAPBEXaggData 2 2 2 7" xfId="1683"/>
    <cellStyle name="SAPBEXaggData 2 2 3" xfId="1684"/>
    <cellStyle name="SAPBEXaggData 2 2 3 2" xfId="1685"/>
    <cellStyle name="SAPBEXaggData 2 2 3 2 2" xfId="1686"/>
    <cellStyle name="SAPBEXaggData 2 2 3 3" xfId="1687"/>
    <cellStyle name="SAPBEXaggData 2 2 3 3 2" xfId="1688"/>
    <cellStyle name="SAPBEXaggData 2 2 3 4" xfId="1689"/>
    <cellStyle name="SAPBEXaggData 2 2 3 4 2" xfId="1690"/>
    <cellStyle name="SAPBEXaggData 2 2 3 5" xfId="1691"/>
    <cellStyle name="SAPBEXaggData 2 2 3 5 2" xfId="1692"/>
    <cellStyle name="SAPBEXaggData 2 2 3 6" xfId="1693"/>
    <cellStyle name="SAPBEXaggData 2 2 3 6 2" xfId="1694"/>
    <cellStyle name="SAPBEXaggData 2 2 3 7" xfId="1695"/>
    <cellStyle name="SAPBEXaggData 2 2 4" xfId="1696"/>
    <cellStyle name="SAPBEXaggData 2 2 4 2" xfId="1697"/>
    <cellStyle name="SAPBEXaggData 2 2 4 2 2" xfId="1698"/>
    <cellStyle name="SAPBEXaggData 2 2 4 3" xfId="1699"/>
    <cellStyle name="SAPBEXaggData 2 2 4 3 2" xfId="1700"/>
    <cellStyle name="SAPBEXaggData 2 2 4 4" xfId="1701"/>
    <cellStyle name="SAPBEXaggData 2 2 4 4 2" xfId="1702"/>
    <cellStyle name="SAPBEXaggData 2 2 4 5" xfId="1703"/>
    <cellStyle name="SAPBEXaggData 2 2 4 5 2" xfId="1704"/>
    <cellStyle name="SAPBEXaggData 2 2 4 6" xfId="1705"/>
    <cellStyle name="SAPBEXaggData 2 2 4 6 2" xfId="1706"/>
    <cellStyle name="SAPBEXaggData 2 2 4 7" xfId="1707"/>
    <cellStyle name="SAPBEXaggData 2 2 5" xfId="1708"/>
    <cellStyle name="SAPBEXaggData 2 2 5 2" xfId="1709"/>
    <cellStyle name="SAPBEXaggData 2 2 6" xfId="1710"/>
    <cellStyle name="SAPBEXaggData 2 2 6 2" xfId="1711"/>
    <cellStyle name="SAPBEXaggData 2 2 7" xfId="1712"/>
    <cellStyle name="SAPBEXaggData 2 2 7 2" xfId="1713"/>
    <cellStyle name="SAPBEXaggData 2 2 8" xfId="1714"/>
    <cellStyle name="SAPBEXaggData 2 2 8 2" xfId="1715"/>
    <cellStyle name="SAPBEXaggData 2 2 9" xfId="1716"/>
    <cellStyle name="SAPBEXaggData 2 2 9 2" xfId="1717"/>
    <cellStyle name="SAPBEXaggData 2 3" xfId="1718"/>
    <cellStyle name="SAPBEXaggData 2 3 2" xfId="1719"/>
    <cellStyle name="SAPBEXaggData 2 3 2 2" xfId="1720"/>
    <cellStyle name="SAPBEXaggData 2 3 3" xfId="1721"/>
    <cellStyle name="SAPBEXaggData 2 3 3 2" xfId="1722"/>
    <cellStyle name="SAPBEXaggData 2 3 4" xfId="1723"/>
    <cellStyle name="SAPBEXaggData 2 3 4 2" xfId="1724"/>
    <cellStyle name="SAPBEXaggData 2 3 5" xfId="1725"/>
    <cellStyle name="SAPBEXaggData 2 3 5 2" xfId="1726"/>
    <cellStyle name="SAPBEXaggData 2 3 6" xfId="1727"/>
    <cellStyle name="SAPBEXaggData 2 3 6 2" xfId="1728"/>
    <cellStyle name="SAPBEXaggData 2 3 7" xfId="1729"/>
    <cellStyle name="SAPBEXaggData 2 4" xfId="1730"/>
    <cellStyle name="SAPBEXaggData 2 4 2" xfId="1731"/>
    <cellStyle name="SAPBEXaggData 2 4 2 2" xfId="1732"/>
    <cellStyle name="SAPBEXaggData 2 4 3" xfId="1733"/>
    <cellStyle name="SAPBEXaggData 2 4 3 2" xfId="1734"/>
    <cellStyle name="SAPBEXaggData 2 4 4" xfId="1735"/>
    <cellStyle name="SAPBEXaggData 2 4 4 2" xfId="1736"/>
    <cellStyle name="SAPBEXaggData 2 4 5" xfId="1737"/>
    <cellStyle name="SAPBEXaggData 2 4 5 2" xfId="1738"/>
    <cellStyle name="SAPBEXaggData 2 4 6" xfId="1739"/>
    <cellStyle name="SAPBEXaggData 2 4 6 2" xfId="1740"/>
    <cellStyle name="SAPBEXaggData 2 4 7" xfId="1741"/>
    <cellStyle name="SAPBEXaggData 2 5" xfId="1742"/>
    <cellStyle name="SAPBEXaggData 2 5 2" xfId="1743"/>
    <cellStyle name="SAPBEXaggData 2 5 2 2" xfId="1744"/>
    <cellStyle name="SAPBEXaggData 2 5 3" xfId="1745"/>
    <cellStyle name="SAPBEXaggData 2 5 3 2" xfId="1746"/>
    <cellStyle name="SAPBEXaggData 2 5 4" xfId="1747"/>
    <cellStyle name="SAPBEXaggData 2 5 4 2" xfId="1748"/>
    <cellStyle name="SAPBEXaggData 2 5 5" xfId="1749"/>
    <cellStyle name="SAPBEXaggData 2 5 5 2" xfId="1750"/>
    <cellStyle name="SAPBEXaggData 2 5 6" xfId="1751"/>
    <cellStyle name="SAPBEXaggData 2 5 6 2" xfId="1752"/>
    <cellStyle name="SAPBEXaggData 2 5 7" xfId="1753"/>
    <cellStyle name="SAPBEXaggData 2 6" xfId="1754"/>
    <cellStyle name="SAPBEXaggData 2 6 2" xfId="1755"/>
    <cellStyle name="SAPBEXaggData 2 7" xfId="1756"/>
    <cellStyle name="SAPBEXaggData 2 7 2" xfId="1757"/>
    <cellStyle name="SAPBEXaggData 2 8" xfId="1758"/>
    <cellStyle name="SAPBEXaggData 2 8 2" xfId="1759"/>
    <cellStyle name="SAPBEXaggData 2 9" xfId="1760"/>
    <cellStyle name="SAPBEXaggData 2 9 2" xfId="1761"/>
    <cellStyle name="SAPBEXaggData 3" xfId="1762"/>
    <cellStyle name="SAPBEXaggData 3 10" xfId="1763"/>
    <cellStyle name="SAPBEXaggData 3 2" xfId="1764"/>
    <cellStyle name="SAPBEXaggData 3 2 2" xfId="1765"/>
    <cellStyle name="SAPBEXaggData 3 2 2 2" xfId="1766"/>
    <cellStyle name="SAPBEXaggData 3 2 3" xfId="1767"/>
    <cellStyle name="SAPBEXaggData 3 2 3 2" xfId="1768"/>
    <cellStyle name="SAPBEXaggData 3 2 4" xfId="1769"/>
    <cellStyle name="SAPBEXaggData 3 2 4 2" xfId="1770"/>
    <cellStyle name="SAPBEXaggData 3 2 5" xfId="1771"/>
    <cellStyle name="SAPBEXaggData 3 2 5 2" xfId="1772"/>
    <cellStyle name="SAPBEXaggData 3 2 6" xfId="1773"/>
    <cellStyle name="SAPBEXaggData 3 2 6 2" xfId="1774"/>
    <cellStyle name="SAPBEXaggData 3 2 7" xfId="1775"/>
    <cellStyle name="SAPBEXaggData 3 3" xfId="1776"/>
    <cellStyle name="SAPBEXaggData 3 3 2" xfId="1777"/>
    <cellStyle name="SAPBEXaggData 3 3 2 2" xfId="1778"/>
    <cellStyle name="SAPBEXaggData 3 3 3" xfId="1779"/>
    <cellStyle name="SAPBEXaggData 3 3 3 2" xfId="1780"/>
    <cellStyle name="SAPBEXaggData 3 3 4" xfId="1781"/>
    <cellStyle name="SAPBEXaggData 3 3 4 2" xfId="1782"/>
    <cellStyle name="SAPBEXaggData 3 3 5" xfId="1783"/>
    <cellStyle name="SAPBEXaggData 3 3 5 2" xfId="1784"/>
    <cellStyle name="SAPBEXaggData 3 3 6" xfId="1785"/>
    <cellStyle name="SAPBEXaggData 3 3 6 2" xfId="1786"/>
    <cellStyle name="SAPBEXaggData 3 3 7" xfId="1787"/>
    <cellStyle name="SAPBEXaggData 3 4" xfId="1788"/>
    <cellStyle name="SAPBEXaggData 3 4 2" xfId="1789"/>
    <cellStyle name="SAPBEXaggData 3 4 2 2" xfId="1790"/>
    <cellStyle name="SAPBEXaggData 3 4 3" xfId="1791"/>
    <cellStyle name="SAPBEXaggData 3 4 3 2" xfId="1792"/>
    <cellStyle name="SAPBEXaggData 3 4 4" xfId="1793"/>
    <cellStyle name="SAPBEXaggData 3 4 4 2" xfId="1794"/>
    <cellStyle name="SAPBEXaggData 3 4 5" xfId="1795"/>
    <cellStyle name="SAPBEXaggData 3 4 5 2" xfId="1796"/>
    <cellStyle name="SAPBEXaggData 3 4 6" xfId="1797"/>
    <cellStyle name="SAPBEXaggData 3 4 6 2" xfId="1798"/>
    <cellStyle name="SAPBEXaggData 3 4 7" xfId="1799"/>
    <cellStyle name="SAPBEXaggData 3 5" xfId="1800"/>
    <cellStyle name="SAPBEXaggData 3 5 2" xfId="1801"/>
    <cellStyle name="SAPBEXaggData 3 6" xfId="1802"/>
    <cellStyle name="SAPBEXaggData 3 6 2" xfId="1803"/>
    <cellStyle name="SAPBEXaggData 3 7" xfId="1804"/>
    <cellStyle name="SAPBEXaggData 3 7 2" xfId="1805"/>
    <cellStyle name="SAPBEXaggData 3 8" xfId="1806"/>
    <cellStyle name="SAPBEXaggData 3 8 2" xfId="1807"/>
    <cellStyle name="SAPBEXaggData 3 9" xfId="1808"/>
    <cellStyle name="SAPBEXaggData 3 9 2" xfId="1809"/>
    <cellStyle name="SAPBEXaggData 4" xfId="1810"/>
    <cellStyle name="SAPBEXaggData 4 2" xfId="1811"/>
    <cellStyle name="SAPBEXaggData 4 2 2" xfId="1812"/>
    <cellStyle name="SAPBEXaggData 4 3" xfId="1813"/>
    <cellStyle name="SAPBEXaggData 4 3 2" xfId="1814"/>
    <cellStyle name="SAPBEXaggData 4 4" xfId="1815"/>
    <cellStyle name="SAPBEXaggData 4 4 2" xfId="1816"/>
    <cellStyle name="SAPBEXaggData 4 5" xfId="1817"/>
    <cellStyle name="SAPBEXaggData 4 5 2" xfId="1818"/>
    <cellStyle name="SAPBEXaggData 4 6" xfId="1819"/>
    <cellStyle name="SAPBEXaggData 4 6 2" xfId="1820"/>
    <cellStyle name="SAPBEXaggData 4 7" xfId="1821"/>
    <cellStyle name="SAPBEXaggData 5" xfId="1822"/>
    <cellStyle name="SAPBEXaggData 5 2" xfId="1823"/>
    <cellStyle name="SAPBEXaggData 5 2 2" xfId="1824"/>
    <cellStyle name="SAPBEXaggData 5 3" xfId="1825"/>
    <cellStyle name="SAPBEXaggData 5 3 2" xfId="1826"/>
    <cellStyle name="SAPBEXaggData 5 4" xfId="1827"/>
    <cellStyle name="SAPBEXaggData 5 4 2" xfId="1828"/>
    <cellStyle name="SAPBEXaggData 5 5" xfId="1829"/>
    <cellStyle name="SAPBEXaggData 5 5 2" xfId="1830"/>
    <cellStyle name="SAPBEXaggData 5 6" xfId="1831"/>
    <cellStyle name="SAPBEXaggData 5 6 2" xfId="1832"/>
    <cellStyle name="SAPBEXaggData 5 7" xfId="1833"/>
    <cellStyle name="SAPBEXaggData 6" xfId="1834"/>
    <cellStyle name="SAPBEXaggData 6 2" xfId="1835"/>
    <cellStyle name="SAPBEXaggData 6 2 2" xfId="1836"/>
    <cellStyle name="SAPBEXaggData 6 3" xfId="1837"/>
    <cellStyle name="SAPBEXaggData 6 3 2" xfId="1838"/>
    <cellStyle name="SAPBEXaggData 6 4" xfId="1839"/>
    <cellStyle name="SAPBEXaggData 6 4 2" xfId="1840"/>
    <cellStyle name="SAPBEXaggData 6 5" xfId="1841"/>
    <cellStyle name="SAPBEXaggData 6 5 2" xfId="1842"/>
    <cellStyle name="SAPBEXaggData 6 6" xfId="1843"/>
    <cellStyle name="SAPBEXaggData 6 6 2" xfId="1844"/>
    <cellStyle name="SAPBEXaggData 6 7" xfId="1845"/>
    <cellStyle name="SAPBEXaggData 7" xfId="1846"/>
    <cellStyle name="SAPBEXaggData 7 2" xfId="1847"/>
    <cellStyle name="SAPBEXaggData 8" xfId="1848"/>
    <cellStyle name="SAPBEXaggData 8 2" xfId="1849"/>
    <cellStyle name="SAPBEXaggData 9" xfId="1850"/>
    <cellStyle name="SAPBEXaggData 9 2" xfId="1851"/>
    <cellStyle name="SAPBEXaggDataEmph" xfId="455"/>
    <cellStyle name="SAPBEXaggDataEmph 10" xfId="1852"/>
    <cellStyle name="SAPBEXaggDataEmph 10 2" xfId="1853"/>
    <cellStyle name="SAPBEXaggDataEmph 11" xfId="1854"/>
    <cellStyle name="SAPBEXaggDataEmph 12" xfId="1855"/>
    <cellStyle name="SAPBEXaggDataEmph 13" xfId="1856"/>
    <cellStyle name="SAPBEXaggDataEmph 14" xfId="1857"/>
    <cellStyle name="SAPBEXaggDataEmph 15" xfId="1858"/>
    <cellStyle name="SAPBEXaggDataEmph 2" xfId="1859"/>
    <cellStyle name="SAPBEXaggDataEmph 2 10" xfId="1860"/>
    <cellStyle name="SAPBEXaggDataEmph 2 11" xfId="1861"/>
    <cellStyle name="SAPBEXaggDataEmph 2 12" xfId="1862"/>
    <cellStyle name="SAPBEXaggDataEmph 2 13" xfId="1863"/>
    <cellStyle name="SAPBEXaggDataEmph 2 14" xfId="1864"/>
    <cellStyle name="SAPBEXaggDataEmph 2 2" xfId="1865"/>
    <cellStyle name="SAPBEXaggDataEmph 2 2 10" xfId="1866"/>
    <cellStyle name="SAPBEXaggDataEmph 2 2 2" xfId="1867"/>
    <cellStyle name="SAPBEXaggDataEmph 2 2 2 2" xfId="1868"/>
    <cellStyle name="SAPBEXaggDataEmph 2 2 2 2 2" xfId="1869"/>
    <cellStyle name="SAPBEXaggDataEmph 2 2 2 3" xfId="1870"/>
    <cellStyle name="SAPBEXaggDataEmph 2 2 2 3 2" xfId="1871"/>
    <cellStyle name="SAPBEXaggDataEmph 2 2 2 4" xfId="1872"/>
    <cellStyle name="SAPBEXaggDataEmph 2 2 2 4 2" xfId="1873"/>
    <cellStyle name="SAPBEXaggDataEmph 2 2 2 5" xfId="1874"/>
    <cellStyle name="SAPBEXaggDataEmph 2 2 2 5 2" xfId="1875"/>
    <cellStyle name="SAPBEXaggDataEmph 2 2 2 6" xfId="1876"/>
    <cellStyle name="SAPBEXaggDataEmph 2 2 2 6 2" xfId="1877"/>
    <cellStyle name="SAPBEXaggDataEmph 2 2 2 7" xfId="1878"/>
    <cellStyle name="SAPBEXaggDataEmph 2 2 3" xfId="1879"/>
    <cellStyle name="SAPBEXaggDataEmph 2 2 3 2" xfId="1880"/>
    <cellStyle name="SAPBEXaggDataEmph 2 2 3 2 2" xfId="1881"/>
    <cellStyle name="SAPBEXaggDataEmph 2 2 3 3" xfId="1882"/>
    <cellStyle name="SAPBEXaggDataEmph 2 2 3 3 2" xfId="1883"/>
    <cellStyle name="SAPBEXaggDataEmph 2 2 3 4" xfId="1884"/>
    <cellStyle name="SAPBEXaggDataEmph 2 2 3 4 2" xfId="1885"/>
    <cellStyle name="SAPBEXaggDataEmph 2 2 3 5" xfId="1886"/>
    <cellStyle name="SAPBEXaggDataEmph 2 2 3 5 2" xfId="1887"/>
    <cellStyle name="SAPBEXaggDataEmph 2 2 3 6" xfId="1888"/>
    <cellStyle name="SAPBEXaggDataEmph 2 2 3 6 2" xfId="1889"/>
    <cellStyle name="SAPBEXaggDataEmph 2 2 3 7" xfId="1890"/>
    <cellStyle name="SAPBEXaggDataEmph 2 2 4" xfId="1891"/>
    <cellStyle name="SAPBEXaggDataEmph 2 2 4 2" xfId="1892"/>
    <cellStyle name="SAPBEXaggDataEmph 2 2 4 2 2" xfId="1893"/>
    <cellStyle name="SAPBEXaggDataEmph 2 2 4 3" xfId="1894"/>
    <cellStyle name="SAPBEXaggDataEmph 2 2 4 3 2" xfId="1895"/>
    <cellStyle name="SAPBEXaggDataEmph 2 2 4 4" xfId="1896"/>
    <cellStyle name="SAPBEXaggDataEmph 2 2 4 4 2" xfId="1897"/>
    <cellStyle name="SAPBEXaggDataEmph 2 2 4 5" xfId="1898"/>
    <cellStyle name="SAPBEXaggDataEmph 2 2 4 5 2" xfId="1899"/>
    <cellStyle name="SAPBEXaggDataEmph 2 2 4 6" xfId="1900"/>
    <cellStyle name="SAPBEXaggDataEmph 2 2 4 6 2" xfId="1901"/>
    <cellStyle name="SAPBEXaggDataEmph 2 2 4 7" xfId="1902"/>
    <cellStyle name="SAPBEXaggDataEmph 2 2 5" xfId="1903"/>
    <cellStyle name="SAPBEXaggDataEmph 2 2 5 2" xfId="1904"/>
    <cellStyle name="SAPBEXaggDataEmph 2 2 6" xfId="1905"/>
    <cellStyle name="SAPBEXaggDataEmph 2 2 6 2" xfId="1906"/>
    <cellStyle name="SAPBEXaggDataEmph 2 2 7" xfId="1907"/>
    <cellStyle name="SAPBEXaggDataEmph 2 2 7 2" xfId="1908"/>
    <cellStyle name="SAPBEXaggDataEmph 2 2 8" xfId="1909"/>
    <cellStyle name="SAPBEXaggDataEmph 2 2 8 2" xfId="1910"/>
    <cellStyle name="SAPBEXaggDataEmph 2 2 9" xfId="1911"/>
    <cellStyle name="SAPBEXaggDataEmph 2 2 9 2" xfId="1912"/>
    <cellStyle name="SAPBEXaggDataEmph 2 3" xfId="1913"/>
    <cellStyle name="SAPBEXaggDataEmph 2 3 2" xfId="1914"/>
    <cellStyle name="SAPBEXaggDataEmph 2 3 2 2" xfId="1915"/>
    <cellStyle name="SAPBEXaggDataEmph 2 3 3" xfId="1916"/>
    <cellStyle name="SAPBEXaggDataEmph 2 3 3 2" xfId="1917"/>
    <cellStyle name="SAPBEXaggDataEmph 2 3 4" xfId="1918"/>
    <cellStyle name="SAPBEXaggDataEmph 2 3 4 2" xfId="1919"/>
    <cellStyle name="SAPBEXaggDataEmph 2 3 5" xfId="1920"/>
    <cellStyle name="SAPBEXaggDataEmph 2 3 5 2" xfId="1921"/>
    <cellStyle name="SAPBEXaggDataEmph 2 3 6" xfId="1922"/>
    <cellStyle name="SAPBEXaggDataEmph 2 3 6 2" xfId="1923"/>
    <cellStyle name="SAPBEXaggDataEmph 2 3 7" xfId="1924"/>
    <cellStyle name="SAPBEXaggDataEmph 2 4" xfId="1925"/>
    <cellStyle name="SAPBEXaggDataEmph 2 4 2" xfId="1926"/>
    <cellStyle name="SAPBEXaggDataEmph 2 4 2 2" xfId="1927"/>
    <cellStyle name="SAPBEXaggDataEmph 2 4 3" xfId="1928"/>
    <cellStyle name="SAPBEXaggDataEmph 2 4 3 2" xfId="1929"/>
    <cellStyle name="SAPBEXaggDataEmph 2 4 4" xfId="1930"/>
    <cellStyle name="SAPBEXaggDataEmph 2 4 4 2" xfId="1931"/>
    <cellStyle name="SAPBEXaggDataEmph 2 4 5" xfId="1932"/>
    <cellStyle name="SAPBEXaggDataEmph 2 4 5 2" xfId="1933"/>
    <cellStyle name="SAPBEXaggDataEmph 2 4 6" xfId="1934"/>
    <cellStyle name="SAPBEXaggDataEmph 2 4 6 2" xfId="1935"/>
    <cellStyle name="SAPBEXaggDataEmph 2 4 7" xfId="1936"/>
    <cellStyle name="SAPBEXaggDataEmph 2 5" xfId="1937"/>
    <cellStyle name="SAPBEXaggDataEmph 2 5 2" xfId="1938"/>
    <cellStyle name="SAPBEXaggDataEmph 2 5 2 2" xfId="1939"/>
    <cellStyle name="SAPBEXaggDataEmph 2 5 3" xfId="1940"/>
    <cellStyle name="SAPBEXaggDataEmph 2 5 3 2" xfId="1941"/>
    <cellStyle name="SAPBEXaggDataEmph 2 5 4" xfId="1942"/>
    <cellStyle name="SAPBEXaggDataEmph 2 5 4 2" xfId="1943"/>
    <cellStyle name="SAPBEXaggDataEmph 2 5 5" xfId="1944"/>
    <cellStyle name="SAPBEXaggDataEmph 2 5 5 2" xfId="1945"/>
    <cellStyle name="SAPBEXaggDataEmph 2 5 6" xfId="1946"/>
    <cellStyle name="SAPBEXaggDataEmph 2 5 6 2" xfId="1947"/>
    <cellStyle name="SAPBEXaggDataEmph 2 5 7" xfId="1948"/>
    <cellStyle name="SAPBEXaggDataEmph 2 6" xfId="1949"/>
    <cellStyle name="SAPBEXaggDataEmph 2 6 2" xfId="1950"/>
    <cellStyle name="SAPBEXaggDataEmph 2 7" xfId="1951"/>
    <cellStyle name="SAPBEXaggDataEmph 2 7 2" xfId="1952"/>
    <cellStyle name="SAPBEXaggDataEmph 2 8" xfId="1953"/>
    <cellStyle name="SAPBEXaggDataEmph 2 8 2" xfId="1954"/>
    <cellStyle name="SAPBEXaggDataEmph 2 9" xfId="1955"/>
    <cellStyle name="SAPBEXaggDataEmph 2 9 2" xfId="1956"/>
    <cellStyle name="SAPBEXaggDataEmph 3" xfId="1957"/>
    <cellStyle name="SAPBEXaggDataEmph 3 10" xfId="1958"/>
    <cellStyle name="SAPBEXaggDataEmph 3 2" xfId="1959"/>
    <cellStyle name="SAPBEXaggDataEmph 3 2 2" xfId="1960"/>
    <cellStyle name="SAPBEXaggDataEmph 3 2 2 2" xfId="1961"/>
    <cellStyle name="SAPBEXaggDataEmph 3 2 3" xfId="1962"/>
    <cellStyle name="SAPBEXaggDataEmph 3 2 3 2" xfId="1963"/>
    <cellStyle name="SAPBEXaggDataEmph 3 2 4" xfId="1964"/>
    <cellStyle name="SAPBEXaggDataEmph 3 2 4 2" xfId="1965"/>
    <cellStyle name="SAPBEXaggDataEmph 3 2 5" xfId="1966"/>
    <cellStyle name="SAPBEXaggDataEmph 3 2 5 2" xfId="1967"/>
    <cellStyle name="SAPBEXaggDataEmph 3 2 6" xfId="1968"/>
    <cellStyle name="SAPBEXaggDataEmph 3 2 6 2" xfId="1969"/>
    <cellStyle name="SAPBEXaggDataEmph 3 2 7" xfId="1970"/>
    <cellStyle name="SAPBEXaggDataEmph 3 3" xfId="1971"/>
    <cellStyle name="SAPBEXaggDataEmph 3 3 2" xfId="1972"/>
    <cellStyle name="SAPBEXaggDataEmph 3 3 2 2" xfId="1973"/>
    <cellStyle name="SAPBEXaggDataEmph 3 3 3" xfId="1974"/>
    <cellStyle name="SAPBEXaggDataEmph 3 3 3 2" xfId="1975"/>
    <cellStyle name="SAPBEXaggDataEmph 3 3 4" xfId="1976"/>
    <cellStyle name="SAPBEXaggDataEmph 3 3 4 2" xfId="1977"/>
    <cellStyle name="SAPBEXaggDataEmph 3 3 5" xfId="1978"/>
    <cellStyle name="SAPBEXaggDataEmph 3 3 5 2" xfId="1979"/>
    <cellStyle name="SAPBEXaggDataEmph 3 3 6" xfId="1980"/>
    <cellStyle name="SAPBEXaggDataEmph 3 3 6 2" xfId="1981"/>
    <cellStyle name="SAPBEXaggDataEmph 3 3 7" xfId="1982"/>
    <cellStyle name="SAPBEXaggDataEmph 3 4" xfId="1983"/>
    <cellStyle name="SAPBEXaggDataEmph 3 4 2" xfId="1984"/>
    <cellStyle name="SAPBEXaggDataEmph 3 4 2 2" xfId="1985"/>
    <cellStyle name="SAPBEXaggDataEmph 3 4 3" xfId="1986"/>
    <cellStyle name="SAPBEXaggDataEmph 3 4 3 2" xfId="1987"/>
    <cellStyle name="SAPBEXaggDataEmph 3 4 4" xfId="1988"/>
    <cellStyle name="SAPBEXaggDataEmph 3 4 4 2" xfId="1989"/>
    <cellStyle name="SAPBEXaggDataEmph 3 4 5" xfId="1990"/>
    <cellStyle name="SAPBEXaggDataEmph 3 4 5 2" xfId="1991"/>
    <cellStyle name="SAPBEXaggDataEmph 3 4 6" xfId="1992"/>
    <cellStyle name="SAPBEXaggDataEmph 3 4 6 2" xfId="1993"/>
    <cellStyle name="SAPBEXaggDataEmph 3 4 7" xfId="1994"/>
    <cellStyle name="SAPBEXaggDataEmph 3 5" xfId="1995"/>
    <cellStyle name="SAPBEXaggDataEmph 3 5 2" xfId="1996"/>
    <cellStyle name="SAPBEXaggDataEmph 3 6" xfId="1997"/>
    <cellStyle name="SAPBEXaggDataEmph 3 6 2" xfId="1998"/>
    <cellStyle name="SAPBEXaggDataEmph 3 7" xfId="1999"/>
    <cellStyle name="SAPBEXaggDataEmph 3 7 2" xfId="2000"/>
    <cellStyle name="SAPBEXaggDataEmph 3 8" xfId="2001"/>
    <cellStyle name="SAPBEXaggDataEmph 3 8 2" xfId="2002"/>
    <cellStyle name="SAPBEXaggDataEmph 3 9" xfId="2003"/>
    <cellStyle name="SAPBEXaggDataEmph 3 9 2" xfId="2004"/>
    <cellStyle name="SAPBEXaggDataEmph 4" xfId="2005"/>
    <cellStyle name="SAPBEXaggDataEmph 4 2" xfId="2006"/>
    <cellStyle name="SAPBEXaggDataEmph 4 2 2" xfId="2007"/>
    <cellStyle name="SAPBEXaggDataEmph 4 3" xfId="2008"/>
    <cellStyle name="SAPBEXaggDataEmph 4 3 2" xfId="2009"/>
    <cellStyle name="SAPBEXaggDataEmph 4 4" xfId="2010"/>
    <cellStyle name="SAPBEXaggDataEmph 4 4 2" xfId="2011"/>
    <cellStyle name="SAPBEXaggDataEmph 4 5" xfId="2012"/>
    <cellStyle name="SAPBEXaggDataEmph 4 5 2" xfId="2013"/>
    <cellStyle name="SAPBEXaggDataEmph 4 6" xfId="2014"/>
    <cellStyle name="SAPBEXaggDataEmph 4 6 2" xfId="2015"/>
    <cellStyle name="SAPBEXaggDataEmph 4 7" xfId="2016"/>
    <cellStyle name="SAPBEXaggDataEmph 5" xfId="2017"/>
    <cellStyle name="SAPBEXaggDataEmph 5 2" xfId="2018"/>
    <cellStyle name="SAPBEXaggDataEmph 5 2 2" xfId="2019"/>
    <cellStyle name="SAPBEXaggDataEmph 5 3" xfId="2020"/>
    <cellStyle name="SAPBEXaggDataEmph 5 3 2" xfId="2021"/>
    <cellStyle name="SAPBEXaggDataEmph 5 4" xfId="2022"/>
    <cellStyle name="SAPBEXaggDataEmph 5 4 2" xfId="2023"/>
    <cellStyle name="SAPBEXaggDataEmph 5 5" xfId="2024"/>
    <cellStyle name="SAPBEXaggDataEmph 5 5 2" xfId="2025"/>
    <cellStyle name="SAPBEXaggDataEmph 5 6" xfId="2026"/>
    <cellStyle name="SAPBEXaggDataEmph 5 6 2" xfId="2027"/>
    <cellStyle name="SAPBEXaggDataEmph 5 7" xfId="2028"/>
    <cellStyle name="SAPBEXaggDataEmph 6" xfId="2029"/>
    <cellStyle name="SAPBEXaggDataEmph 6 2" xfId="2030"/>
    <cellStyle name="SAPBEXaggDataEmph 6 2 2" xfId="2031"/>
    <cellStyle name="SAPBEXaggDataEmph 6 3" xfId="2032"/>
    <cellStyle name="SAPBEXaggDataEmph 6 3 2" xfId="2033"/>
    <cellStyle name="SAPBEXaggDataEmph 6 4" xfId="2034"/>
    <cellStyle name="SAPBEXaggDataEmph 6 4 2" xfId="2035"/>
    <cellStyle name="SAPBEXaggDataEmph 6 5" xfId="2036"/>
    <cellStyle name="SAPBEXaggDataEmph 6 5 2" xfId="2037"/>
    <cellStyle name="SAPBEXaggDataEmph 6 6" xfId="2038"/>
    <cellStyle name="SAPBEXaggDataEmph 6 6 2" xfId="2039"/>
    <cellStyle name="SAPBEXaggDataEmph 6 7" xfId="2040"/>
    <cellStyle name="SAPBEXaggDataEmph 7" xfId="2041"/>
    <cellStyle name="SAPBEXaggDataEmph 7 2" xfId="2042"/>
    <cellStyle name="SAPBEXaggDataEmph 8" xfId="2043"/>
    <cellStyle name="SAPBEXaggDataEmph 8 2" xfId="2044"/>
    <cellStyle name="SAPBEXaggDataEmph 9" xfId="2045"/>
    <cellStyle name="SAPBEXaggDataEmph 9 2" xfId="2046"/>
    <cellStyle name="SAPBEXaggItem" xfId="456"/>
    <cellStyle name="SAPBEXaggItem 10" xfId="2047"/>
    <cellStyle name="SAPBEXaggItem 10 2" xfId="2048"/>
    <cellStyle name="SAPBEXaggItem 11" xfId="2049"/>
    <cellStyle name="SAPBEXaggItem 12" xfId="2050"/>
    <cellStyle name="SAPBEXaggItem 13" xfId="2051"/>
    <cellStyle name="SAPBEXaggItem 14" xfId="2052"/>
    <cellStyle name="SAPBEXaggItem 15" xfId="2053"/>
    <cellStyle name="SAPBEXaggItem 2" xfId="2054"/>
    <cellStyle name="SAPBEXaggItem 2 10" xfId="2055"/>
    <cellStyle name="SAPBEXaggItem 2 11" xfId="2056"/>
    <cellStyle name="SAPBEXaggItem 2 12" xfId="2057"/>
    <cellStyle name="SAPBEXaggItem 2 13" xfId="2058"/>
    <cellStyle name="SAPBEXaggItem 2 14" xfId="2059"/>
    <cellStyle name="SAPBEXaggItem 2 2" xfId="2060"/>
    <cellStyle name="SAPBEXaggItem 2 2 10" xfId="2061"/>
    <cellStyle name="SAPBEXaggItem 2 2 2" xfId="2062"/>
    <cellStyle name="SAPBEXaggItem 2 2 2 2" xfId="2063"/>
    <cellStyle name="SAPBEXaggItem 2 2 2 2 2" xfId="2064"/>
    <cellStyle name="SAPBEXaggItem 2 2 2 3" xfId="2065"/>
    <cellStyle name="SAPBEXaggItem 2 2 2 3 2" xfId="2066"/>
    <cellStyle name="SAPBEXaggItem 2 2 2 4" xfId="2067"/>
    <cellStyle name="SAPBEXaggItem 2 2 2 4 2" xfId="2068"/>
    <cellStyle name="SAPBEXaggItem 2 2 2 5" xfId="2069"/>
    <cellStyle name="SAPBEXaggItem 2 2 2 5 2" xfId="2070"/>
    <cellStyle name="SAPBEXaggItem 2 2 2 6" xfId="2071"/>
    <cellStyle name="SAPBEXaggItem 2 2 2 6 2" xfId="2072"/>
    <cellStyle name="SAPBEXaggItem 2 2 2 7" xfId="2073"/>
    <cellStyle name="SAPBEXaggItem 2 2 3" xfId="2074"/>
    <cellStyle name="SAPBEXaggItem 2 2 3 2" xfId="2075"/>
    <cellStyle name="SAPBEXaggItem 2 2 3 2 2" xfId="2076"/>
    <cellStyle name="SAPBEXaggItem 2 2 3 3" xfId="2077"/>
    <cellStyle name="SAPBEXaggItem 2 2 3 3 2" xfId="2078"/>
    <cellStyle name="SAPBEXaggItem 2 2 3 4" xfId="2079"/>
    <cellStyle name="SAPBEXaggItem 2 2 3 4 2" xfId="2080"/>
    <cellStyle name="SAPBEXaggItem 2 2 3 5" xfId="2081"/>
    <cellStyle name="SAPBEXaggItem 2 2 3 5 2" xfId="2082"/>
    <cellStyle name="SAPBEXaggItem 2 2 3 6" xfId="2083"/>
    <cellStyle name="SAPBEXaggItem 2 2 3 6 2" xfId="2084"/>
    <cellStyle name="SAPBEXaggItem 2 2 3 7" xfId="2085"/>
    <cellStyle name="SAPBEXaggItem 2 2 4" xfId="2086"/>
    <cellStyle name="SAPBEXaggItem 2 2 4 2" xfId="2087"/>
    <cellStyle name="SAPBEXaggItem 2 2 4 2 2" xfId="2088"/>
    <cellStyle name="SAPBEXaggItem 2 2 4 3" xfId="2089"/>
    <cellStyle name="SAPBEXaggItem 2 2 4 3 2" xfId="2090"/>
    <cellStyle name="SAPBEXaggItem 2 2 4 4" xfId="2091"/>
    <cellStyle name="SAPBEXaggItem 2 2 4 4 2" xfId="2092"/>
    <cellStyle name="SAPBEXaggItem 2 2 4 5" xfId="2093"/>
    <cellStyle name="SAPBEXaggItem 2 2 4 5 2" xfId="2094"/>
    <cellStyle name="SAPBEXaggItem 2 2 4 6" xfId="2095"/>
    <cellStyle name="SAPBEXaggItem 2 2 4 6 2" xfId="2096"/>
    <cellStyle name="SAPBEXaggItem 2 2 4 7" xfId="2097"/>
    <cellStyle name="SAPBEXaggItem 2 2 5" xfId="2098"/>
    <cellStyle name="SAPBEXaggItem 2 2 5 2" xfId="2099"/>
    <cellStyle name="SAPBEXaggItem 2 2 6" xfId="2100"/>
    <cellStyle name="SAPBEXaggItem 2 2 6 2" xfId="2101"/>
    <cellStyle name="SAPBEXaggItem 2 2 7" xfId="2102"/>
    <cellStyle name="SAPBEXaggItem 2 2 7 2" xfId="2103"/>
    <cellStyle name="SAPBEXaggItem 2 2 8" xfId="2104"/>
    <cellStyle name="SAPBEXaggItem 2 2 8 2" xfId="2105"/>
    <cellStyle name="SAPBEXaggItem 2 2 9" xfId="2106"/>
    <cellStyle name="SAPBEXaggItem 2 2 9 2" xfId="2107"/>
    <cellStyle name="SAPBEXaggItem 2 3" xfId="2108"/>
    <cellStyle name="SAPBEXaggItem 2 3 2" xfId="2109"/>
    <cellStyle name="SAPBEXaggItem 2 3 2 2" xfId="2110"/>
    <cellStyle name="SAPBEXaggItem 2 3 3" xfId="2111"/>
    <cellStyle name="SAPBEXaggItem 2 3 3 2" xfId="2112"/>
    <cellStyle name="SAPBEXaggItem 2 3 4" xfId="2113"/>
    <cellStyle name="SAPBEXaggItem 2 3 4 2" xfId="2114"/>
    <cellStyle name="SAPBEXaggItem 2 3 5" xfId="2115"/>
    <cellStyle name="SAPBEXaggItem 2 3 5 2" xfId="2116"/>
    <cellStyle name="SAPBEXaggItem 2 3 6" xfId="2117"/>
    <cellStyle name="SAPBEXaggItem 2 3 6 2" xfId="2118"/>
    <cellStyle name="SAPBEXaggItem 2 3 7" xfId="2119"/>
    <cellStyle name="SAPBEXaggItem 2 4" xfId="2120"/>
    <cellStyle name="SAPBEXaggItem 2 4 2" xfId="2121"/>
    <cellStyle name="SAPBEXaggItem 2 4 2 2" xfId="2122"/>
    <cellStyle name="SAPBEXaggItem 2 4 3" xfId="2123"/>
    <cellStyle name="SAPBEXaggItem 2 4 3 2" xfId="2124"/>
    <cellStyle name="SAPBEXaggItem 2 4 4" xfId="2125"/>
    <cellStyle name="SAPBEXaggItem 2 4 4 2" xfId="2126"/>
    <cellStyle name="SAPBEXaggItem 2 4 5" xfId="2127"/>
    <cellStyle name="SAPBEXaggItem 2 4 5 2" xfId="2128"/>
    <cellStyle name="SAPBEXaggItem 2 4 6" xfId="2129"/>
    <cellStyle name="SAPBEXaggItem 2 4 6 2" xfId="2130"/>
    <cellStyle name="SAPBEXaggItem 2 4 7" xfId="2131"/>
    <cellStyle name="SAPBEXaggItem 2 5" xfId="2132"/>
    <cellStyle name="SAPBEXaggItem 2 5 2" xfId="2133"/>
    <cellStyle name="SAPBEXaggItem 2 5 2 2" xfId="2134"/>
    <cellStyle name="SAPBEXaggItem 2 5 3" xfId="2135"/>
    <cellStyle name="SAPBEXaggItem 2 5 3 2" xfId="2136"/>
    <cellStyle name="SAPBEXaggItem 2 5 4" xfId="2137"/>
    <cellStyle name="SAPBEXaggItem 2 5 4 2" xfId="2138"/>
    <cellStyle name="SAPBEXaggItem 2 5 5" xfId="2139"/>
    <cellStyle name="SAPBEXaggItem 2 5 5 2" xfId="2140"/>
    <cellStyle name="SAPBEXaggItem 2 5 6" xfId="2141"/>
    <cellStyle name="SAPBEXaggItem 2 5 6 2" xfId="2142"/>
    <cellStyle name="SAPBEXaggItem 2 5 7" xfId="2143"/>
    <cellStyle name="SAPBEXaggItem 2 6" xfId="2144"/>
    <cellStyle name="SAPBEXaggItem 2 6 2" xfId="2145"/>
    <cellStyle name="SAPBEXaggItem 2 7" xfId="2146"/>
    <cellStyle name="SAPBEXaggItem 2 7 2" xfId="2147"/>
    <cellStyle name="SAPBEXaggItem 2 8" xfId="2148"/>
    <cellStyle name="SAPBEXaggItem 2 8 2" xfId="2149"/>
    <cellStyle name="SAPBEXaggItem 2 9" xfId="2150"/>
    <cellStyle name="SAPBEXaggItem 2 9 2" xfId="2151"/>
    <cellStyle name="SAPBEXaggItem 3" xfId="2152"/>
    <cellStyle name="SAPBEXaggItem 3 10" xfId="2153"/>
    <cellStyle name="SAPBEXaggItem 3 2" xfId="2154"/>
    <cellStyle name="SAPBEXaggItem 3 2 2" xfId="2155"/>
    <cellStyle name="SAPBEXaggItem 3 2 2 2" xfId="2156"/>
    <cellStyle name="SAPBEXaggItem 3 2 3" xfId="2157"/>
    <cellStyle name="SAPBEXaggItem 3 2 3 2" xfId="2158"/>
    <cellStyle name="SAPBEXaggItem 3 2 4" xfId="2159"/>
    <cellStyle name="SAPBEXaggItem 3 2 4 2" xfId="2160"/>
    <cellStyle name="SAPBEXaggItem 3 2 5" xfId="2161"/>
    <cellStyle name="SAPBEXaggItem 3 2 5 2" xfId="2162"/>
    <cellStyle name="SAPBEXaggItem 3 2 6" xfId="2163"/>
    <cellStyle name="SAPBEXaggItem 3 2 6 2" xfId="2164"/>
    <cellStyle name="SAPBEXaggItem 3 2 7" xfId="2165"/>
    <cellStyle name="SAPBEXaggItem 3 3" xfId="2166"/>
    <cellStyle name="SAPBEXaggItem 3 3 2" xfId="2167"/>
    <cellStyle name="SAPBEXaggItem 3 3 2 2" xfId="2168"/>
    <cellStyle name="SAPBEXaggItem 3 3 3" xfId="2169"/>
    <cellStyle name="SAPBEXaggItem 3 3 3 2" xfId="2170"/>
    <cellStyle name="SAPBEXaggItem 3 3 4" xfId="2171"/>
    <cellStyle name="SAPBEXaggItem 3 3 4 2" xfId="2172"/>
    <cellStyle name="SAPBEXaggItem 3 3 5" xfId="2173"/>
    <cellStyle name="SAPBEXaggItem 3 3 5 2" xfId="2174"/>
    <cellStyle name="SAPBEXaggItem 3 3 6" xfId="2175"/>
    <cellStyle name="SAPBEXaggItem 3 3 6 2" xfId="2176"/>
    <cellStyle name="SAPBEXaggItem 3 3 7" xfId="2177"/>
    <cellStyle name="SAPBEXaggItem 3 4" xfId="2178"/>
    <cellStyle name="SAPBEXaggItem 3 4 2" xfId="2179"/>
    <cellStyle name="SAPBEXaggItem 3 4 2 2" xfId="2180"/>
    <cellStyle name="SAPBEXaggItem 3 4 3" xfId="2181"/>
    <cellStyle name="SAPBEXaggItem 3 4 3 2" xfId="2182"/>
    <cellStyle name="SAPBEXaggItem 3 4 4" xfId="2183"/>
    <cellStyle name="SAPBEXaggItem 3 4 4 2" xfId="2184"/>
    <cellStyle name="SAPBEXaggItem 3 4 5" xfId="2185"/>
    <cellStyle name="SAPBEXaggItem 3 4 5 2" xfId="2186"/>
    <cellStyle name="SAPBEXaggItem 3 4 6" xfId="2187"/>
    <cellStyle name="SAPBEXaggItem 3 4 6 2" xfId="2188"/>
    <cellStyle name="SAPBEXaggItem 3 4 7" xfId="2189"/>
    <cellStyle name="SAPBEXaggItem 3 5" xfId="2190"/>
    <cellStyle name="SAPBEXaggItem 3 5 2" xfId="2191"/>
    <cellStyle name="SAPBEXaggItem 3 6" xfId="2192"/>
    <cellStyle name="SAPBEXaggItem 3 6 2" xfId="2193"/>
    <cellStyle name="SAPBEXaggItem 3 7" xfId="2194"/>
    <cellStyle name="SAPBEXaggItem 3 7 2" xfId="2195"/>
    <cellStyle name="SAPBEXaggItem 3 8" xfId="2196"/>
    <cellStyle name="SAPBEXaggItem 3 8 2" xfId="2197"/>
    <cellStyle name="SAPBEXaggItem 3 9" xfId="2198"/>
    <cellStyle name="SAPBEXaggItem 3 9 2" xfId="2199"/>
    <cellStyle name="SAPBEXaggItem 4" xfId="2200"/>
    <cellStyle name="SAPBEXaggItem 4 2" xfId="2201"/>
    <cellStyle name="SAPBEXaggItem 4 2 2" xfId="2202"/>
    <cellStyle name="SAPBEXaggItem 4 3" xfId="2203"/>
    <cellStyle name="SAPBEXaggItem 4 3 2" xfId="2204"/>
    <cellStyle name="SAPBEXaggItem 4 4" xfId="2205"/>
    <cellStyle name="SAPBEXaggItem 4 4 2" xfId="2206"/>
    <cellStyle name="SAPBEXaggItem 4 5" xfId="2207"/>
    <cellStyle name="SAPBEXaggItem 4 5 2" xfId="2208"/>
    <cellStyle name="SAPBEXaggItem 4 6" xfId="2209"/>
    <cellStyle name="SAPBEXaggItem 4 6 2" xfId="2210"/>
    <cellStyle name="SAPBEXaggItem 4 7" xfId="2211"/>
    <cellStyle name="SAPBEXaggItem 5" xfId="2212"/>
    <cellStyle name="SAPBEXaggItem 5 2" xfId="2213"/>
    <cellStyle name="SAPBEXaggItem 5 2 2" xfId="2214"/>
    <cellStyle name="SAPBEXaggItem 5 3" xfId="2215"/>
    <cellStyle name="SAPBEXaggItem 5 3 2" xfId="2216"/>
    <cellStyle name="SAPBEXaggItem 5 4" xfId="2217"/>
    <cellStyle name="SAPBEXaggItem 5 4 2" xfId="2218"/>
    <cellStyle name="SAPBEXaggItem 5 5" xfId="2219"/>
    <cellStyle name="SAPBEXaggItem 5 5 2" xfId="2220"/>
    <cellStyle name="SAPBEXaggItem 5 6" xfId="2221"/>
    <cellStyle name="SAPBEXaggItem 5 6 2" xfId="2222"/>
    <cellStyle name="SAPBEXaggItem 5 7" xfId="2223"/>
    <cellStyle name="SAPBEXaggItem 6" xfId="2224"/>
    <cellStyle name="SAPBEXaggItem 6 2" xfId="2225"/>
    <cellStyle name="SAPBEXaggItem 6 2 2" xfId="2226"/>
    <cellStyle name="SAPBEXaggItem 6 3" xfId="2227"/>
    <cellStyle name="SAPBEXaggItem 6 3 2" xfId="2228"/>
    <cellStyle name="SAPBEXaggItem 6 4" xfId="2229"/>
    <cellStyle name="SAPBEXaggItem 6 4 2" xfId="2230"/>
    <cellStyle name="SAPBEXaggItem 6 5" xfId="2231"/>
    <cellStyle name="SAPBEXaggItem 6 5 2" xfId="2232"/>
    <cellStyle name="SAPBEXaggItem 6 6" xfId="2233"/>
    <cellStyle name="SAPBEXaggItem 6 6 2" xfId="2234"/>
    <cellStyle name="SAPBEXaggItem 6 7" xfId="2235"/>
    <cellStyle name="SAPBEXaggItem 7" xfId="2236"/>
    <cellStyle name="SAPBEXaggItem 7 2" xfId="2237"/>
    <cellStyle name="SAPBEXaggItem 8" xfId="2238"/>
    <cellStyle name="SAPBEXaggItem 8 2" xfId="2239"/>
    <cellStyle name="SAPBEXaggItem 9" xfId="2240"/>
    <cellStyle name="SAPBEXaggItem 9 2" xfId="2241"/>
    <cellStyle name="SAPBEXaggItemX" xfId="457"/>
    <cellStyle name="SAPBEXaggItemX 10" xfId="2242"/>
    <cellStyle name="SAPBEXaggItemX 10 2" xfId="2243"/>
    <cellStyle name="SAPBEXaggItemX 11" xfId="2244"/>
    <cellStyle name="SAPBEXaggItemX 12" xfId="2245"/>
    <cellStyle name="SAPBEXaggItemX 13" xfId="2246"/>
    <cellStyle name="SAPBEXaggItemX 14" xfId="2247"/>
    <cellStyle name="SAPBEXaggItemX 15" xfId="2248"/>
    <cellStyle name="SAPBEXaggItemX 2" xfId="2249"/>
    <cellStyle name="SAPBEXaggItemX 2 10" xfId="2250"/>
    <cellStyle name="SAPBEXaggItemX 2 11" xfId="2251"/>
    <cellStyle name="SAPBEXaggItemX 2 12" xfId="2252"/>
    <cellStyle name="SAPBEXaggItemX 2 13" xfId="2253"/>
    <cellStyle name="SAPBEXaggItemX 2 14" xfId="2254"/>
    <cellStyle name="SAPBEXaggItemX 2 2" xfId="2255"/>
    <cellStyle name="SAPBEXaggItemX 2 2 10" xfId="2256"/>
    <cellStyle name="SAPBEXaggItemX 2 2 2" xfId="2257"/>
    <cellStyle name="SAPBEXaggItemX 2 2 2 2" xfId="2258"/>
    <cellStyle name="SAPBEXaggItemX 2 2 2 2 2" xfId="2259"/>
    <cellStyle name="SAPBEXaggItemX 2 2 2 3" xfId="2260"/>
    <cellStyle name="SAPBEXaggItemX 2 2 2 3 2" xfId="2261"/>
    <cellStyle name="SAPBEXaggItemX 2 2 2 4" xfId="2262"/>
    <cellStyle name="SAPBEXaggItemX 2 2 2 4 2" xfId="2263"/>
    <cellStyle name="SAPBEXaggItemX 2 2 2 5" xfId="2264"/>
    <cellStyle name="SAPBEXaggItemX 2 2 2 5 2" xfId="2265"/>
    <cellStyle name="SAPBEXaggItemX 2 2 2 6" xfId="2266"/>
    <cellStyle name="SAPBEXaggItemX 2 2 2 6 2" xfId="2267"/>
    <cellStyle name="SAPBEXaggItemX 2 2 2 7" xfId="2268"/>
    <cellStyle name="SAPBEXaggItemX 2 2 3" xfId="2269"/>
    <cellStyle name="SAPBEXaggItemX 2 2 3 2" xfId="2270"/>
    <cellStyle name="SAPBEXaggItemX 2 2 3 2 2" xfId="2271"/>
    <cellStyle name="SAPBEXaggItemX 2 2 3 3" xfId="2272"/>
    <cellStyle name="SAPBEXaggItemX 2 2 3 3 2" xfId="2273"/>
    <cellStyle name="SAPBEXaggItemX 2 2 3 4" xfId="2274"/>
    <cellStyle name="SAPBEXaggItemX 2 2 3 4 2" xfId="2275"/>
    <cellStyle name="SAPBEXaggItemX 2 2 3 5" xfId="2276"/>
    <cellStyle name="SAPBEXaggItemX 2 2 3 5 2" xfId="2277"/>
    <cellStyle name="SAPBEXaggItemX 2 2 3 6" xfId="2278"/>
    <cellStyle name="SAPBEXaggItemX 2 2 3 6 2" xfId="2279"/>
    <cellStyle name="SAPBEXaggItemX 2 2 3 7" xfId="2280"/>
    <cellStyle name="SAPBEXaggItemX 2 2 4" xfId="2281"/>
    <cellStyle name="SAPBEXaggItemX 2 2 4 2" xfId="2282"/>
    <cellStyle name="SAPBEXaggItemX 2 2 4 2 2" xfId="2283"/>
    <cellStyle name="SAPBEXaggItemX 2 2 4 3" xfId="2284"/>
    <cellStyle name="SAPBEXaggItemX 2 2 4 3 2" xfId="2285"/>
    <cellStyle name="SAPBEXaggItemX 2 2 4 4" xfId="2286"/>
    <cellStyle name="SAPBEXaggItemX 2 2 4 4 2" xfId="2287"/>
    <cellStyle name="SAPBEXaggItemX 2 2 4 5" xfId="2288"/>
    <cellStyle name="SAPBEXaggItemX 2 2 4 5 2" xfId="2289"/>
    <cellStyle name="SAPBEXaggItemX 2 2 4 6" xfId="2290"/>
    <cellStyle name="SAPBEXaggItemX 2 2 4 6 2" xfId="2291"/>
    <cellStyle name="SAPBEXaggItemX 2 2 4 7" xfId="2292"/>
    <cellStyle name="SAPBEXaggItemX 2 2 5" xfId="2293"/>
    <cellStyle name="SAPBEXaggItemX 2 2 5 2" xfId="2294"/>
    <cellStyle name="SAPBEXaggItemX 2 2 6" xfId="2295"/>
    <cellStyle name="SAPBEXaggItemX 2 2 6 2" xfId="2296"/>
    <cellStyle name="SAPBEXaggItemX 2 2 7" xfId="2297"/>
    <cellStyle name="SAPBEXaggItemX 2 2 7 2" xfId="2298"/>
    <cellStyle name="SAPBEXaggItemX 2 2 8" xfId="2299"/>
    <cellStyle name="SAPBEXaggItemX 2 2 8 2" xfId="2300"/>
    <cellStyle name="SAPBEXaggItemX 2 2 9" xfId="2301"/>
    <cellStyle name="SAPBEXaggItemX 2 2 9 2" xfId="2302"/>
    <cellStyle name="SAPBEXaggItemX 2 3" xfId="2303"/>
    <cellStyle name="SAPBEXaggItemX 2 3 2" xfId="2304"/>
    <cellStyle name="SAPBEXaggItemX 2 3 2 2" xfId="2305"/>
    <cellStyle name="SAPBEXaggItemX 2 3 3" xfId="2306"/>
    <cellStyle name="SAPBEXaggItemX 2 3 3 2" xfId="2307"/>
    <cellStyle name="SAPBEXaggItemX 2 3 4" xfId="2308"/>
    <cellStyle name="SAPBEXaggItemX 2 3 4 2" xfId="2309"/>
    <cellStyle name="SAPBEXaggItemX 2 3 5" xfId="2310"/>
    <cellStyle name="SAPBEXaggItemX 2 3 5 2" xfId="2311"/>
    <cellStyle name="SAPBEXaggItemX 2 3 6" xfId="2312"/>
    <cellStyle name="SAPBEXaggItemX 2 3 6 2" xfId="2313"/>
    <cellStyle name="SAPBEXaggItemX 2 3 7" xfId="2314"/>
    <cellStyle name="SAPBEXaggItemX 2 4" xfId="2315"/>
    <cellStyle name="SAPBEXaggItemX 2 4 2" xfId="2316"/>
    <cellStyle name="SAPBEXaggItemX 2 4 2 2" xfId="2317"/>
    <cellStyle name="SAPBEXaggItemX 2 4 3" xfId="2318"/>
    <cellStyle name="SAPBEXaggItemX 2 4 3 2" xfId="2319"/>
    <cellStyle name="SAPBEXaggItemX 2 4 4" xfId="2320"/>
    <cellStyle name="SAPBEXaggItemX 2 4 4 2" xfId="2321"/>
    <cellStyle name="SAPBEXaggItemX 2 4 5" xfId="2322"/>
    <cellStyle name="SAPBEXaggItemX 2 4 5 2" xfId="2323"/>
    <cellStyle name="SAPBEXaggItemX 2 4 6" xfId="2324"/>
    <cellStyle name="SAPBEXaggItemX 2 4 6 2" xfId="2325"/>
    <cellStyle name="SAPBEXaggItemX 2 4 7" xfId="2326"/>
    <cellStyle name="SAPBEXaggItemX 2 5" xfId="2327"/>
    <cellStyle name="SAPBEXaggItemX 2 5 2" xfId="2328"/>
    <cellStyle name="SAPBEXaggItemX 2 5 2 2" xfId="2329"/>
    <cellStyle name="SAPBEXaggItemX 2 5 3" xfId="2330"/>
    <cellStyle name="SAPBEXaggItemX 2 5 3 2" xfId="2331"/>
    <cellStyle name="SAPBEXaggItemX 2 5 4" xfId="2332"/>
    <cellStyle name="SAPBEXaggItemX 2 5 4 2" xfId="2333"/>
    <cellStyle name="SAPBEXaggItemX 2 5 5" xfId="2334"/>
    <cellStyle name="SAPBEXaggItemX 2 5 5 2" xfId="2335"/>
    <cellStyle name="SAPBEXaggItemX 2 5 6" xfId="2336"/>
    <cellStyle name="SAPBEXaggItemX 2 5 6 2" xfId="2337"/>
    <cellStyle name="SAPBEXaggItemX 2 5 7" xfId="2338"/>
    <cellStyle name="SAPBEXaggItemX 2 6" xfId="2339"/>
    <cellStyle name="SAPBEXaggItemX 2 6 2" xfId="2340"/>
    <cellStyle name="SAPBEXaggItemX 2 7" xfId="2341"/>
    <cellStyle name="SAPBEXaggItemX 2 7 2" xfId="2342"/>
    <cellStyle name="SAPBEXaggItemX 2 8" xfId="2343"/>
    <cellStyle name="SAPBEXaggItemX 2 8 2" xfId="2344"/>
    <cellStyle name="SAPBEXaggItemX 2 9" xfId="2345"/>
    <cellStyle name="SAPBEXaggItemX 2 9 2" xfId="2346"/>
    <cellStyle name="SAPBEXaggItemX 3" xfId="2347"/>
    <cellStyle name="SAPBEXaggItemX 3 10" xfId="2348"/>
    <cellStyle name="SAPBEXaggItemX 3 2" xfId="2349"/>
    <cellStyle name="SAPBEXaggItemX 3 2 2" xfId="2350"/>
    <cellStyle name="SAPBEXaggItemX 3 2 2 2" xfId="2351"/>
    <cellStyle name="SAPBEXaggItemX 3 2 3" xfId="2352"/>
    <cellStyle name="SAPBEXaggItemX 3 2 3 2" xfId="2353"/>
    <cellStyle name="SAPBEXaggItemX 3 2 4" xfId="2354"/>
    <cellStyle name="SAPBEXaggItemX 3 2 4 2" xfId="2355"/>
    <cellStyle name="SAPBEXaggItemX 3 2 5" xfId="2356"/>
    <cellStyle name="SAPBEXaggItemX 3 2 5 2" xfId="2357"/>
    <cellStyle name="SAPBEXaggItemX 3 2 6" xfId="2358"/>
    <cellStyle name="SAPBEXaggItemX 3 2 6 2" xfId="2359"/>
    <cellStyle name="SAPBEXaggItemX 3 2 7" xfId="2360"/>
    <cellStyle name="SAPBEXaggItemX 3 3" xfId="2361"/>
    <cellStyle name="SAPBEXaggItemX 3 3 2" xfId="2362"/>
    <cellStyle name="SAPBEXaggItemX 3 3 2 2" xfId="2363"/>
    <cellStyle name="SAPBEXaggItemX 3 3 3" xfId="2364"/>
    <cellStyle name="SAPBEXaggItemX 3 3 3 2" xfId="2365"/>
    <cellStyle name="SAPBEXaggItemX 3 3 4" xfId="2366"/>
    <cellStyle name="SAPBEXaggItemX 3 3 4 2" xfId="2367"/>
    <cellStyle name="SAPBEXaggItemX 3 3 5" xfId="2368"/>
    <cellStyle name="SAPBEXaggItemX 3 3 5 2" xfId="2369"/>
    <cellStyle name="SAPBEXaggItemX 3 3 6" xfId="2370"/>
    <cellStyle name="SAPBEXaggItemX 3 3 6 2" xfId="2371"/>
    <cellStyle name="SAPBEXaggItemX 3 3 7" xfId="2372"/>
    <cellStyle name="SAPBEXaggItemX 3 4" xfId="2373"/>
    <cellStyle name="SAPBEXaggItemX 3 4 2" xfId="2374"/>
    <cellStyle name="SAPBEXaggItemX 3 4 2 2" xfId="2375"/>
    <cellStyle name="SAPBEXaggItemX 3 4 3" xfId="2376"/>
    <cellStyle name="SAPBEXaggItemX 3 4 3 2" xfId="2377"/>
    <cellStyle name="SAPBEXaggItemX 3 4 4" xfId="2378"/>
    <cellStyle name="SAPBEXaggItemX 3 4 4 2" xfId="2379"/>
    <cellStyle name="SAPBEXaggItemX 3 4 5" xfId="2380"/>
    <cellStyle name="SAPBEXaggItemX 3 4 5 2" xfId="2381"/>
    <cellStyle name="SAPBEXaggItemX 3 4 6" xfId="2382"/>
    <cellStyle name="SAPBEXaggItemX 3 4 6 2" xfId="2383"/>
    <cellStyle name="SAPBEXaggItemX 3 4 7" xfId="2384"/>
    <cellStyle name="SAPBEXaggItemX 3 5" xfId="2385"/>
    <cellStyle name="SAPBEXaggItemX 3 5 2" xfId="2386"/>
    <cellStyle name="SAPBEXaggItemX 3 6" xfId="2387"/>
    <cellStyle name="SAPBEXaggItemX 3 6 2" xfId="2388"/>
    <cellStyle name="SAPBEXaggItemX 3 7" xfId="2389"/>
    <cellStyle name="SAPBEXaggItemX 3 7 2" xfId="2390"/>
    <cellStyle name="SAPBEXaggItemX 3 8" xfId="2391"/>
    <cellStyle name="SAPBEXaggItemX 3 8 2" xfId="2392"/>
    <cellStyle name="SAPBEXaggItemX 3 9" xfId="2393"/>
    <cellStyle name="SAPBEXaggItemX 3 9 2" xfId="2394"/>
    <cellStyle name="SAPBEXaggItemX 4" xfId="2395"/>
    <cellStyle name="SAPBEXaggItemX 4 2" xfId="2396"/>
    <cellStyle name="SAPBEXaggItemX 4 2 2" xfId="2397"/>
    <cellStyle name="SAPBEXaggItemX 4 3" xfId="2398"/>
    <cellStyle name="SAPBEXaggItemX 4 3 2" xfId="2399"/>
    <cellStyle name="SAPBEXaggItemX 4 4" xfId="2400"/>
    <cellStyle name="SAPBEXaggItemX 4 4 2" xfId="2401"/>
    <cellStyle name="SAPBEXaggItemX 4 5" xfId="2402"/>
    <cellStyle name="SAPBEXaggItemX 4 5 2" xfId="2403"/>
    <cellStyle name="SAPBEXaggItemX 4 6" xfId="2404"/>
    <cellStyle name="SAPBEXaggItemX 4 6 2" xfId="2405"/>
    <cellStyle name="SAPBEXaggItemX 4 7" xfId="2406"/>
    <cellStyle name="SAPBEXaggItemX 5" xfId="2407"/>
    <cellStyle name="SAPBEXaggItemX 5 2" xfId="2408"/>
    <cellStyle name="SAPBEXaggItemX 5 2 2" xfId="2409"/>
    <cellStyle name="SAPBEXaggItemX 5 3" xfId="2410"/>
    <cellStyle name="SAPBEXaggItemX 5 3 2" xfId="2411"/>
    <cellStyle name="SAPBEXaggItemX 5 4" xfId="2412"/>
    <cellStyle name="SAPBEXaggItemX 5 4 2" xfId="2413"/>
    <cellStyle name="SAPBEXaggItemX 5 5" xfId="2414"/>
    <cellStyle name="SAPBEXaggItemX 5 5 2" xfId="2415"/>
    <cellStyle name="SAPBEXaggItemX 5 6" xfId="2416"/>
    <cellStyle name="SAPBEXaggItemX 5 6 2" xfId="2417"/>
    <cellStyle name="SAPBEXaggItemX 5 7" xfId="2418"/>
    <cellStyle name="SAPBEXaggItemX 6" xfId="2419"/>
    <cellStyle name="SAPBEXaggItemX 6 2" xfId="2420"/>
    <cellStyle name="SAPBEXaggItemX 6 2 2" xfId="2421"/>
    <cellStyle name="SAPBEXaggItemX 6 3" xfId="2422"/>
    <cellStyle name="SAPBEXaggItemX 6 3 2" xfId="2423"/>
    <cellStyle name="SAPBEXaggItemX 6 4" xfId="2424"/>
    <cellStyle name="SAPBEXaggItemX 6 4 2" xfId="2425"/>
    <cellStyle name="SAPBEXaggItemX 6 5" xfId="2426"/>
    <cellStyle name="SAPBEXaggItemX 6 5 2" xfId="2427"/>
    <cellStyle name="SAPBEXaggItemX 6 6" xfId="2428"/>
    <cellStyle name="SAPBEXaggItemX 6 6 2" xfId="2429"/>
    <cellStyle name="SAPBEXaggItemX 6 7" xfId="2430"/>
    <cellStyle name="SAPBEXaggItemX 7" xfId="2431"/>
    <cellStyle name="SAPBEXaggItemX 7 2" xfId="2432"/>
    <cellStyle name="SAPBEXaggItemX 8" xfId="2433"/>
    <cellStyle name="SAPBEXaggItemX 8 2" xfId="2434"/>
    <cellStyle name="SAPBEXaggItemX 9" xfId="2435"/>
    <cellStyle name="SAPBEXaggItemX 9 2" xfId="2436"/>
    <cellStyle name="SAPBEXchaText" xfId="458"/>
    <cellStyle name="SAPBEXchaText 10" xfId="2437"/>
    <cellStyle name="SAPBEXchaText 10 2" xfId="2438"/>
    <cellStyle name="SAPBEXchaText 11" xfId="2439"/>
    <cellStyle name="SAPBEXchaText 12" xfId="2440"/>
    <cellStyle name="SAPBEXchaText 13" xfId="2441"/>
    <cellStyle name="SAPBEXchaText 14" xfId="2442"/>
    <cellStyle name="SAPBEXchaText 15" xfId="2443"/>
    <cellStyle name="SAPBEXchaText 2" xfId="2444"/>
    <cellStyle name="SAPBEXchaText 2 10" xfId="2445"/>
    <cellStyle name="SAPBEXchaText 2 11" xfId="2446"/>
    <cellStyle name="SAPBEXchaText 2 12" xfId="2447"/>
    <cellStyle name="SAPBEXchaText 2 13" xfId="2448"/>
    <cellStyle name="SAPBEXchaText 2 14" xfId="2449"/>
    <cellStyle name="SAPBEXchaText 2 2" xfId="2450"/>
    <cellStyle name="SAPBEXchaText 2 2 10" xfId="2451"/>
    <cellStyle name="SAPBEXchaText 2 2 2" xfId="2452"/>
    <cellStyle name="SAPBEXchaText 2 2 2 2" xfId="2453"/>
    <cellStyle name="SAPBEXchaText 2 2 2 2 2" xfId="2454"/>
    <cellStyle name="SAPBEXchaText 2 2 2 3" xfId="2455"/>
    <cellStyle name="SAPBEXchaText 2 2 2 3 2" xfId="2456"/>
    <cellStyle name="SAPBEXchaText 2 2 2 4" xfId="2457"/>
    <cellStyle name="SAPBEXchaText 2 2 2 4 2" xfId="2458"/>
    <cellStyle name="SAPBEXchaText 2 2 2 5" xfId="2459"/>
    <cellStyle name="SAPBEXchaText 2 2 2 5 2" xfId="2460"/>
    <cellStyle name="SAPBEXchaText 2 2 2 6" xfId="2461"/>
    <cellStyle name="SAPBEXchaText 2 2 2 6 2" xfId="2462"/>
    <cellStyle name="SAPBEXchaText 2 2 2 7" xfId="2463"/>
    <cellStyle name="SAPBEXchaText 2 2 3" xfId="2464"/>
    <cellStyle name="SAPBEXchaText 2 2 3 2" xfId="2465"/>
    <cellStyle name="SAPBEXchaText 2 2 3 2 2" xfId="2466"/>
    <cellStyle name="SAPBEXchaText 2 2 3 3" xfId="2467"/>
    <cellStyle name="SAPBEXchaText 2 2 3 3 2" xfId="2468"/>
    <cellStyle name="SAPBEXchaText 2 2 3 4" xfId="2469"/>
    <cellStyle name="SAPBEXchaText 2 2 3 4 2" xfId="2470"/>
    <cellStyle name="SAPBEXchaText 2 2 3 5" xfId="2471"/>
    <cellStyle name="SAPBEXchaText 2 2 3 5 2" xfId="2472"/>
    <cellStyle name="SAPBEXchaText 2 2 3 6" xfId="2473"/>
    <cellStyle name="SAPBEXchaText 2 2 3 6 2" xfId="2474"/>
    <cellStyle name="SAPBEXchaText 2 2 3 7" xfId="2475"/>
    <cellStyle name="SAPBEXchaText 2 2 4" xfId="2476"/>
    <cellStyle name="SAPBEXchaText 2 2 4 2" xfId="2477"/>
    <cellStyle name="SAPBEXchaText 2 2 4 2 2" xfId="2478"/>
    <cellStyle name="SAPBEXchaText 2 2 4 3" xfId="2479"/>
    <cellStyle name="SAPBEXchaText 2 2 4 3 2" xfId="2480"/>
    <cellStyle name="SAPBEXchaText 2 2 4 4" xfId="2481"/>
    <cellStyle name="SAPBEXchaText 2 2 4 4 2" xfId="2482"/>
    <cellStyle name="SAPBEXchaText 2 2 4 5" xfId="2483"/>
    <cellStyle name="SAPBEXchaText 2 2 4 5 2" xfId="2484"/>
    <cellStyle name="SAPBEXchaText 2 2 4 6" xfId="2485"/>
    <cellStyle name="SAPBEXchaText 2 2 4 6 2" xfId="2486"/>
    <cellStyle name="SAPBEXchaText 2 2 4 7" xfId="2487"/>
    <cellStyle name="SAPBEXchaText 2 2 5" xfId="2488"/>
    <cellStyle name="SAPBEXchaText 2 2 5 2" xfId="2489"/>
    <cellStyle name="SAPBEXchaText 2 2 6" xfId="2490"/>
    <cellStyle name="SAPBEXchaText 2 2 6 2" xfId="2491"/>
    <cellStyle name="SAPBEXchaText 2 2 7" xfId="2492"/>
    <cellStyle name="SAPBEXchaText 2 2 7 2" xfId="2493"/>
    <cellStyle name="SAPBEXchaText 2 2 8" xfId="2494"/>
    <cellStyle name="SAPBEXchaText 2 2 8 2" xfId="2495"/>
    <cellStyle name="SAPBEXchaText 2 2 9" xfId="2496"/>
    <cellStyle name="SAPBEXchaText 2 2 9 2" xfId="2497"/>
    <cellStyle name="SAPBEXchaText 2 3" xfId="2498"/>
    <cellStyle name="SAPBEXchaText 2 3 2" xfId="2499"/>
    <cellStyle name="SAPBEXchaText 2 3 2 2" xfId="2500"/>
    <cellStyle name="SAPBEXchaText 2 3 3" xfId="2501"/>
    <cellStyle name="SAPBEXchaText 2 3 3 2" xfId="2502"/>
    <cellStyle name="SAPBEXchaText 2 3 4" xfId="2503"/>
    <cellStyle name="SAPBEXchaText 2 3 4 2" xfId="2504"/>
    <cellStyle name="SAPBEXchaText 2 3 5" xfId="2505"/>
    <cellStyle name="SAPBEXchaText 2 3 5 2" xfId="2506"/>
    <cellStyle name="SAPBEXchaText 2 3 6" xfId="2507"/>
    <cellStyle name="SAPBEXchaText 2 3 6 2" xfId="2508"/>
    <cellStyle name="SAPBEXchaText 2 3 7" xfId="2509"/>
    <cellStyle name="SAPBEXchaText 2 4" xfId="2510"/>
    <cellStyle name="SAPBEXchaText 2 4 2" xfId="2511"/>
    <cellStyle name="SAPBEXchaText 2 4 2 2" xfId="2512"/>
    <cellStyle name="SAPBEXchaText 2 4 3" xfId="2513"/>
    <cellStyle name="SAPBEXchaText 2 4 3 2" xfId="2514"/>
    <cellStyle name="SAPBEXchaText 2 4 4" xfId="2515"/>
    <cellStyle name="SAPBEXchaText 2 4 4 2" xfId="2516"/>
    <cellStyle name="SAPBEXchaText 2 4 5" xfId="2517"/>
    <cellStyle name="SAPBEXchaText 2 4 5 2" xfId="2518"/>
    <cellStyle name="SAPBEXchaText 2 4 6" xfId="2519"/>
    <cellStyle name="SAPBEXchaText 2 4 6 2" xfId="2520"/>
    <cellStyle name="SAPBEXchaText 2 4 7" xfId="2521"/>
    <cellStyle name="SAPBEXchaText 2 5" xfId="2522"/>
    <cellStyle name="SAPBEXchaText 2 5 2" xfId="2523"/>
    <cellStyle name="SAPBEXchaText 2 5 2 2" xfId="2524"/>
    <cellStyle name="SAPBEXchaText 2 5 3" xfId="2525"/>
    <cellStyle name="SAPBEXchaText 2 5 3 2" xfId="2526"/>
    <cellStyle name="SAPBEXchaText 2 5 4" xfId="2527"/>
    <cellStyle name="SAPBEXchaText 2 5 4 2" xfId="2528"/>
    <cellStyle name="SAPBEXchaText 2 5 5" xfId="2529"/>
    <cellStyle name="SAPBEXchaText 2 5 5 2" xfId="2530"/>
    <cellStyle name="SAPBEXchaText 2 5 6" xfId="2531"/>
    <cellStyle name="SAPBEXchaText 2 5 6 2" xfId="2532"/>
    <cellStyle name="SAPBEXchaText 2 5 7" xfId="2533"/>
    <cellStyle name="SAPBEXchaText 2 6" xfId="2534"/>
    <cellStyle name="SAPBEXchaText 2 6 2" xfId="2535"/>
    <cellStyle name="SAPBEXchaText 2 7" xfId="2536"/>
    <cellStyle name="SAPBEXchaText 2 7 2" xfId="2537"/>
    <cellStyle name="SAPBEXchaText 2 8" xfId="2538"/>
    <cellStyle name="SAPBEXchaText 2 8 2" xfId="2539"/>
    <cellStyle name="SAPBEXchaText 2 9" xfId="2540"/>
    <cellStyle name="SAPBEXchaText 2 9 2" xfId="2541"/>
    <cellStyle name="SAPBEXchaText 3" xfId="2542"/>
    <cellStyle name="SAPBEXchaText 3 10" xfId="2543"/>
    <cellStyle name="SAPBEXchaText 3 2" xfId="2544"/>
    <cellStyle name="SAPBEXchaText 3 2 2" xfId="2545"/>
    <cellStyle name="SAPBEXchaText 3 2 2 2" xfId="2546"/>
    <cellStyle name="SAPBEXchaText 3 2 3" xfId="2547"/>
    <cellStyle name="SAPBEXchaText 3 2 3 2" xfId="2548"/>
    <cellStyle name="SAPBEXchaText 3 2 4" xfId="2549"/>
    <cellStyle name="SAPBEXchaText 3 2 4 2" xfId="2550"/>
    <cellStyle name="SAPBEXchaText 3 2 5" xfId="2551"/>
    <cellStyle name="SAPBEXchaText 3 2 5 2" xfId="2552"/>
    <cellStyle name="SAPBEXchaText 3 2 6" xfId="2553"/>
    <cellStyle name="SAPBEXchaText 3 2 6 2" xfId="2554"/>
    <cellStyle name="SAPBEXchaText 3 2 7" xfId="2555"/>
    <cellStyle name="SAPBEXchaText 3 3" xfId="2556"/>
    <cellStyle name="SAPBEXchaText 3 3 2" xfId="2557"/>
    <cellStyle name="SAPBEXchaText 3 3 2 2" xfId="2558"/>
    <cellStyle name="SAPBEXchaText 3 3 3" xfId="2559"/>
    <cellStyle name="SAPBEXchaText 3 3 3 2" xfId="2560"/>
    <cellStyle name="SAPBEXchaText 3 3 4" xfId="2561"/>
    <cellStyle name="SAPBEXchaText 3 3 4 2" xfId="2562"/>
    <cellStyle name="SAPBEXchaText 3 3 5" xfId="2563"/>
    <cellStyle name="SAPBEXchaText 3 3 5 2" xfId="2564"/>
    <cellStyle name="SAPBEXchaText 3 3 6" xfId="2565"/>
    <cellStyle name="SAPBEXchaText 3 3 6 2" xfId="2566"/>
    <cellStyle name="SAPBEXchaText 3 3 7" xfId="2567"/>
    <cellStyle name="SAPBEXchaText 3 4" xfId="2568"/>
    <cellStyle name="SAPBEXchaText 3 4 2" xfId="2569"/>
    <cellStyle name="SAPBEXchaText 3 4 2 2" xfId="2570"/>
    <cellStyle name="SAPBEXchaText 3 4 3" xfId="2571"/>
    <cellStyle name="SAPBEXchaText 3 4 3 2" xfId="2572"/>
    <cellStyle name="SAPBEXchaText 3 4 4" xfId="2573"/>
    <cellStyle name="SAPBEXchaText 3 4 4 2" xfId="2574"/>
    <cellStyle name="SAPBEXchaText 3 4 5" xfId="2575"/>
    <cellStyle name="SAPBEXchaText 3 4 5 2" xfId="2576"/>
    <cellStyle name="SAPBEXchaText 3 4 6" xfId="2577"/>
    <cellStyle name="SAPBEXchaText 3 4 6 2" xfId="2578"/>
    <cellStyle name="SAPBEXchaText 3 4 7" xfId="2579"/>
    <cellStyle name="SAPBEXchaText 3 5" xfId="2580"/>
    <cellStyle name="SAPBEXchaText 3 5 2" xfId="2581"/>
    <cellStyle name="SAPBEXchaText 3 6" xfId="2582"/>
    <cellStyle name="SAPBEXchaText 3 6 2" xfId="2583"/>
    <cellStyle name="SAPBEXchaText 3 7" xfId="2584"/>
    <cellStyle name="SAPBEXchaText 3 7 2" xfId="2585"/>
    <cellStyle name="SAPBEXchaText 3 8" xfId="2586"/>
    <cellStyle name="SAPBEXchaText 3 8 2" xfId="2587"/>
    <cellStyle name="SAPBEXchaText 3 9" xfId="2588"/>
    <cellStyle name="SAPBEXchaText 3 9 2" xfId="2589"/>
    <cellStyle name="SAPBEXchaText 4" xfId="2590"/>
    <cellStyle name="SAPBEXchaText 4 2" xfId="2591"/>
    <cellStyle name="SAPBEXchaText 4 2 2" xfId="2592"/>
    <cellStyle name="SAPBEXchaText 4 3" xfId="2593"/>
    <cellStyle name="SAPBEXchaText 4 3 2" xfId="2594"/>
    <cellStyle name="SAPBEXchaText 4 4" xfId="2595"/>
    <cellStyle name="SAPBEXchaText 4 4 2" xfId="2596"/>
    <cellStyle name="SAPBEXchaText 4 5" xfId="2597"/>
    <cellStyle name="SAPBEXchaText 4 5 2" xfId="2598"/>
    <cellStyle name="SAPBEXchaText 4 6" xfId="2599"/>
    <cellStyle name="SAPBEXchaText 4 6 2" xfId="2600"/>
    <cellStyle name="SAPBEXchaText 4 7" xfId="2601"/>
    <cellStyle name="SAPBEXchaText 5" xfId="2602"/>
    <cellStyle name="SAPBEXchaText 5 2" xfId="2603"/>
    <cellStyle name="SAPBEXchaText 5 2 2" xfId="2604"/>
    <cellStyle name="SAPBEXchaText 5 3" xfId="2605"/>
    <cellStyle name="SAPBEXchaText 5 3 2" xfId="2606"/>
    <cellStyle name="SAPBEXchaText 5 4" xfId="2607"/>
    <cellStyle name="SAPBEXchaText 5 4 2" xfId="2608"/>
    <cellStyle name="SAPBEXchaText 5 5" xfId="2609"/>
    <cellStyle name="SAPBEXchaText 5 5 2" xfId="2610"/>
    <cellStyle name="SAPBEXchaText 5 6" xfId="2611"/>
    <cellStyle name="SAPBEXchaText 5 6 2" xfId="2612"/>
    <cellStyle name="SAPBEXchaText 5 7" xfId="2613"/>
    <cellStyle name="SAPBEXchaText 6" xfId="2614"/>
    <cellStyle name="SAPBEXchaText 6 2" xfId="2615"/>
    <cellStyle name="SAPBEXchaText 6 2 2" xfId="2616"/>
    <cellStyle name="SAPBEXchaText 6 3" xfId="2617"/>
    <cellStyle name="SAPBEXchaText 6 3 2" xfId="2618"/>
    <cellStyle name="SAPBEXchaText 6 4" xfId="2619"/>
    <cellStyle name="SAPBEXchaText 6 4 2" xfId="2620"/>
    <cellStyle name="SAPBEXchaText 6 5" xfId="2621"/>
    <cellStyle name="SAPBEXchaText 6 5 2" xfId="2622"/>
    <cellStyle name="SAPBEXchaText 6 6" xfId="2623"/>
    <cellStyle name="SAPBEXchaText 6 6 2" xfId="2624"/>
    <cellStyle name="SAPBEXchaText 6 7" xfId="2625"/>
    <cellStyle name="SAPBEXchaText 7" xfId="2626"/>
    <cellStyle name="SAPBEXchaText 7 2" xfId="2627"/>
    <cellStyle name="SAPBEXchaText 8" xfId="2628"/>
    <cellStyle name="SAPBEXchaText 8 2" xfId="2629"/>
    <cellStyle name="SAPBEXchaText 9" xfId="2630"/>
    <cellStyle name="SAPBEXchaText 9 2" xfId="2631"/>
    <cellStyle name="SAPBEXexcBad7" xfId="459"/>
    <cellStyle name="SAPBEXexcBad7 10" xfId="2632"/>
    <cellStyle name="SAPBEXexcBad7 10 2" xfId="2633"/>
    <cellStyle name="SAPBEXexcBad7 11" xfId="2634"/>
    <cellStyle name="SAPBEXexcBad7 12" xfId="2635"/>
    <cellStyle name="SAPBEXexcBad7 13" xfId="2636"/>
    <cellStyle name="SAPBEXexcBad7 14" xfId="2637"/>
    <cellStyle name="SAPBEXexcBad7 15" xfId="2638"/>
    <cellStyle name="SAPBEXexcBad7 2" xfId="2639"/>
    <cellStyle name="SAPBEXexcBad7 2 10" xfId="2640"/>
    <cellStyle name="SAPBEXexcBad7 2 11" xfId="2641"/>
    <cellStyle name="SAPBEXexcBad7 2 12" xfId="2642"/>
    <cellStyle name="SAPBEXexcBad7 2 13" xfId="2643"/>
    <cellStyle name="SAPBEXexcBad7 2 14" xfId="2644"/>
    <cellStyle name="SAPBEXexcBad7 2 2" xfId="2645"/>
    <cellStyle name="SAPBEXexcBad7 2 2 10" xfId="2646"/>
    <cellStyle name="SAPBEXexcBad7 2 2 2" xfId="2647"/>
    <cellStyle name="SAPBEXexcBad7 2 2 2 2" xfId="2648"/>
    <cellStyle name="SAPBEXexcBad7 2 2 2 2 2" xfId="2649"/>
    <cellStyle name="SAPBEXexcBad7 2 2 2 3" xfId="2650"/>
    <cellStyle name="SAPBEXexcBad7 2 2 2 3 2" xfId="2651"/>
    <cellStyle name="SAPBEXexcBad7 2 2 2 4" xfId="2652"/>
    <cellStyle name="SAPBEXexcBad7 2 2 2 4 2" xfId="2653"/>
    <cellStyle name="SAPBEXexcBad7 2 2 2 5" xfId="2654"/>
    <cellStyle name="SAPBEXexcBad7 2 2 2 5 2" xfId="2655"/>
    <cellStyle name="SAPBEXexcBad7 2 2 2 6" xfId="2656"/>
    <cellStyle name="SAPBEXexcBad7 2 2 2 6 2" xfId="2657"/>
    <cellStyle name="SAPBEXexcBad7 2 2 2 7" xfId="2658"/>
    <cellStyle name="SAPBEXexcBad7 2 2 3" xfId="2659"/>
    <cellStyle name="SAPBEXexcBad7 2 2 3 2" xfId="2660"/>
    <cellStyle name="SAPBEXexcBad7 2 2 3 2 2" xfId="2661"/>
    <cellStyle name="SAPBEXexcBad7 2 2 3 3" xfId="2662"/>
    <cellStyle name="SAPBEXexcBad7 2 2 3 3 2" xfId="2663"/>
    <cellStyle name="SAPBEXexcBad7 2 2 3 4" xfId="2664"/>
    <cellStyle name="SAPBEXexcBad7 2 2 3 4 2" xfId="2665"/>
    <cellStyle name="SAPBEXexcBad7 2 2 3 5" xfId="2666"/>
    <cellStyle name="SAPBEXexcBad7 2 2 3 5 2" xfId="2667"/>
    <cellStyle name="SAPBEXexcBad7 2 2 3 6" xfId="2668"/>
    <cellStyle name="SAPBEXexcBad7 2 2 3 6 2" xfId="2669"/>
    <cellStyle name="SAPBEXexcBad7 2 2 3 7" xfId="2670"/>
    <cellStyle name="SAPBEXexcBad7 2 2 4" xfId="2671"/>
    <cellStyle name="SAPBEXexcBad7 2 2 4 2" xfId="2672"/>
    <cellStyle name="SAPBEXexcBad7 2 2 4 2 2" xfId="2673"/>
    <cellStyle name="SAPBEXexcBad7 2 2 4 3" xfId="2674"/>
    <cellStyle name="SAPBEXexcBad7 2 2 4 3 2" xfId="2675"/>
    <cellStyle name="SAPBEXexcBad7 2 2 4 4" xfId="2676"/>
    <cellStyle name="SAPBEXexcBad7 2 2 4 4 2" xfId="2677"/>
    <cellStyle name="SAPBEXexcBad7 2 2 4 5" xfId="2678"/>
    <cellStyle name="SAPBEXexcBad7 2 2 4 5 2" xfId="2679"/>
    <cellStyle name="SAPBEXexcBad7 2 2 4 6" xfId="2680"/>
    <cellStyle name="SAPBEXexcBad7 2 2 4 6 2" xfId="2681"/>
    <cellStyle name="SAPBEXexcBad7 2 2 4 7" xfId="2682"/>
    <cellStyle name="SAPBEXexcBad7 2 2 5" xfId="2683"/>
    <cellStyle name="SAPBEXexcBad7 2 2 5 2" xfId="2684"/>
    <cellStyle name="SAPBEXexcBad7 2 2 6" xfId="2685"/>
    <cellStyle name="SAPBEXexcBad7 2 2 6 2" xfId="2686"/>
    <cellStyle name="SAPBEXexcBad7 2 2 7" xfId="2687"/>
    <cellStyle name="SAPBEXexcBad7 2 2 7 2" xfId="2688"/>
    <cellStyle name="SAPBEXexcBad7 2 2 8" xfId="2689"/>
    <cellStyle name="SAPBEXexcBad7 2 2 8 2" xfId="2690"/>
    <cellStyle name="SAPBEXexcBad7 2 2 9" xfId="2691"/>
    <cellStyle name="SAPBEXexcBad7 2 2 9 2" xfId="2692"/>
    <cellStyle name="SAPBEXexcBad7 2 3" xfId="2693"/>
    <cellStyle name="SAPBEXexcBad7 2 3 2" xfId="2694"/>
    <cellStyle name="SAPBEXexcBad7 2 3 2 2" xfId="2695"/>
    <cellStyle name="SAPBEXexcBad7 2 3 3" xfId="2696"/>
    <cellStyle name="SAPBEXexcBad7 2 3 3 2" xfId="2697"/>
    <cellStyle name="SAPBEXexcBad7 2 3 4" xfId="2698"/>
    <cellStyle name="SAPBEXexcBad7 2 3 4 2" xfId="2699"/>
    <cellStyle name="SAPBEXexcBad7 2 3 5" xfId="2700"/>
    <cellStyle name="SAPBEXexcBad7 2 3 5 2" xfId="2701"/>
    <cellStyle name="SAPBEXexcBad7 2 3 6" xfId="2702"/>
    <cellStyle name="SAPBEXexcBad7 2 3 6 2" xfId="2703"/>
    <cellStyle name="SAPBEXexcBad7 2 3 7" xfId="2704"/>
    <cellStyle name="SAPBEXexcBad7 2 4" xfId="2705"/>
    <cellStyle name="SAPBEXexcBad7 2 4 2" xfId="2706"/>
    <cellStyle name="SAPBEXexcBad7 2 4 2 2" xfId="2707"/>
    <cellStyle name="SAPBEXexcBad7 2 4 3" xfId="2708"/>
    <cellStyle name="SAPBEXexcBad7 2 4 3 2" xfId="2709"/>
    <cellStyle name="SAPBEXexcBad7 2 4 4" xfId="2710"/>
    <cellStyle name="SAPBEXexcBad7 2 4 4 2" xfId="2711"/>
    <cellStyle name="SAPBEXexcBad7 2 4 5" xfId="2712"/>
    <cellStyle name="SAPBEXexcBad7 2 4 5 2" xfId="2713"/>
    <cellStyle name="SAPBEXexcBad7 2 4 6" xfId="2714"/>
    <cellStyle name="SAPBEXexcBad7 2 4 6 2" xfId="2715"/>
    <cellStyle name="SAPBEXexcBad7 2 4 7" xfId="2716"/>
    <cellStyle name="SAPBEXexcBad7 2 5" xfId="2717"/>
    <cellStyle name="SAPBEXexcBad7 2 5 2" xfId="2718"/>
    <cellStyle name="SAPBEXexcBad7 2 5 2 2" xfId="2719"/>
    <cellStyle name="SAPBEXexcBad7 2 5 3" xfId="2720"/>
    <cellStyle name="SAPBEXexcBad7 2 5 3 2" xfId="2721"/>
    <cellStyle name="SAPBEXexcBad7 2 5 4" xfId="2722"/>
    <cellStyle name="SAPBEXexcBad7 2 5 4 2" xfId="2723"/>
    <cellStyle name="SAPBEXexcBad7 2 5 5" xfId="2724"/>
    <cellStyle name="SAPBEXexcBad7 2 5 5 2" xfId="2725"/>
    <cellStyle name="SAPBEXexcBad7 2 5 6" xfId="2726"/>
    <cellStyle name="SAPBEXexcBad7 2 5 6 2" xfId="2727"/>
    <cellStyle name="SAPBEXexcBad7 2 5 7" xfId="2728"/>
    <cellStyle name="SAPBEXexcBad7 2 6" xfId="2729"/>
    <cellStyle name="SAPBEXexcBad7 2 6 2" xfId="2730"/>
    <cellStyle name="SAPBEXexcBad7 2 7" xfId="2731"/>
    <cellStyle name="SAPBEXexcBad7 2 7 2" xfId="2732"/>
    <cellStyle name="SAPBEXexcBad7 2 8" xfId="2733"/>
    <cellStyle name="SAPBEXexcBad7 2 8 2" xfId="2734"/>
    <cellStyle name="SAPBEXexcBad7 2 9" xfId="2735"/>
    <cellStyle name="SAPBEXexcBad7 2 9 2" xfId="2736"/>
    <cellStyle name="SAPBEXexcBad7 3" xfId="2737"/>
    <cellStyle name="SAPBEXexcBad7 3 10" xfId="2738"/>
    <cellStyle name="SAPBEXexcBad7 3 2" xfId="2739"/>
    <cellStyle name="SAPBEXexcBad7 3 2 2" xfId="2740"/>
    <cellStyle name="SAPBEXexcBad7 3 2 2 2" xfId="2741"/>
    <cellStyle name="SAPBEXexcBad7 3 2 3" xfId="2742"/>
    <cellStyle name="SAPBEXexcBad7 3 2 3 2" xfId="2743"/>
    <cellStyle name="SAPBEXexcBad7 3 2 4" xfId="2744"/>
    <cellStyle name="SAPBEXexcBad7 3 2 4 2" xfId="2745"/>
    <cellStyle name="SAPBEXexcBad7 3 2 5" xfId="2746"/>
    <cellStyle name="SAPBEXexcBad7 3 2 5 2" xfId="2747"/>
    <cellStyle name="SAPBEXexcBad7 3 2 6" xfId="2748"/>
    <cellStyle name="SAPBEXexcBad7 3 2 6 2" xfId="2749"/>
    <cellStyle name="SAPBEXexcBad7 3 2 7" xfId="2750"/>
    <cellStyle name="SAPBEXexcBad7 3 3" xfId="2751"/>
    <cellStyle name="SAPBEXexcBad7 3 3 2" xfId="2752"/>
    <cellStyle name="SAPBEXexcBad7 3 3 2 2" xfId="2753"/>
    <cellStyle name="SAPBEXexcBad7 3 3 3" xfId="2754"/>
    <cellStyle name="SAPBEXexcBad7 3 3 3 2" xfId="2755"/>
    <cellStyle name="SAPBEXexcBad7 3 3 4" xfId="2756"/>
    <cellStyle name="SAPBEXexcBad7 3 3 4 2" xfId="2757"/>
    <cellStyle name="SAPBEXexcBad7 3 3 5" xfId="2758"/>
    <cellStyle name="SAPBEXexcBad7 3 3 5 2" xfId="2759"/>
    <cellStyle name="SAPBEXexcBad7 3 3 6" xfId="2760"/>
    <cellStyle name="SAPBEXexcBad7 3 3 6 2" xfId="2761"/>
    <cellStyle name="SAPBEXexcBad7 3 3 7" xfId="2762"/>
    <cellStyle name="SAPBEXexcBad7 3 4" xfId="2763"/>
    <cellStyle name="SAPBEXexcBad7 3 4 2" xfId="2764"/>
    <cellStyle name="SAPBEXexcBad7 3 4 2 2" xfId="2765"/>
    <cellStyle name="SAPBEXexcBad7 3 4 3" xfId="2766"/>
    <cellStyle name="SAPBEXexcBad7 3 4 3 2" xfId="2767"/>
    <cellStyle name="SAPBEXexcBad7 3 4 4" xfId="2768"/>
    <cellStyle name="SAPBEXexcBad7 3 4 4 2" xfId="2769"/>
    <cellStyle name="SAPBEXexcBad7 3 4 5" xfId="2770"/>
    <cellStyle name="SAPBEXexcBad7 3 4 5 2" xfId="2771"/>
    <cellStyle name="SAPBEXexcBad7 3 4 6" xfId="2772"/>
    <cellStyle name="SAPBEXexcBad7 3 4 6 2" xfId="2773"/>
    <cellStyle name="SAPBEXexcBad7 3 4 7" xfId="2774"/>
    <cellStyle name="SAPBEXexcBad7 3 5" xfId="2775"/>
    <cellStyle name="SAPBEXexcBad7 3 5 2" xfId="2776"/>
    <cellStyle name="SAPBEXexcBad7 3 6" xfId="2777"/>
    <cellStyle name="SAPBEXexcBad7 3 6 2" xfId="2778"/>
    <cellStyle name="SAPBEXexcBad7 3 7" xfId="2779"/>
    <cellStyle name="SAPBEXexcBad7 3 7 2" xfId="2780"/>
    <cellStyle name="SAPBEXexcBad7 3 8" xfId="2781"/>
    <cellStyle name="SAPBEXexcBad7 3 8 2" xfId="2782"/>
    <cellStyle name="SAPBEXexcBad7 3 9" xfId="2783"/>
    <cellStyle name="SAPBEXexcBad7 3 9 2" xfId="2784"/>
    <cellStyle name="SAPBEXexcBad7 4" xfId="2785"/>
    <cellStyle name="SAPBEXexcBad7 4 2" xfId="2786"/>
    <cellStyle name="SAPBEXexcBad7 4 2 2" xfId="2787"/>
    <cellStyle name="SAPBEXexcBad7 4 3" xfId="2788"/>
    <cellStyle name="SAPBEXexcBad7 4 3 2" xfId="2789"/>
    <cellStyle name="SAPBEXexcBad7 4 4" xfId="2790"/>
    <cellStyle name="SAPBEXexcBad7 4 4 2" xfId="2791"/>
    <cellStyle name="SAPBEXexcBad7 4 5" xfId="2792"/>
    <cellStyle name="SAPBEXexcBad7 4 5 2" xfId="2793"/>
    <cellStyle name="SAPBEXexcBad7 4 6" xfId="2794"/>
    <cellStyle name="SAPBEXexcBad7 4 6 2" xfId="2795"/>
    <cellStyle name="SAPBEXexcBad7 4 7" xfId="2796"/>
    <cellStyle name="SAPBEXexcBad7 5" xfId="2797"/>
    <cellStyle name="SAPBEXexcBad7 5 2" xfId="2798"/>
    <cellStyle name="SAPBEXexcBad7 5 2 2" xfId="2799"/>
    <cellStyle name="SAPBEXexcBad7 5 3" xfId="2800"/>
    <cellStyle name="SAPBEXexcBad7 5 3 2" xfId="2801"/>
    <cellStyle name="SAPBEXexcBad7 5 4" xfId="2802"/>
    <cellStyle name="SAPBEXexcBad7 5 4 2" xfId="2803"/>
    <cellStyle name="SAPBEXexcBad7 5 5" xfId="2804"/>
    <cellStyle name="SAPBEXexcBad7 5 5 2" xfId="2805"/>
    <cellStyle name="SAPBEXexcBad7 5 6" xfId="2806"/>
    <cellStyle name="SAPBEXexcBad7 5 6 2" xfId="2807"/>
    <cellStyle name="SAPBEXexcBad7 5 7" xfId="2808"/>
    <cellStyle name="SAPBEXexcBad7 6" xfId="2809"/>
    <cellStyle name="SAPBEXexcBad7 6 2" xfId="2810"/>
    <cellStyle name="SAPBEXexcBad7 6 2 2" xfId="2811"/>
    <cellStyle name="SAPBEXexcBad7 6 3" xfId="2812"/>
    <cellStyle name="SAPBEXexcBad7 6 3 2" xfId="2813"/>
    <cellStyle name="SAPBEXexcBad7 6 4" xfId="2814"/>
    <cellStyle name="SAPBEXexcBad7 6 4 2" xfId="2815"/>
    <cellStyle name="SAPBEXexcBad7 6 5" xfId="2816"/>
    <cellStyle name="SAPBEXexcBad7 6 5 2" xfId="2817"/>
    <cellStyle name="SAPBEXexcBad7 6 6" xfId="2818"/>
    <cellStyle name="SAPBEXexcBad7 6 6 2" xfId="2819"/>
    <cellStyle name="SAPBEXexcBad7 6 7" xfId="2820"/>
    <cellStyle name="SAPBEXexcBad7 7" xfId="2821"/>
    <cellStyle name="SAPBEXexcBad7 7 2" xfId="2822"/>
    <cellStyle name="SAPBEXexcBad7 8" xfId="2823"/>
    <cellStyle name="SAPBEXexcBad7 8 2" xfId="2824"/>
    <cellStyle name="SAPBEXexcBad7 9" xfId="2825"/>
    <cellStyle name="SAPBEXexcBad7 9 2" xfId="2826"/>
    <cellStyle name="SAPBEXexcBad8" xfId="460"/>
    <cellStyle name="SAPBEXexcBad8 10" xfId="2827"/>
    <cellStyle name="SAPBEXexcBad8 10 2" xfId="2828"/>
    <cellStyle name="SAPBEXexcBad8 11" xfId="2829"/>
    <cellStyle name="SAPBEXexcBad8 12" xfId="2830"/>
    <cellStyle name="SAPBEXexcBad8 13" xfId="2831"/>
    <cellStyle name="SAPBEXexcBad8 14" xfId="2832"/>
    <cellStyle name="SAPBEXexcBad8 15" xfId="2833"/>
    <cellStyle name="SAPBEXexcBad8 2" xfId="2834"/>
    <cellStyle name="SAPBEXexcBad8 2 10" xfId="2835"/>
    <cellStyle name="SAPBEXexcBad8 2 11" xfId="2836"/>
    <cellStyle name="SAPBEXexcBad8 2 12" xfId="2837"/>
    <cellStyle name="SAPBEXexcBad8 2 13" xfId="2838"/>
    <cellStyle name="SAPBEXexcBad8 2 14" xfId="2839"/>
    <cellStyle name="SAPBEXexcBad8 2 2" xfId="2840"/>
    <cellStyle name="SAPBEXexcBad8 2 2 10" xfId="2841"/>
    <cellStyle name="SAPBEXexcBad8 2 2 2" xfId="2842"/>
    <cellStyle name="SAPBEXexcBad8 2 2 2 2" xfId="2843"/>
    <cellStyle name="SAPBEXexcBad8 2 2 2 2 2" xfId="2844"/>
    <cellStyle name="SAPBEXexcBad8 2 2 2 3" xfId="2845"/>
    <cellStyle name="SAPBEXexcBad8 2 2 2 3 2" xfId="2846"/>
    <cellStyle name="SAPBEXexcBad8 2 2 2 4" xfId="2847"/>
    <cellStyle name="SAPBEXexcBad8 2 2 2 4 2" xfId="2848"/>
    <cellStyle name="SAPBEXexcBad8 2 2 2 5" xfId="2849"/>
    <cellStyle name="SAPBEXexcBad8 2 2 2 5 2" xfId="2850"/>
    <cellStyle name="SAPBEXexcBad8 2 2 2 6" xfId="2851"/>
    <cellStyle name="SAPBEXexcBad8 2 2 2 6 2" xfId="2852"/>
    <cellStyle name="SAPBEXexcBad8 2 2 2 7" xfId="2853"/>
    <cellStyle name="SAPBEXexcBad8 2 2 3" xfId="2854"/>
    <cellStyle name="SAPBEXexcBad8 2 2 3 2" xfId="2855"/>
    <cellStyle name="SAPBEXexcBad8 2 2 3 2 2" xfId="2856"/>
    <cellStyle name="SAPBEXexcBad8 2 2 3 3" xfId="2857"/>
    <cellStyle name="SAPBEXexcBad8 2 2 3 3 2" xfId="2858"/>
    <cellStyle name="SAPBEXexcBad8 2 2 3 4" xfId="2859"/>
    <cellStyle name="SAPBEXexcBad8 2 2 3 4 2" xfId="2860"/>
    <cellStyle name="SAPBEXexcBad8 2 2 3 5" xfId="2861"/>
    <cellStyle name="SAPBEXexcBad8 2 2 3 5 2" xfId="2862"/>
    <cellStyle name="SAPBEXexcBad8 2 2 3 6" xfId="2863"/>
    <cellStyle name="SAPBEXexcBad8 2 2 3 6 2" xfId="2864"/>
    <cellStyle name="SAPBEXexcBad8 2 2 3 7" xfId="2865"/>
    <cellStyle name="SAPBEXexcBad8 2 2 4" xfId="2866"/>
    <cellStyle name="SAPBEXexcBad8 2 2 4 2" xfId="2867"/>
    <cellStyle name="SAPBEXexcBad8 2 2 4 2 2" xfId="2868"/>
    <cellStyle name="SAPBEXexcBad8 2 2 4 3" xfId="2869"/>
    <cellStyle name="SAPBEXexcBad8 2 2 4 3 2" xfId="2870"/>
    <cellStyle name="SAPBEXexcBad8 2 2 4 4" xfId="2871"/>
    <cellStyle name="SAPBEXexcBad8 2 2 4 4 2" xfId="2872"/>
    <cellStyle name="SAPBEXexcBad8 2 2 4 5" xfId="2873"/>
    <cellStyle name="SAPBEXexcBad8 2 2 4 5 2" xfId="2874"/>
    <cellStyle name="SAPBEXexcBad8 2 2 4 6" xfId="2875"/>
    <cellStyle name="SAPBEXexcBad8 2 2 4 6 2" xfId="2876"/>
    <cellStyle name="SAPBEXexcBad8 2 2 4 7" xfId="2877"/>
    <cellStyle name="SAPBEXexcBad8 2 2 5" xfId="2878"/>
    <cellStyle name="SAPBEXexcBad8 2 2 5 2" xfId="2879"/>
    <cellStyle name="SAPBEXexcBad8 2 2 6" xfId="2880"/>
    <cellStyle name="SAPBEXexcBad8 2 2 6 2" xfId="2881"/>
    <cellStyle name="SAPBEXexcBad8 2 2 7" xfId="2882"/>
    <cellStyle name="SAPBEXexcBad8 2 2 7 2" xfId="2883"/>
    <cellStyle name="SAPBEXexcBad8 2 2 8" xfId="2884"/>
    <cellStyle name="SAPBEXexcBad8 2 2 8 2" xfId="2885"/>
    <cellStyle name="SAPBEXexcBad8 2 2 9" xfId="2886"/>
    <cellStyle name="SAPBEXexcBad8 2 2 9 2" xfId="2887"/>
    <cellStyle name="SAPBEXexcBad8 2 3" xfId="2888"/>
    <cellStyle name="SAPBEXexcBad8 2 3 2" xfId="2889"/>
    <cellStyle name="SAPBEXexcBad8 2 3 2 2" xfId="2890"/>
    <cellStyle name="SAPBEXexcBad8 2 3 3" xfId="2891"/>
    <cellStyle name="SAPBEXexcBad8 2 3 3 2" xfId="2892"/>
    <cellStyle name="SAPBEXexcBad8 2 3 4" xfId="2893"/>
    <cellStyle name="SAPBEXexcBad8 2 3 4 2" xfId="2894"/>
    <cellStyle name="SAPBEXexcBad8 2 3 5" xfId="2895"/>
    <cellStyle name="SAPBEXexcBad8 2 3 5 2" xfId="2896"/>
    <cellStyle name="SAPBEXexcBad8 2 3 6" xfId="2897"/>
    <cellStyle name="SAPBEXexcBad8 2 3 6 2" xfId="2898"/>
    <cellStyle name="SAPBEXexcBad8 2 3 7" xfId="2899"/>
    <cellStyle name="SAPBEXexcBad8 2 4" xfId="2900"/>
    <cellStyle name="SAPBEXexcBad8 2 4 2" xfId="2901"/>
    <cellStyle name="SAPBEXexcBad8 2 4 2 2" xfId="2902"/>
    <cellStyle name="SAPBEXexcBad8 2 4 3" xfId="2903"/>
    <cellStyle name="SAPBEXexcBad8 2 4 3 2" xfId="2904"/>
    <cellStyle name="SAPBEXexcBad8 2 4 4" xfId="2905"/>
    <cellStyle name="SAPBEXexcBad8 2 4 4 2" xfId="2906"/>
    <cellStyle name="SAPBEXexcBad8 2 4 5" xfId="2907"/>
    <cellStyle name="SAPBEXexcBad8 2 4 5 2" xfId="2908"/>
    <cellStyle name="SAPBEXexcBad8 2 4 6" xfId="2909"/>
    <cellStyle name="SAPBEXexcBad8 2 4 6 2" xfId="2910"/>
    <cellStyle name="SAPBEXexcBad8 2 4 7" xfId="2911"/>
    <cellStyle name="SAPBEXexcBad8 2 5" xfId="2912"/>
    <cellStyle name="SAPBEXexcBad8 2 5 2" xfId="2913"/>
    <cellStyle name="SAPBEXexcBad8 2 5 2 2" xfId="2914"/>
    <cellStyle name="SAPBEXexcBad8 2 5 3" xfId="2915"/>
    <cellStyle name="SAPBEXexcBad8 2 5 3 2" xfId="2916"/>
    <cellStyle name="SAPBEXexcBad8 2 5 4" xfId="2917"/>
    <cellStyle name="SAPBEXexcBad8 2 5 4 2" xfId="2918"/>
    <cellStyle name="SAPBEXexcBad8 2 5 5" xfId="2919"/>
    <cellStyle name="SAPBEXexcBad8 2 5 5 2" xfId="2920"/>
    <cellStyle name="SAPBEXexcBad8 2 5 6" xfId="2921"/>
    <cellStyle name="SAPBEXexcBad8 2 5 6 2" xfId="2922"/>
    <cellStyle name="SAPBEXexcBad8 2 5 7" xfId="2923"/>
    <cellStyle name="SAPBEXexcBad8 2 6" xfId="2924"/>
    <cellStyle name="SAPBEXexcBad8 2 6 2" xfId="2925"/>
    <cellStyle name="SAPBEXexcBad8 2 7" xfId="2926"/>
    <cellStyle name="SAPBEXexcBad8 2 7 2" xfId="2927"/>
    <cellStyle name="SAPBEXexcBad8 2 8" xfId="2928"/>
    <cellStyle name="SAPBEXexcBad8 2 8 2" xfId="2929"/>
    <cellStyle name="SAPBEXexcBad8 2 9" xfId="2930"/>
    <cellStyle name="SAPBEXexcBad8 2 9 2" xfId="2931"/>
    <cellStyle name="SAPBEXexcBad8 3" xfId="2932"/>
    <cellStyle name="SAPBEXexcBad8 3 10" xfId="2933"/>
    <cellStyle name="SAPBEXexcBad8 3 2" xfId="2934"/>
    <cellStyle name="SAPBEXexcBad8 3 2 2" xfId="2935"/>
    <cellStyle name="SAPBEXexcBad8 3 2 2 2" xfId="2936"/>
    <cellStyle name="SAPBEXexcBad8 3 2 3" xfId="2937"/>
    <cellStyle name="SAPBEXexcBad8 3 2 3 2" xfId="2938"/>
    <cellStyle name="SAPBEXexcBad8 3 2 4" xfId="2939"/>
    <cellStyle name="SAPBEXexcBad8 3 2 4 2" xfId="2940"/>
    <cellStyle name="SAPBEXexcBad8 3 2 5" xfId="2941"/>
    <cellStyle name="SAPBEXexcBad8 3 2 5 2" xfId="2942"/>
    <cellStyle name="SAPBEXexcBad8 3 2 6" xfId="2943"/>
    <cellStyle name="SAPBEXexcBad8 3 2 6 2" xfId="2944"/>
    <cellStyle name="SAPBEXexcBad8 3 2 7" xfId="2945"/>
    <cellStyle name="SAPBEXexcBad8 3 3" xfId="2946"/>
    <cellStyle name="SAPBEXexcBad8 3 3 2" xfId="2947"/>
    <cellStyle name="SAPBEXexcBad8 3 3 2 2" xfId="2948"/>
    <cellStyle name="SAPBEXexcBad8 3 3 3" xfId="2949"/>
    <cellStyle name="SAPBEXexcBad8 3 3 3 2" xfId="2950"/>
    <cellStyle name="SAPBEXexcBad8 3 3 4" xfId="2951"/>
    <cellStyle name="SAPBEXexcBad8 3 3 4 2" xfId="2952"/>
    <cellStyle name="SAPBEXexcBad8 3 3 5" xfId="2953"/>
    <cellStyle name="SAPBEXexcBad8 3 3 5 2" xfId="2954"/>
    <cellStyle name="SAPBEXexcBad8 3 3 6" xfId="2955"/>
    <cellStyle name="SAPBEXexcBad8 3 3 6 2" xfId="2956"/>
    <cellStyle name="SAPBEXexcBad8 3 3 7" xfId="2957"/>
    <cellStyle name="SAPBEXexcBad8 3 4" xfId="2958"/>
    <cellStyle name="SAPBEXexcBad8 3 4 2" xfId="2959"/>
    <cellStyle name="SAPBEXexcBad8 3 4 2 2" xfId="2960"/>
    <cellStyle name="SAPBEXexcBad8 3 4 3" xfId="2961"/>
    <cellStyle name="SAPBEXexcBad8 3 4 3 2" xfId="2962"/>
    <cellStyle name="SAPBEXexcBad8 3 4 4" xfId="2963"/>
    <cellStyle name="SAPBEXexcBad8 3 4 4 2" xfId="2964"/>
    <cellStyle name="SAPBEXexcBad8 3 4 5" xfId="2965"/>
    <cellStyle name="SAPBEXexcBad8 3 4 5 2" xfId="2966"/>
    <cellStyle name="SAPBEXexcBad8 3 4 6" xfId="2967"/>
    <cellStyle name="SAPBEXexcBad8 3 4 6 2" xfId="2968"/>
    <cellStyle name="SAPBEXexcBad8 3 4 7" xfId="2969"/>
    <cellStyle name="SAPBEXexcBad8 3 5" xfId="2970"/>
    <cellStyle name="SAPBEXexcBad8 3 5 2" xfId="2971"/>
    <cellStyle name="SAPBEXexcBad8 3 6" xfId="2972"/>
    <cellStyle name="SAPBEXexcBad8 3 6 2" xfId="2973"/>
    <cellStyle name="SAPBEXexcBad8 3 7" xfId="2974"/>
    <cellStyle name="SAPBEXexcBad8 3 7 2" xfId="2975"/>
    <cellStyle name="SAPBEXexcBad8 3 8" xfId="2976"/>
    <cellStyle name="SAPBEXexcBad8 3 8 2" xfId="2977"/>
    <cellStyle name="SAPBEXexcBad8 3 9" xfId="2978"/>
    <cellStyle name="SAPBEXexcBad8 3 9 2" xfId="2979"/>
    <cellStyle name="SAPBEXexcBad8 4" xfId="2980"/>
    <cellStyle name="SAPBEXexcBad8 4 2" xfId="2981"/>
    <cellStyle name="SAPBEXexcBad8 4 2 2" xfId="2982"/>
    <cellStyle name="SAPBEXexcBad8 4 3" xfId="2983"/>
    <cellStyle name="SAPBEXexcBad8 4 3 2" xfId="2984"/>
    <cellStyle name="SAPBEXexcBad8 4 4" xfId="2985"/>
    <cellStyle name="SAPBEXexcBad8 4 4 2" xfId="2986"/>
    <cellStyle name="SAPBEXexcBad8 4 5" xfId="2987"/>
    <cellStyle name="SAPBEXexcBad8 4 5 2" xfId="2988"/>
    <cellStyle name="SAPBEXexcBad8 4 6" xfId="2989"/>
    <cellStyle name="SAPBEXexcBad8 4 6 2" xfId="2990"/>
    <cellStyle name="SAPBEXexcBad8 4 7" xfId="2991"/>
    <cellStyle name="SAPBEXexcBad8 5" xfId="2992"/>
    <cellStyle name="SAPBEXexcBad8 5 2" xfId="2993"/>
    <cellStyle name="SAPBEXexcBad8 5 2 2" xfId="2994"/>
    <cellStyle name="SAPBEXexcBad8 5 3" xfId="2995"/>
    <cellStyle name="SAPBEXexcBad8 5 3 2" xfId="2996"/>
    <cellStyle name="SAPBEXexcBad8 5 4" xfId="2997"/>
    <cellStyle name="SAPBEXexcBad8 5 4 2" xfId="2998"/>
    <cellStyle name="SAPBEXexcBad8 5 5" xfId="2999"/>
    <cellStyle name="SAPBEXexcBad8 5 5 2" xfId="3000"/>
    <cellStyle name="SAPBEXexcBad8 5 6" xfId="3001"/>
    <cellStyle name="SAPBEXexcBad8 5 6 2" xfId="3002"/>
    <cellStyle name="SAPBEXexcBad8 5 7" xfId="3003"/>
    <cellStyle name="SAPBEXexcBad8 6" xfId="3004"/>
    <cellStyle name="SAPBEXexcBad8 6 2" xfId="3005"/>
    <cellStyle name="SAPBEXexcBad8 6 2 2" xfId="3006"/>
    <cellStyle name="SAPBEXexcBad8 6 3" xfId="3007"/>
    <cellStyle name="SAPBEXexcBad8 6 3 2" xfId="3008"/>
    <cellStyle name="SAPBEXexcBad8 6 4" xfId="3009"/>
    <cellStyle name="SAPBEXexcBad8 6 4 2" xfId="3010"/>
    <cellStyle name="SAPBEXexcBad8 6 5" xfId="3011"/>
    <cellStyle name="SAPBEXexcBad8 6 5 2" xfId="3012"/>
    <cellStyle name="SAPBEXexcBad8 6 6" xfId="3013"/>
    <cellStyle name="SAPBEXexcBad8 6 6 2" xfId="3014"/>
    <cellStyle name="SAPBEXexcBad8 6 7" xfId="3015"/>
    <cellStyle name="SAPBEXexcBad8 7" xfId="3016"/>
    <cellStyle name="SAPBEXexcBad8 7 2" xfId="3017"/>
    <cellStyle name="SAPBEXexcBad8 8" xfId="3018"/>
    <cellStyle name="SAPBEXexcBad8 8 2" xfId="3019"/>
    <cellStyle name="SAPBEXexcBad8 9" xfId="3020"/>
    <cellStyle name="SAPBEXexcBad8 9 2" xfId="3021"/>
    <cellStyle name="SAPBEXexcBad9" xfId="461"/>
    <cellStyle name="SAPBEXexcBad9 10" xfId="3022"/>
    <cellStyle name="SAPBEXexcBad9 10 2" xfId="3023"/>
    <cellStyle name="SAPBEXexcBad9 11" xfId="3024"/>
    <cellStyle name="SAPBEXexcBad9 12" xfId="3025"/>
    <cellStyle name="SAPBEXexcBad9 13" xfId="3026"/>
    <cellStyle name="SAPBEXexcBad9 14" xfId="3027"/>
    <cellStyle name="SAPBEXexcBad9 15" xfId="3028"/>
    <cellStyle name="SAPBEXexcBad9 2" xfId="3029"/>
    <cellStyle name="SAPBEXexcBad9 2 10" xfId="3030"/>
    <cellStyle name="SAPBEXexcBad9 2 11" xfId="3031"/>
    <cellStyle name="SAPBEXexcBad9 2 12" xfId="3032"/>
    <cellStyle name="SAPBEXexcBad9 2 13" xfId="3033"/>
    <cellStyle name="SAPBEXexcBad9 2 14" xfId="3034"/>
    <cellStyle name="SAPBEXexcBad9 2 2" xfId="3035"/>
    <cellStyle name="SAPBEXexcBad9 2 2 10" xfId="3036"/>
    <cellStyle name="SAPBEXexcBad9 2 2 2" xfId="3037"/>
    <cellStyle name="SAPBEXexcBad9 2 2 2 2" xfId="3038"/>
    <cellStyle name="SAPBEXexcBad9 2 2 2 2 2" xfId="3039"/>
    <cellStyle name="SAPBEXexcBad9 2 2 2 3" xfId="3040"/>
    <cellStyle name="SAPBEXexcBad9 2 2 2 3 2" xfId="3041"/>
    <cellStyle name="SAPBEXexcBad9 2 2 2 4" xfId="3042"/>
    <cellStyle name="SAPBEXexcBad9 2 2 2 4 2" xfId="3043"/>
    <cellStyle name="SAPBEXexcBad9 2 2 2 5" xfId="3044"/>
    <cellStyle name="SAPBEXexcBad9 2 2 2 5 2" xfId="3045"/>
    <cellStyle name="SAPBEXexcBad9 2 2 2 6" xfId="3046"/>
    <cellStyle name="SAPBEXexcBad9 2 2 2 6 2" xfId="3047"/>
    <cellStyle name="SAPBEXexcBad9 2 2 2 7" xfId="3048"/>
    <cellStyle name="SAPBEXexcBad9 2 2 3" xfId="3049"/>
    <cellStyle name="SAPBEXexcBad9 2 2 3 2" xfId="3050"/>
    <cellStyle name="SAPBEXexcBad9 2 2 3 2 2" xfId="3051"/>
    <cellStyle name="SAPBEXexcBad9 2 2 3 3" xfId="3052"/>
    <cellStyle name="SAPBEXexcBad9 2 2 3 3 2" xfId="3053"/>
    <cellStyle name="SAPBEXexcBad9 2 2 3 4" xfId="3054"/>
    <cellStyle name="SAPBEXexcBad9 2 2 3 4 2" xfId="3055"/>
    <cellStyle name="SAPBEXexcBad9 2 2 3 5" xfId="3056"/>
    <cellStyle name="SAPBEXexcBad9 2 2 3 5 2" xfId="3057"/>
    <cellStyle name="SAPBEXexcBad9 2 2 3 6" xfId="3058"/>
    <cellStyle name="SAPBEXexcBad9 2 2 3 6 2" xfId="3059"/>
    <cellStyle name="SAPBEXexcBad9 2 2 3 7" xfId="3060"/>
    <cellStyle name="SAPBEXexcBad9 2 2 4" xfId="3061"/>
    <cellStyle name="SAPBEXexcBad9 2 2 4 2" xfId="3062"/>
    <cellStyle name="SAPBEXexcBad9 2 2 4 2 2" xfId="3063"/>
    <cellStyle name="SAPBEXexcBad9 2 2 4 3" xfId="3064"/>
    <cellStyle name="SAPBEXexcBad9 2 2 4 3 2" xfId="3065"/>
    <cellStyle name="SAPBEXexcBad9 2 2 4 4" xfId="3066"/>
    <cellStyle name="SAPBEXexcBad9 2 2 4 4 2" xfId="3067"/>
    <cellStyle name="SAPBEXexcBad9 2 2 4 5" xfId="3068"/>
    <cellStyle name="SAPBEXexcBad9 2 2 4 5 2" xfId="3069"/>
    <cellStyle name="SAPBEXexcBad9 2 2 4 6" xfId="3070"/>
    <cellStyle name="SAPBEXexcBad9 2 2 4 6 2" xfId="3071"/>
    <cellStyle name="SAPBEXexcBad9 2 2 4 7" xfId="3072"/>
    <cellStyle name="SAPBEXexcBad9 2 2 5" xfId="3073"/>
    <cellStyle name="SAPBEXexcBad9 2 2 5 2" xfId="3074"/>
    <cellStyle name="SAPBEXexcBad9 2 2 6" xfId="3075"/>
    <cellStyle name="SAPBEXexcBad9 2 2 6 2" xfId="3076"/>
    <cellStyle name="SAPBEXexcBad9 2 2 7" xfId="3077"/>
    <cellStyle name="SAPBEXexcBad9 2 2 7 2" xfId="3078"/>
    <cellStyle name="SAPBEXexcBad9 2 2 8" xfId="3079"/>
    <cellStyle name="SAPBEXexcBad9 2 2 8 2" xfId="3080"/>
    <cellStyle name="SAPBEXexcBad9 2 2 9" xfId="3081"/>
    <cellStyle name="SAPBEXexcBad9 2 2 9 2" xfId="3082"/>
    <cellStyle name="SAPBEXexcBad9 2 3" xfId="3083"/>
    <cellStyle name="SAPBEXexcBad9 2 3 2" xfId="3084"/>
    <cellStyle name="SAPBEXexcBad9 2 3 2 2" xfId="3085"/>
    <cellStyle name="SAPBEXexcBad9 2 3 3" xfId="3086"/>
    <cellStyle name="SAPBEXexcBad9 2 3 3 2" xfId="3087"/>
    <cellStyle name="SAPBEXexcBad9 2 3 4" xfId="3088"/>
    <cellStyle name="SAPBEXexcBad9 2 3 4 2" xfId="3089"/>
    <cellStyle name="SAPBEXexcBad9 2 3 5" xfId="3090"/>
    <cellStyle name="SAPBEXexcBad9 2 3 5 2" xfId="3091"/>
    <cellStyle name="SAPBEXexcBad9 2 3 6" xfId="3092"/>
    <cellStyle name="SAPBEXexcBad9 2 3 6 2" xfId="3093"/>
    <cellStyle name="SAPBEXexcBad9 2 3 7" xfId="3094"/>
    <cellStyle name="SAPBEXexcBad9 2 4" xfId="3095"/>
    <cellStyle name="SAPBEXexcBad9 2 4 2" xfId="3096"/>
    <cellStyle name="SAPBEXexcBad9 2 4 2 2" xfId="3097"/>
    <cellStyle name="SAPBEXexcBad9 2 4 3" xfId="3098"/>
    <cellStyle name="SAPBEXexcBad9 2 4 3 2" xfId="3099"/>
    <cellStyle name="SAPBEXexcBad9 2 4 4" xfId="3100"/>
    <cellStyle name="SAPBEXexcBad9 2 4 4 2" xfId="3101"/>
    <cellStyle name="SAPBEXexcBad9 2 4 5" xfId="3102"/>
    <cellStyle name="SAPBEXexcBad9 2 4 5 2" xfId="3103"/>
    <cellStyle name="SAPBEXexcBad9 2 4 6" xfId="3104"/>
    <cellStyle name="SAPBEXexcBad9 2 4 6 2" xfId="3105"/>
    <cellStyle name="SAPBEXexcBad9 2 4 7" xfId="3106"/>
    <cellStyle name="SAPBEXexcBad9 2 5" xfId="3107"/>
    <cellStyle name="SAPBEXexcBad9 2 5 2" xfId="3108"/>
    <cellStyle name="SAPBEXexcBad9 2 5 2 2" xfId="3109"/>
    <cellStyle name="SAPBEXexcBad9 2 5 3" xfId="3110"/>
    <cellStyle name="SAPBEXexcBad9 2 5 3 2" xfId="3111"/>
    <cellStyle name="SAPBEXexcBad9 2 5 4" xfId="3112"/>
    <cellStyle name="SAPBEXexcBad9 2 5 4 2" xfId="3113"/>
    <cellStyle name="SAPBEXexcBad9 2 5 5" xfId="3114"/>
    <cellStyle name="SAPBEXexcBad9 2 5 5 2" xfId="3115"/>
    <cellStyle name="SAPBEXexcBad9 2 5 6" xfId="3116"/>
    <cellStyle name="SAPBEXexcBad9 2 5 6 2" xfId="3117"/>
    <cellStyle name="SAPBEXexcBad9 2 5 7" xfId="3118"/>
    <cellStyle name="SAPBEXexcBad9 2 6" xfId="3119"/>
    <cellStyle name="SAPBEXexcBad9 2 6 2" xfId="3120"/>
    <cellStyle name="SAPBEXexcBad9 2 7" xfId="3121"/>
    <cellStyle name="SAPBEXexcBad9 2 7 2" xfId="3122"/>
    <cellStyle name="SAPBEXexcBad9 2 8" xfId="3123"/>
    <cellStyle name="SAPBEXexcBad9 2 8 2" xfId="3124"/>
    <cellStyle name="SAPBEXexcBad9 2 9" xfId="3125"/>
    <cellStyle name="SAPBEXexcBad9 2 9 2" xfId="3126"/>
    <cellStyle name="SAPBEXexcBad9 3" xfId="3127"/>
    <cellStyle name="SAPBEXexcBad9 3 10" xfId="3128"/>
    <cellStyle name="SAPBEXexcBad9 3 2" xfId="3129"/>
    <cellStyle name="SAPBEXexcBad9 3 2 2" xfId="3130"/>
    <cellStyle name="SAPBEXexcBad9 3 2 2 2" xfId="3131"/>
    <cellStyle name="SAPBEXexcBad9 3 2 3" xfId="3132"/>
    <cellStyle name="SAPBEXexcBad9 3 2 3 2" xfId="3133"/>
    <cellStyle name="SAPBEXexcBad9 3 2 4" xfId="3134"/>
    <cellStyle name="SAPBEXexcBad9 3 2 4 2" xfId="3135"/>
    <cellStyle name="SAPBEXexcBad9 3 2 5" xfId="3136"/>
    <cellStyle name="SAPBEXexcBad9 3 2 5 2" xfId="3137"/>
    <cellStyle name="SAPBEXexcBad9 3 2 6" xfId="3138"/>
    <cellStyle name="SAPBEXexcBad9 3 2 6 2" xfId="3139"/>
    <cellStyle name="SAPBEXexcBad9 3 2 7" xfId="3140"/>
    <cellStyle name="SAPBEXexcBad9 3 3" xfId="3141"/>
    <cellStyle name="SAPBEXexcBad9 3 3 2" xfId="3142"/>
    <cellStyle name="SAPBEXexcBad9 3 3 2 2" xfId="3143"/>
    <cellStyle name="SAPBEXexcBad9 3 3 3" xfId="3144"/>
    <cellStyle name="SAPBEXexcBad9 3 3 3 2" xfId="3145"/>
    <cellStyle name="SAPBEXexcBad9 3 3 4" xfId="3146"/>
    <cellStyle name="SAPBEXexcBad9 3 3 4 2" xfId="3147"/>
    <cellStyle name="SAPBEXexcBad9 3 3 5" xfId="3148"/>
    <cellStyle name="SAPBEXexcBad9 3 3 5 2" xfId="3149"/>
    <cellStyle name="SAPBEXexcBad9 3 3 6" xfId="3150"/>
    <cellStyle name="SAPBEXexcBad9 3 3 6 2" xfId="3151"/>
    <cellStyle name="SAPBEXexcBad9 3 3 7" xfId="3152"/>
    <cellStyle name="SAPBEXexcBad9 3 4" xfId="3153"/>
    <cellStyle name="SAPBEXexcBad9 3 4 2" xfId="3154"/>
    <cellStyle name="SAPBEXexcBad9 3 4 2 2" xfId="3155"/>
    <cellStyle name="SAPBEXexcBad9 3 4 3" xfId="3156"/>
    <cellStyle name="SAPBEXexcBad9 3 4 3 2" xfId="3157"/>
    <cellStyle name="SAPBEXexcBad9 3 4 4" xfId="3158"/>
    <cellStyle name="SAPBEXexcBad9 3 4 4 2" xfId="3159"/>
    <cellStyle name="SAPBEXexcBad9 3 4 5" xfId="3160"/>
    <cellStyle name="SAPBEXexcBad9 3 4 5 2" xfId="3161"/>
    <cellStyle name="SAPBEXexcBad9 3 4 6" xfId="3162"/>
    <cellStyle name="SAPBEXexcBad9 3 4 6 2" xfId="3163"/>
    <cellStyle name="SAPBEXexcBad9 3 4 7" xfId="3164"/>
    <cellStyle name="SAPBEXexcBad9 3 5" xfId="3165"/>
    <cellStyle name="SAPBEXexcBad9 3 5 2" xfId="3166"/>
    <cellStyle name="SAPBEXexcBad9 3 6" xfId="3167"/>
    <cellStyle name="SAPBEXexcBad9 3 6 2" xfId="3168"/>
    <cellStyle name="SAPBEXexcBad9 3 7" xfId="3169"/>
    <cellStyle name="SAPBEXexcBad9 3 7 2" xfId="3170"/>
    <cellStyle name="SAPBEXexcBad9 3 8" xfId="3171"/>
    <cellStyle name="SAPBEXexcBad9 3 8 2" xfId="3172"/>
    <cellStyle name="SAPBEXexcBad9 3 9" xfId="3173"/>
    <cellStyle name="SAPBEXexcBad9 3 9 2" xfId="3174"/>
    <cellStyle name="SAPBEXexcBad9 4" xfId="3175"/>
    <cellStyle name="SAPBEXexcBad9 4 2" xfId="3176"/>
    <cellStyle name="SAPBEXexcBad9 4 2 2" xfId="3177"/>
    <cellStyle name="SAPBEXexcBad9 4 3" xfId="3178"/>
    <cellStyle name="SAPBEXexcBad9 4 3 2" xfId="3179"/>
    <cellStyle name="SAPBEXexcBad9 4 4" xfId="3180"/>
    <cellStyle name="SAPBEXexcBad9 4 4 2" xfId="3181"/>
    <cellStyle name="SAPBEXexcBad9 4 5" xfId="3182"/>
    <cellStyle name="SAPBEXexcBad9 4 5 2" xfId="3183"/>
    <cellStyle name="SAPBEXexcBad9 4 6" xfId="3184"/>
    <cellStyle name="SAPBEXexcBad9 4 6 2" xfId="3185"/>
    <cellStyle name="SAPBEXexcBad9 4 7" xfId="3186"/>
    <cellStyle name="SAPBEXexcBad9 5" xfId="3187"/>
    <cellStyle name="SAPBEXexcBad9 5 2" xfId="3188"/>
    <cellStyle name="SAPBEXexcBad9 5 2 2" xfId="3189"/>
    <cellStyle name="SAPBEXexcBad9 5 3" xfId="3190"/>
    <cellStyle name="SAPBEXexcBad9 5 3 2" xfId="3191"/>
    <cellStyle name="SAPBEXexcBad9 5 4" xfId="3192"/>
    <cellStyle name="SAPBEXexcBad9 5 4 2" xfId="3193"/>
    <cellStyle name="SAPBEXexcBad9 5 5" xfId="3194"/>
    <cellStyle name="SAPBEXexcBad9 5 5 2" xfId="3195"/>
    <cellStyle name="SAPBEXexcBad9 5 6" xfId="3196"/>
    <cellStyle name="SAPBEXexcBad9 5 6 2" xfId="3197"/>
    <cellStyle name="SAPBEXexcBad9 5 7" xfId="3198"/>
    <cellStyle name="SAPBEXexcBad9 6" xfId="3199"/>
    <cellStyle name="SAPBEXexcBad9 6 2" xfId="3200"/>
    <cellStyle name="SAPBEXexcBad9 6 2 2" xfId="3201"/>
    <cellStyle name="SAPBEXexcBad9 6 3" xfId="3202"/>
    <cellStyle name="SAPBEXexcBad9 6 3 2" xfId="3203"/>
    <cellStyle name="SAPBEXexcBad9 6 4" xfId="3204"/>
    <cellStyle name="SAPBEXexcBad9 6 4 2" xfId="3205"/>
    <cellStyle name="SAPBEXexcBad9 6 5" xfId="3206"/>
    <cellStyle name="SAPBEXexcBad9 6 5 2" xfId="3207"/>
    <cellStyle name="SAPBEXexcBad9 6 6" xfId="3208"/>
    <cellStyle name="SAPBEXexcBad9 6 6 2" xfId="3209"/>
    <cellStyle name="SAPBEXexcBad9 6 7" xfId="3210"/>
    <cellStyle name="SAPBEXexcBad9 7" xfId="3211"/>
    <cellStyle name="SAPBEXexcBad9 7 2" xfId="3212"/>
    <cellStyle name="SAPBEXexcBad9 8" xfId="3213"/>
    <cellStyle name="SAPBEXexcBad9 8 2" xfId="3214"/>
    <cellStyle name="SAPBEXexcBad9 9" xfId="3215"/>
    <cellStyle name="SAPBEXexcBad9 9 2" xfId="3216"/>
    <cellStyle name="SAPBEXexcCritical4" xfId="462"/>
    <cellStyle name="SAPBEXexcCritical4 10" xfId="3217"/>
    <cellStyle name="SAPBEXexcCritical4 10 2" xfId="3218"/>
    <cellStyle name="SAPBEXexcCritical4 11" xfId="3219"/>
    <cellStyle name="SAPBEXexcCritical4 12" xfId="3220"/>
    <cellStyle name="SAPBEXexcCritical4 13" xfId="3221"/>
    <cellStyle name="SAPBEXexcCritical4 14" xfId="3222"/>
    <cellStyle name="SAPBEXexcCritical4 15" xfId="3223"/>
    <cellStyle name="SAPBEXexcCritical4 2" xfId="3224"/>
    <cellStyle name="SAPBEXexcCritical4 2 10" xfId="3225"/>
    <cellStyle name="SAPBEXexcCritical4 2 11" xfId="3226"/>
    <cellStyle name="SAPBEXexcCritical4 2 12" xfId="3227"/>
    <cellStyle name="SAPBEXexcCritical4 2 13" xfId="3228"/>
    <cellStyle name="SAPBEXexcCritical4 2 14" xfId="3229"/>
    <cellStyle name="SAPBEXexcCritical4 2 2" xfId="3230"/>
    <cellStyle name="SAPBEXexcCritical4 2 2 10" xfId="3231"/>
    <cellStyle name="SAPBEXexcCritical4 2 2 2" xfId="3232"/>
    <cellStyle name="SAPBEXexcCritical4 2 2 2 2" xfId="3233"/>
    <cellStyle name="SAPBEXexcCritical4 2 2 2 2 2" xfId="3234"/>
    <cellStyle name="SAPBEXexcCritical4 2 2 2 3" xfId="3235"/>
    <cellStyle name="SAPBEXexcCritical4 2 2 2 3 2" xfId="3236"/>
    <cellStyle name="SAPBEXexcCritical4 2 2 2 4" xfId="3237"/>
    <cellStyle name="SAPBEXexcCritical4 2 2 2 4 2" xfId="3238"/>
    <cellStyle name="SAPBEXexcCritical4 2 2 2 5" xfId="3239"/>
    <cellStyle name="SAPBEXexcCritical4 2 2 2 5 2" xfId="3240"/>
    <cellStyle name="SAPBEXexcCritical4 2 2 2 6" xfId="3241"/>
    <cellStyle name="SAPBEXexcCritical4 2 2 2 6 2" xfId="3242"/>
    <cellStyle name="SAPBEXexcCritical4 2 2 2 7" xfId="3243"/>
    <cellStyle name="SAPBEXexcCritical4 2 2 3" xfId="3244"/>
    <cellStyle name="SAPBEXexcCritical4 2 2 3 2" xfId="3245"/>
    <cellStyle name="SAPBEXexcCritical4 2 2 3 2 2" xfId="3246"/>
    <cellStyle name="SAPBEXexcCritical4 2 2 3 3" xfId="3247"/>
    <cellStyle name="SAPBEXexcCritical4 2 2 3 3 2" xfId="3248"/>
    <cellStyle name="SAPBEXexcCritical4 2 2 3 4" xfId="3249"/>
    <cellStyle name="SAPBEXexcCritical4 2 2 3 4 2" xfId="3250"/>
    <cellStyle name="SAPBEXexcCritical4 2 2 3 5" xfId="3251"/>
    <cellStyle name="SAPBEXexcCritical4 2 2 3 5 2" xfId="3252"/>
    <cellStyle name="SAPBEXexcCritical4 2 2 3 6" xfId="3253"/>
    <cellStyle name="SAPBEXexcCritical4 2 2 3 6 2" xfId="3254"/>
    <cellStyle name="SAPBEXexcCritical4 2 2 3 7" xfId="3255"/>
    <cellStyle name="SAPBEXexcCritical4 2 2 4" xfId="3256"/>
    <cellStyle name="SAPBEXexcCritical4 2 2 4 2" xfId="3257"/>
    <cellStyle name="SAPBEXexcCritical4 2 2 4 2 2" xfId="3258"/>
    <cellStyle name="SAPBEXexcCritical4 2 2 4 3" xfId="3259"/>
    <cellStyle name="SAPBEXexcCritical4 2 2 4 3 2" xfId="3260"/>
    <cellStyle name="SAPBEXexcCritical4 2 2 4 4" xfId="3261"/>
    <cellStyle name="SAPBEXexcCritical4 2 2 4 4 2" xfId="3262"/>
    <cellStyle name="SAPBEXexcCritical4 2 2 4 5" xfId="3263"/>
    <cellStyle name="SAPBEXexcCritical4 2 2 4 5 2" xfId="3264"/>
    <cellStyle name="SAPBEXexcCritical4 2 2 4 6" xfId="3265"/>
    <cellStyle name="SAPBEXexcCritical4 2 2 4 6 2" xfId="3266"/>
    <cellStyle name="SAPBEXexcCritical4 2 2 4 7" xfId="3267"/>
    <cellStyle name="SAPBEXexcCritical4 2 2 5" xfId="3268"/>
    <cellStyle name="SAPBEXexcCritical4 2 2 5 2" xfId="3269"/>
    <cellStyle name="SAPBEXexcCritical4 2 2 6" xfId="3270"/>
    <cellStyle name="SAPBEXexcCritical4 2 2 6 2" xfId="3271"/>
    <cellStyle name="SAPBEXexcCritical4 2 2 7" xfId="3272"/>
    <cellStyle name="SAPBEXexcCritical4 2 2 7 2" xfId="3273"/>
    <cellStyle name="SAPBEXexcCritical4 2 2 8" xfId="3274"/>
    <cellStyle name="SAPBEXexcCritical4 2 2 8 2" xfId="3275"/>
    <cellStyle name="SAPBEXexcCritical4 2 2 9" xfId="3276"/>
    <cellStyle name="SAPBEXexcCritical4 2 2 9 2" xfId="3277"/>
    <cellStyle name="SAPBEXexcCritical4 2 3" xfId="3278"/>
    <cellStyle name="SAPBEXexcCritical4 2 3 2" xfId="3279"/>
    <cellStyle name="SAPBEXexcCritical4 2 3 2 2" xfId="3280"/>
    <cellStyle name="SAPBEXexcCritical4 2 3 3" xfId="3281"/>
    <cellStyle name="SAPBEXexcCritical4 2 3 3 2" xfId="3282"/>
    <cellStyle name="SAPBEXexcCritical4 2 3 4" xfId="3283"/>
    <cellStyle name="SAPBEXexcCritical4 2 3 4 2" xfId="3284"/>
    <cellStyle name="SAPBEXexcCritical4 2 3 5" xfId="3285"/>
    <cellStyle name="SAPBEXexcCritical4 2 3 5 2" xfId="3286"/>
    <cellStyle name="SAPBEXexcCritical4 2 3 6" xfId="3287"/>
    <cellStyle name="SAPBEXexcCritical4 2 3 6 2" xfId="3288"/>
    <cellStyle name="SAPBEXexcCritical4 2 3 7" xfId="3289"/>
    <cellStyle name="SAPBEXexcCritical4 2 4" xfId="3290"/>
    <cellStyle name="SAPBEXexcCritical4 2 4 2" xfId="3291"/>
    <cellStyle name="SAPBEXexcCritical4 2 4 2 2" xfId="3292"/>
    <cellStyle name="SAPBEXexcCritical4 2 4 3" xfId="3293"/>
    <cellStyle name="SAPBEXexcCritical4 2 4 3 2" xfId="3294"/>
    <cellStyle name="SAPBEXexcCritical4 2 4 4" xfId="3295"/>
    <cellStyle name="SAPBEXexcCritical4 2 4 4 2" xfId="3296"/>
    <cellStyle name="SAPBEXexcCritical4 2 4 5" xfId="3297"/>
    <cellStyle name="SAPBEXexcCritical4 2 4 5 2" xfId="3298"/>
    <cellStyle name="SAPBEXexcCritical4 2 4 6" xfId="3299"/>
    <cellStyle name="SAPBEXexcCritical4 2 4 6 2" xfId="3300"/>
    <cellStyle name="SAPBEXexcCritical4 2 4 7" xfId="3301"/>
    <cellStyle name="SAPBEXexcCritical4 2 5" xfId="3302"/>
    <cellStyle name="SAPBEXexcCritical4 2 5 2" xfId="3303"/>
    <cellStyle name="SAPBEXexcCritical4 2 5 2 2" xfId="3304"/>
    <cellStyle name="SAPBEXexcCritical4 2 5 3" xfId="3305"/>
    <cellStyle name="SAPBEXexcCritical4 2 5 3 2" xfId="3306"/>
    <cellStyle name="SAPBEXexcCritical4 2 5 4" xfId="3307"/>
    <cellStyle name="SAPBEXexcCritical4 2 5 4 2" xfId="3308"/>
    <cellStyle name="SAPBEXexcCritical4 2 5 5" xfId="3309"/>
    <cellStyle name="SAPBEXexcCritical4 2 5 5 2" xfId="3310"/>
    <cellStyle name="SAPBEXexcCritical4 2 5 6" xfId="3311"/>
    <cellStyle name="SAPBEXexcCritical4 2 5 6 2" xfId="3312"/>
    <cellStyle name="SAPBEXexcCritical4 2 5 7" xfId="3313"/>
    <cellStyle name="SAPBEXexcCritical4 2 6" xfId="3314"/>
    <cellStyle name="SAPBEXexcCritical4 2 6 2" xfId="3315"/>
    <cellStyle name="SAPBEXexcCritical4 2 7" xfId="3316"/>
    <cellStyle name="SAPBEXexcCritical4 2 7 2" xfId="3317"/>
    <cellStyle name="SAPBEXexcCritical4 2 8" xfId="3318"/>
    <cellStyle name="SAPBEXexcCritical4 2 8 2" xfId="3319"/>
    <cellStyle name="SAPBEXexcCritical4 2 9" xfId="3320"/>
    <cellStyle name="SAPBEXexcCritical4 2 9 2" xfId="3321"/>
    <cellStyle name="SAPBEXexcCritical4 3" xfId="3322"/>
    <cellStyle name="SAPBEXexcCritical4 3 10" xfId="3323"/>
    <cellStyle name="SAPBEXexcCritical4 3 2" xfId="3324"/>
    <cellStyle name="SAPBEXexcCritical4 3 2 2" xfId="3325"/>
    <cellStyle name="SAPBEXexcCritical4 3 2 2 2" xfId="3326"/>
    <cellStyle name="SAPBEXexcCritical4 3 2 3" xfId="3327"/>
    <cellStyle name="SAPBEXexcCritical4 3 2 3 2" xfId="3328"/>
    <cellStyle name="SAPBEXexcCritical4 3 2 4" xfId="3329"/>
    <cellStyle name="SAPBEXexcCritical4 3 2 4 2" xfId="3330"/>
    <cellStyle name="SAPBEXexcCritical4 3 2 5" xfId="3331"/>
    <cellStyle name="SAPBEXexcCritical4 3 2 5 2" xfId="3332"/>
    <cellStyle name="SAPBEXexcCritical4 3 2 6" xfId="3333"/>
    <cellStyle name="SAPBEXexcCritical4 3 2 6 2" xfId="3334"/>
    <cellStyle name="SAPBEXexcCritical4 3 2 7" xfId="3335"/>
    <cellStyle name="SAPBEXexcCritical4 3 3" xfId="3336"/>
    <cellStyle name="SAPBEXexcCritical4 3 3 2" xfId="3337"/>
    <cellStyle name="SAPBEXexcCritical4 3 3 2 2" xfId="3338"/>
    <cellStyle name="SAPBEXexcCritical4 3 3 3" xfId="3339"/>
    <cellStyle name="SAPBEXexcCritical4 3 3 3 2" xfId="3340"/>
    <cellStyle name="SAPBEXexcCritical4 3 3 4" xfId="3341"/>
    <cellStyle name="SAPBEXexcCritical4 3 3 4 2" xfId="3342"/>
    <cellStyle name="SAPBEXexcCritical4 3 3 5" xfId="3343"/>
    <cellStyle name="SAPBEXexcCritical4 3 3 5 2" xfId="3344"/>
    <cellStyle name="SAPBEXexcCritical4 3 3 6" xfId="3345"/>
    <cellStyle name="SAPBEXexcCritical4 3 3 6 2" xfId="3346"/>
    <cellStyle name="SAPBEXexcCritical4 3 3 7" xfId="3347"/>
    <cellStyle name="SAPBEXexcCritical4 3 4" xfId="3348"/>
    <cellStyle name="SAPBEXexcCritical4 3 4 2" xfId="3349"/>
    <cellStyle name="SAPBEXexcCritical4 3 4 2 2" xfId="3350"/>
    <cellStyle name="SAPBEXexcCritical4 3 4 3" xfId="3351"/>
    <cellStyle name="SAPBEXexcCritical4 3 4 3 2" xfId="3352"/>
    <cellStyle name="SAPBEXexcCritical4 3 4 4" xfId="3353"/>
    <cellStyle name="SAPBEXexcCritical4 3 4 4 2" xfId="3354"/>
    <cellStyle name="SAPBEXexcCritical4 3 4 5" xfId="3355"/>
    <cellStyle name="SAPBEXexcCritical4 3 4 5 2" xfId="3356"/>
    <cellStyle name="SAPBEXexcCritical4 3 4 6" xfId="3357"/>
    <cellStyle name="SAPBEXexcCritical4 3 4 6 2" xfId="3358"/>
    <cellStyle name="SAPBEXexcCritical4 3 4 7" xfId="3359"/>
    <cellStyle name="SAPBEXexcCritical4 3 5" xfId="3360"/>
    <cellStyle name="SAPBEXexcCritical4 3 5 2" xfId="3361"/>
    <cellStyle name="SAPBEXexcCritical4 3 6" xfId="3362"/>
    <cellStyle name="SAPBEXexcCritical4 3 6 2" xfId="3363"/>
    <cellStyle name="SAPBEXexcCritical4 3 7" xfId="3364"/>
    <cellStyle name="SAPBEXexcCritical4 3 7 2" xfId="3365"/>
    <cellStyle name="SAPBEXexcCritical4 3 8" xfId="3366"/>
    <cellStyle name="SAPBEXexcCritical4 3 8 2" xfId="3367"/>
    <cellStyle name="SAPBEXexcCritical4 3 9" xfId="3368"/>
    <cellStyle name="SAPBEXexcCritical4 3 9 2" xfId="3369"/>
    <cellStyle name="SAPBEXexcCritical4 4" xfId="3370"/>
    <cellStyle name="SAPBEXexcCritical4 4 2" xfId="3371"/>
    <cellStyle name="SAPBEXexcCritical4 4 2 2" xfId="3372"/>
    <cellStyle name="SAPBEXexcCritical4 4 3" xfId="3373"/>
    <cellStyle name="SAPBEXexcCritical4 4 3 2" xfId="3374"/>
    <cellStyle name="SAPBEXexcCritical4 4 4" xfId="3375"/>
    <cellStyle name="SAPBEXexcCritical4 4 4 2" xfId="3376"/>
    <cellStyle name="SAPBEXexcCritical4 4 5" xfId="3377"/>
    <cellStyle name="SAPBEXexcCritical4 4 5 2" xfId="3378"/>
    <cellStyle name="SAPBEXexcCritical4 4 6" xfId="3379"/>
    <cellStyle name="SAPBEXexcCritical4 4 6 2" xfId="3380"/>
    <cellStyle name="SAPBEXexcCritical4 4 7" xfId="3381"/>
    <cellStyle name="SAPBEXexcCritical4 5" xfId="3382"/>
    <cellStyle name="SAPBEXexcCritical4 5 2" xfId="3383"/>
    <cellStyle name="SAPBEXexcCritical4 5 2 2" xfId="3384"/>
    <cellStyle name="SAPBEXexcCritical4 5 3" xfId="3385"/>
    <cellStyle name="SAPBEXexcCritical4 5 3 2" xfId="3386"/>
    <cellStyle name="SAPBEXexcCritical4 5 4" xfId="3387"/>
    <cellStyle name="SAPBEXexcCritical4 5 4 2" xfId="3388"/>
    <cellStyle name="SAPBEXexcCritical4 5 5" xfId="3389"/>
    <cellStyle name="SAPBEXexcCritical4 5 5 2" xfId="3390"/>
    <cellStyle name="SAPBEXexcCritical4 5 6" xfId="3391"/>
    <cellStyle name="SAPBEXexcCritical4 5 6 2" xfId="3392"/>
    <cellStyle name="SAPBEXexcCritical4 5 7" xfId="3393"/>
    <cellStyle name="SAPBEXexcCritical4 6" xfId="3394"/>
    <cellStyle name="SAPBEXexcCritical4 6 2" xfId="3395"/>
    <cellStyle name="SAPBEXexcCritical4 6 2 2" xfId="3396"/>
    <cellStyle name="SAPBEXexcCritical4 6 3" xfId="3397"/>
    <cellStyle name="SAPBEXexcCritical4 6 3 2" xfId="3398"/>
    <cellStyle name="SAPBEXexcCritical4 6 4" xfId="3399"/>
    <cellStyle name="SAPBEXexcCritical4 6 4 2" xfId="3400"/>
    <cellStyle name="SAPBEXexcCritical4 6 5" xfId="3401"/>
    <cellStyle name="SAPBEXexcCritical4 6 5 2" xfId="3402"/>
    <cellStyle name="SAPBEXexcCritical4 6 6" xfId="3403"/>
    <cellStyle name="SAPBEXexcCritical4 6 6 2" xfId="3404"/>
    <cellStyle name="SAPBEXexcCritical4 6 7" xfId="3405"/>
    <cellStyle name="SAPBEXexcCritical4 7" xfId="3406"/>
    <cellStyle name="SAPBEXexcCritical4 7 2" xfId="3407"/>
    <cellStyle name="SAPBEXexcCritical4 8" xfId="3408"/>
    <cellStyle name="SAPBEXexcCritical4 8 2" xfId="3409"/>
    <cellStyle name="SAPBEXexcCritical4 9" xfId="3410"/>
    <cellStyle name="SAPBEXexcCritical4 9 2" xfId="3411"/>
    <cellStyle name="SAPBEXexcCritical5" xfId="463"/>
    <cellStyle name="SAPBEXexcCritical5 10" xfId="3412"/>
    <cellStyle name="SAPBEXexcCritical5 10 2" xfId="3413"/>
    <cellStyle name="SAPBEXexcCritical5 11" xfId="3414"/>
    <cellStyle name="SAPBEXexcCritical5 12" xfId="3415"/>
    <cellStyle name="SAPBEXexcCritical5 13" xfId="3416"/>
    <cellStyle name="SAPBEXexcCritical5 14" xfId="3417"/>
    <cellStyle name="SAPBEXexcCritical5 15" xfId="3418"/>
    <cellStyle name="SAPBEXexcCritical5 2" xfId="3419"/>
    <cellStyle name="SAPBEXexcCritical5 2 10" xfId="3420"/>
    <cellStyle name="SAPBEXexcCritical5 2 11" xfId="3421"/>
    <cellStyle name="SAPBEXexcCritical5 2 12" xfId="3422"/>
    <cellStyle name="SAPBEXexcCritical5 2 13" xfId="3423"/>
    <cellStyle name="SAPBEXexcCritical5 2 14" xfId="3424"/>
    <cellStyle name="SAPBEXexcCritical5 2 2" xfId="3425"/>
    <cellStyle name="SAPBEXexcCritical5 2 2 10" xfId="3426"/>
    <cellStyle name="SAPBEXexcCritical5 2 2 2" xfId="3427"/>
    <cellStyle name="SAPBEXexcCritical5 2 2 2 2" xfId="3428"/>
    <cellStyle name="SAPBEXexcCritical5 2 2 2 2 2" xfId="3429"/>
    <cellStyle name="SAPBEXexcCritical5 2 2 2 3" xfId="3430"/>
    <cellStyle name="SAPBEXexcCritical5 2 2 2 3 2" xfId="3431"/>
    <cellStyle name="SAPBEXexcCritical5 2 2 2 4" xfId="3432"/>
    <cellStyle name="SAPBEXexcCritical5 2 2 2 4 2" xfId="3433"/>
    <cellStyle name="SAPBEXexcCritical5 2 2 2 5" xfId="3434"/>
    <cellStyle name="SAPBEXexcCritical5 2 2 2 5 2" xfId="3435"/>
    <cellStyle name="SAPBEXexcCritical5 2 2 2 6" xfId="3436"/>
    <cellStyle name="SAPBEXexcCritical5 2 2 2 6 2" xfId="3437"/>
    <cellStyle name="SAPBEXexcCritical5 2 2 2 7" xfId="3438"/>
    <cellStyle name="SAPBEXexcCritical5 2 2 3" xfId="3439"/>
    <cellStyle name="SAPBEXexcCritical5 2 2 3 2" xfId="3440"/>
    <cellStyle name="SAPBEXexcCritical5 2 2 3 2 2" xfId="3441"/>
    <cellStyle name="SAPBEXexcCritical5 2 2 3 3" xfId="3442"/>
    <cellStyle name="SAPBEXexcCritical5 2 2 3 3 2" xfId="3443"/>
    <cellStyle name="SAPBEXexcCritical5 2 2 3 4" xfId="3444"/>
    <cellStyle name="SAPBEXexcCritical5 2 2 3 4 2" xfId="3445"/>
    <cellStyle name="SAPBEXexcCritical5 2 2 3 5" xfId="3446"/>
    <cellStyle name="SAPBEXexcCritical5 2 2 3 5 2" xfId="3447"/>
    <cellStyle name="SAPBEXexcCritical5 2 2 3 6" xfId="3448"/>
    <cellStyle name="SAPBEXexcCritical5 2 2 3 6 2" xfId="3449"/>
    <cellStyle name="SAPBEXexcCritical5 2 2 3 7" xfId="3450"/>
    <cellStyle name="SAPBEXexcCritical5 2 2 4" xfId="3451"/>
    <cellStyle name="SAPBEXexcCritical5 2 2 4 2" xfId="3452"/>
    <cellStyle name="SAPBEXexcCritical5 2 2 4 2 2" xfId="3453"/>
    <cellStyle name="SAPBEXexcCritical5 2 2 4 3" xfId="3454"/>
    <cellStyle name="SAPBEXexcCritical5 2 2 4 3 2" xfId="3455"/>
    <cellStyle name="SAPBEXexcCritical5 2 2 4 4" xfId="3456"/>
    <cellStyle name="SAPBEXexcCritical5 2 2 4 4 2" xfId="3457"/>
    <cellStyle name="SAPBEXexcCritical5 2 2 4 5" xfId="3458"/>
    <cellStyle name="SAPBEXexcCritical5 2 2 4 5 2" xfId="3459"/>
    <cellStyle name="SAPBEXexcCritical5 2 2 4 6" xfId="3460"/>
    <cellStyle name="SAPBEXexcCritical5 2 2 4 6 2" xfId="3461"/>
    <cellStyle name="SAPBEXexcCritical5 2 2 4 7" xfId="3462"/>
    <cellStyle name="SAPBEXexcCritical5 2 2 5" xfId="3463"/>
    <cellStyle name="SAPBEXexcCritical5 2 2 5 2" xfId="3464"/>
    <cellStyle name="SAPBEXexcCritical5 2 2 6" xfId="3465"/>
    <cellStyle name="SAPBEXexcCritical5 2 2 6 2" xfId="3466"/>
    <cellStyle name="SAPBEXexcCritical5 2 2 7" xfId="3467"/>
    <cellStyle name="SAPBEXexcCritical5 2 2 7 2" xfId="3468"/>
    <cellStyle name="SAPBEXexcCritical5 2 2 8" xfId="3469"/>
    <cellStyle name="SAPBEXexcCritical5 2 2 8 2" xfId="3470"/>
    <cellStyle name="SAPBEXexcCritical5 2 2 9" xfId="3471"/>
    <cellStyle name="SAPBEXexcCritical5 2 2 9 2" xfId="3472"/>
    <cellStyle name="SAPBEXexcCritical5 2 3" xfId="3473"/>
    <cellStyle name="SAPBEXexcCritical5 2 3 2" xfId="3474"/>
    <cellStyle name="SAPBEXexcCritical5 2 3 2 2" xfId="3475"/>
    <cellStyle name="SAPBEXexcCritical5 2 3 3" xfId="3476"/>
    <cellStyle name="SAPBEXexcCritical5 2 3 3 2" xfId="3477"/>
    <cellStyle name="SAPBEXexcCritical5 2 3 4" xfId="3478"/>
    <cellStyle name="SAPBEXexcCritical5 2 3 4 2" xfId="3479"/>
    <cellStyle name="SAPBEXexcCritical5 2 3 5" xfId="3480"/>
    <cellStyle name="SAPBEXexcCritical5 2 3 5 2" xfId="3481"/>
    <cellStyle name="SAPBEXexcCritical5 2 3 6" xfId="3482"/>
    <cellStyle name="SAPBEXexcCritical5 2 3 6 2" xfId="3483"/>
    <cellStyle name="SAPBEXexcCritical5 2 3 7" xfId="3484"/>
    <cellStyle name="SAPBEXexcCritical5 2 4" xfId="3485"/>
    <cellStyle name="SAPBEXexcCritical5 2 4 2" xfId="3486"/>
    <cellStyle name="SAPBEXexcCritical5 2 4 2 2" xfId="3487"/>
    <cellStyle name="SAPBEXexcCritical5 2 4 3" xfId="3488"/>
    <cellStyle name="SAPBEXexcCritical5 2 4 3 2" xfId="3489"/>
    <cellStyle name="SAPBEXexcCritical5 2 4 4" xfId="3490"/>
    <cellStyle name="SAPBEXexcCritical5 2 4 4 2" xfId="3491"/>
    <cellStyle name="SAPBEXexcCritical5 2 4 5" xfId="3492"/>
    <cellStyle name="SAPBEXexcCritical5 2 4 5 2" xfId="3493"/>
    <cellStyle name="SAPBEXexcCritical5 2 4 6" xfId="3494"/>
    <cellStyle name="SAPBEXexcCritical5 2 4 6 2" xfId="3495"/>
    <cellStyle name="SAPBEXexcCritical5 2 4 7" xfId="3496"/>
    <cellStyle name="SAPBEXexcCritical5 2 5" xfId="3497"/>
    <cellStyle name="SAPBEXexcCritical5 2 5 2" xfId="3498"/>
    <cellStyle name="SAPBEXexcCritical5 2 5 2 2" xfId="3499"/>
    <cellStyle name="SAPBEXexcCritical5 2 5 3" xfId="3500"/>
    <cellStyle name="SAPBEXexcCritical5 2 5 3 2" xfId="3501"/>
    <cellStyle name="SAPBEXexcCritical5 2 5 4" xfId="3502"/>
    <cellStyle name="SAPBEXexcCritical5 2 5 4 2" xfId="3503"/>
    <cellStyle name="SAPBEXexcCritical5 2 5 5" xfId="3504"/>
    <cellStyle name="SAPBEXexcCritical5 2 5 5 2" xfId="3505"/>
    <cellStyle name="SAPBEXexcCritical5 2 5 6" xfId="3506"/>
    <cellStyle name="SAPBEXexcCritical5 2 5 6 2" xfId="3507"/>
    <cellStyle name="SAPBEXexcCritical5 2 5 7" xfId="3508"/>
    <cellStyle name="SAPBEXexcCritical5 2 6" xfId="3509"/>
    <cellStyle name="SAPBEXexcCritical5 2 6 2" xfId="3510"/>
    <cellStyle name="SAPBEXexcCritical5 2 7" xfId="3511"/>
    <cellStyle name="SAPBEXexcCritical5 2 7 2" xfId="3512"/>
    <cellStyle name="SAPBEXexcCritical5 2 8" xfId="3513"/>
    <cellStyle name="SAPBEXexcCritical5 2 8 2" xfId="3514"/>
    <cellStyle name="SAPBEXexcCritical5 2 9" xfId="3515"/>
    <cellStyle name="SAPBEXexcCritical5 2 9 2" xfId="3516"/>
    <cellStyle name="SAPBEXexcCritical5 3" xfId="3517"/>
    <cellStyle name="SAPBEXexcCritical5 3 10" xfId="3518"/>
    <cellStyle name="SAPBEXexcCritical5 3 2" xfId="3519"/>
    <cellStyle name="SAPBEXexcCritical5 3 2 2" xfId="3520"/>
    <cellStyle name="SAPBEXexcCritical5 3 2 2 2" xfId="3521"/>
    <cellStyle name="SAPBEXexcCritical5 3 2 3" xfId="3522"/>
    <cellStyle name="SAPBEXexcCritical5 3 2 3 2" xfId="3523"/>
    <cellStyle name="SAPBEXexcCritical5 3 2 4" xfId="3524"/>
    <cellStyle name="SAPBEXexcCritical5 3 2 4 2" xfId="3525"/>
    <cellStyle name="SAPBEXexcCritical5 3 2 5" xfId="3526"/>
    <cellStyle name="SAPBEXexcCritical5 3 2 5 2" xfId="3527"/>
    <cellStyle name="SAPBEXexcCritical5 3 2 6" xfId="3528"/>
    <cellStyle name="SAPBEXexcCritical5 3 2 6 2" xfId="3529"/>
    <cellStyle name="SAPBEXexcCritical5 3 2 7" xfId="3530"/>
    <cellStyle name="SAPBEXexcCritical5 3 3" xfId="3531"/>
    <cellStyle name="SAPBEXexcCritical5 3 3 2" xfId="3532"/>
    <cellStyle name="SAPBEXexcCritical5 3 3 2 2" xfId="3533"/>
    <cellStyle name="SAPBEXexcCritical5 3 3 3" xfId="3534"/>
    <cellStyle name="SAPBEXexcCritical5 3 3 3 2" xfId="3535"/>
    <cellStyle name="SAPBEXexcCritical5 3 3 4" xfId="3536"/>
    <cellStyle name="SAPBEXexcCritical5 3 3 4 2" xfId="3537"/>
    <cellStyle name="SAPBEXexcCritical5 3 3 5" xfId="3538"/>
    <cellStyle name="SAPBEXexcCritical5 3 3 5 2" xfId="3539"/>
    <cellStyle name="SAPBEXexcCritical5 3 3 6" xfId="3540"/>
    <cellStyle name="SAPBEXexcCritical5 3 3 6 2" xfId="3541"/>
    <cellStyle name="SAPBEXexcCritical5 3 3 7" xfId="3542"/>
    <cellStyle name="SAPBEXexcCritical5 3 4" xfId="3543"/>
    <cellStyle name="SAPBEXexcCritical5 3 4 2" xfId="3544"/>
    <cellStyle name="SAPBEXexcCritical5 3 4 2 2" xfId="3545"/>
    <cellStyle name="SAPBEXexcCritical5 3 4 3" xfId="3546"/>
    <cellStyle name="SAPBEXexcCritical5 3 4 3 2" xfId="3547"/>
    <cellStyle name="SAPBEXexcCritical5 3 4 4" xfId="3548"/>
    <cellStyle name="SAPBEXexcCritical5 3 4 4 2" xfId="3549"/>
    <cellStyle name="SAPBEXexcCritical5 3 4 5" xfId="3550"/>
    <cellStyle name="SAPBEXexcCritical5 3 4 5 2" xfId="3551"/>
    <cellStyle name="SAPBEXexcCritical5 3 4 6" xfId="3552"/>
    <cellStyle name="SAPBEXexcCritical5 3 4 6 2" xfId="3553"/>
    <cellStyle name="SAPBEXexcCritical5 3 4 7" xfId="3554"/>
    <cellStyle name="SAPBEXexcCritical5 3 5" xfId="3555"/>
    <cellStyle name="SAPBEXexcCritical5 3 5 2" xfId="3556"/>
    <cellStyle name="SAPBEXexcCritical5 3 6" xfId="3557"/>
    <cellStyle name="SAPBEXexcCritical5 3 6 2" xfId="3558"/>
    <cellStyle name="SAPBEXexcCritical5 3 7" xfId="3559"/>
    <cellStyle name="SAPBEXexcCritical5 3 7 2" xfId="3560"/>
    <cellStyle name="SAPBEXexcCritical5 3 8" xfId="3561"/>
    <cellStyle name="SAPBEXexcCritical5 3 8 2" xfId="3562"/>
    <cellStyle name="SAPBEXexcCritical5 3 9" xfId="3563"/>
    <cellStyle name="SAPBEXexcCritical5 3 9 2" xfId="3564"/>
    <cellStyle name="SAPBEXexcCritical5 4" xfId="3565"/>
    <cellStyle name="SAPBEXexcCritical5 4 2" xfId="3566"/>
    <cellStyle name="SAPBEXexcCritical5 4 2 2" xfId="3567"/>
    <cellStyle name="SAPBEXexcCritical5 4 3" xfId="3568"/>
    <cellStyle name="SAPBEXexcCritical5 4 3 2" xfId="3569"/>
    <cellStyle name="SAPBEXexcCritical5 4 4" xfId="3570"/>
    <cellStyle name="SAPBEXexcCritical5 4 4 2" xfId="3571"/>
    <cellStyle name="SAPBEXexcCritical5 4 5" xfId="3572"/>
    <cellStyle name="SAPBEXexcCritical5 4 5 2" xfId="3573"/>
    <cellStyle name="SAPBEXexcCritical5 4 6" xfId="3574"/>
    <cellStyle name="SAPBEXexcCritical5 4 6 2" xfId="3575"/>
    <cellStyle name="SAPBEXexcCritical5 4 7" xfId="3576"/>
    <cellStyle name="SAPBEXexcCritical5 5" xfId="3577"/>
    <cellStyle name="SAPBEXexcCritical5 5 2" xfId="3578"/>
    <cellStyle name="SAPBEXexcCritical5 5 2 2" xfId="3579"/>
    <cellStyle name="SAPBEXexcCritical5 5 3" xfId="3580"/>
    <cellStyle name="SAPBEXexcCritical5 5 3 2" xfId="3581"/>
    <cellStyle name="SAPBEXexcCritical5 5 4" xfId="3582"/>
    <cellStyle name="SAPBEXexcCritical5 5 4 2" xfId="3583"/>
    <cellStyle name="SAPBEXexcCritical5 5 5" xfId="3584"/>
    <cellStyle name="SAPBEXexcCritical5 5 5 2" xfId="3585"/>
    <cellStyle name="SAPBEXexcCritical5 5 6" xfId="3586"/>
    <cellStyle name="SAPBEXexcCritical5 5 6 2" xfId="3587"/>
    <cellStyle name="SAPBEXexcCritical5 5 7" xfId="3588"/>
    <cellStyle name="SAPBEXexcCritical5 6" xfId="3589"/>
    <cellStyle name="SAPBEXexcCritical5 6 2" xfId="3590"/>
    <cellStyle name="SAPBEXexcCritical5 6 2 2" xfId="3591"/>
    <cellStyle name="SAPBEXexcCritical5 6 3" xfId="3592"/>
    <cellStyle name="SAPBEXexcCritical5 6 3 2" xfId="3593"/>
    <cellStyle name="SAPBEXexcCritical5 6 4" xfId="3594"/>
    <cellStyle name="SAPBEXexcCritical5 6 4 2" xfId="3595"/>
    <cellStyle name="SAPBEXexcCritical5 6 5" xfId="3596"/>
    <cellStyle name="SAPBEXexcCritical5 6 5 2" xfId="3597"/>
    <cellStyle name="SAPBEXexcCritical5 6 6" xfId="3598"/>
    <cellStyle name="SAPBEXexcCritical5 6 6 2" xfId="3599"/>
    <cellStyle name="SAPBEXexcCritical5 6 7" xfId="3600"/>
    <cellStyle name="SAPBEXexcCritical5 7" xfId="3601"/>
    <cellStyle name="SAPBEXexcCritical5 7 2" xfId="3602"/>
    <cellStyle name="SAPBEXexcCritical5 8" xfId="3603"/>
    <cellStyle name="SAPBEXexcCritical5 8 2" xfId="3604"/>
    <cellStyle name="SAPBEXexcCritical5 9" xfId="3605"/>
    <cellStyle name="SAPBEXexcCritical5 9 2" xfId="3606"/>
    <cellStyle name="SAPBEXexcCritical6" xfId="464"/>
    <cellStyle name="SAPBEXexcCritical6 10" xfId="3607"/>
    <cellStyle name="SAPBEXexcCritical6 10 2" xfId="3608"/>
    <cellStyle name="SAPBEXexcCritical6 11" xfId="3609"/>
    <cellStyle name="SAPBEXexcCritical6 12" xfId="3610"/>
    <cellStyle name="SAPBEXexcCritical6 13" xfId="3611"/>
    <cellStyle name="SAPBEXexcCritical6 14" xfId="3612"/>
    <cellStyle name="SAPBEXexcCritical6 15" xfId="3613"/>
    <cellStyle name="SAPBEXexcCritical6 2" xfId="3614"/>
    <cellStyle name="SAPBEXexcCritical6 2 10" xfId="3615"/>
    <cellStyle name="SAPBEXexcCritical6 2 11" xfId="3616"/>
    <cellStyle name="SAPBEXexcCritical6 2 12" xfId="3617"/>
    <cellStyle name="SAPBEXexcCritical6 2 13" xfId="3618"/>
    <cellStyle name="SAPBEXexcCritical6 2 14" xfId="3619"/>
    <cellStyle name="SAPBEXexcCritical6 2 2" xfId="3620"/>
    <cellStyle name="SAPBEXexcCritical6 2 2 10" xfId="3621"/>
    <cellStyle name="SAPBEXexcCritical6 2 2 2" xfId="3622"/>
    <cellStyle name="SAPBEXexcCritical6 2 2 2 2" xfId="3623"/>
    <cellStyle name="SAPBEXexcCritical6 2 2 2 2 2" xfId="3624"/>
    <cellStyle name="SAPBEXexcCritical6 2 2 2 3" xfId="3625"/>
    <cellStyle name="SAPBEXexcCritical6 2 2 2 3 2" xfId="3626"/>
    <cellStyle name="SAPBEXexcCritical6 2 2 2 4" xfId="3627"/>
    <cellStyle name="SAPBEXexcCritical6 2 2 2 4 2" xfId="3628"/>
    <cellStyle name="SAPBEXexcCritical6 2 2 2 5" xfId="3629"/>
    <cellStyle name="SAPBEXexcCritical6 2 2 2 5 2" xfId="3630"/>
    <cellStyle name="SAPBEXexcCritical6 2 2 2 6" xfId="3631"/>
    <cellStyle name="SAPBEXexcCritical6 2 2 2 6 2" xfId="3632"/>
    <cellStyle name="SAPBEXexcCritical6 2 2 2 7" xfId="3633"/>
    <cellStyle name="SAPBEXexcCritical6 2 2 3" xfId="3634"/>
    <cellStyle name="SAPBEXexcCritical6 2 2 3 2" xfId="3635"/>
    <cellStyle name="SAPBEXexcCritical6 2 2 3 2 2" xfId="3636"/>
    <cellStyle name="SAPBEXexcCritical6 2 2 3 3" xfId="3637"/>
    <cellStyle name="SAPBEXexcCritical6 2 2 3 3 2" xfId="3638"/>
    <cellStyle name="SAPBEXexcCritical6 2 2 3 4" xfId="3639"/>
    <cellStyle name="SAPBEXexcCritical6 2 2 3 4 2" xfId="3640"/>
    <cellStyle name="SAPBEXexcCritical6 2 2 3 5" xfId="3641"/>
    <cellStyle name="SAPBEXexcCritical6 2 2 3 5 2" xfId="3642"/>
    <cellStyle name="SAPBEXexcCritical6 2 2 3 6" xfId="3643"/>
    <cellStyle name="SAPBEXexcCritical6 2 2 3 6 2" xfId="3644"/>
    <cellStyle name="SAPBEXexcCritical6 2 2 3 7" xfId="3645"/>
    <cellStyle name="SAPBEXexcCritical6 2 2 4" xfId="3646"/>
    <cellStyle name="SAPBEXexcCritical6 2 2 4 2" xfId="3647"/>
    <cellStyle name="SAPBEXexcCritical6 2 2 4 2 2" xfId="3648"/>
    <cellStyle name="SAPBEXexcCritical6 2 2 4 3" xfId="3649"/>
    <cellStyle name="SAPBEXexcCritical6 2 2 4 3 2" xfId="3650"/>
    <cellStyle name="SAPBEXexcCritical6 2 2 4 4" xfId="3651"/>
    <cellStyle name="SAPBEXexcCritical6 2 2 4 4 2" xfId="3652"/>
    <cellStyle name="SAPBEXexcCritical6 2 2 4 5" xfId="3653"/>
    <cellStyle name="SAPBEXexcCritical6 2 2 4 5 2" xfId="3654"/>
    <cellStyle name="SAPBEXexcCritical6 2 2 4 6" xfId="3655"/>
    <cellStyle name="SAPBEXexcCritical6 2 2 4 6 2" xfId="3656"/>
    <cellStyle name="SAPBEXexcCritical6 2 2 4 7" xfId="3657"/>
    <cellStyle name="SAPBEXexcCritical6 2 2 5" xfId="3658"/>
    <cellStyle name="SAPBEXexcCritical6 2 2 5 2" xfId="3659"/>
    <cellStyle name="SAPBEXexcCritical6 2 2 6" xfId="3660"/>
    <cellStyle name="SAPBEXexcCritical6 2 2 6 2" xfId="3661"/>
    <cellStyle name="SAPBEXexcCritical6 2 2 7" xfId="3662"/>
    <cellStyle name="SAPBEXexcCritical6 2 2 7 2" xfId="3663"/>
    <cellStyle name="SAPBEXexcCritical6 2 2 8" xfId="3664"/>
    <cellStyle name="SAPBEXexcCritical6 2 2 8 2" xfId="3665"/>
    <cellStyle name="SAPBEXexcCritical6 2 2 9" xfId="3666"/>
    <cellStyle name="SAPBEXexcCritical6 2 2 9 2" xfId="3667"/>
    <cellStyle name="SAPBEXexcCritical6 2 3" xfId="3668"/>
    <cellStyle name="SAPBEXexcCritical6 2 3 2" xfId="3669"/>
    <cellStyle name="SAPBEXexcCritical6 2 3 2 2" xfId="3670"/>
    <cellStyle name="SAPBEXexcCritical6 2 3 3" xfId="3671"/>
    <cellStyle name="SAPBEXexcCritical6 2 3 3 2" xfId="3672"/>
    <cellStyle name="SAPBEXexcCritical6 2 3 4" xfId="3673"/>
    <cellStyle name="SAPBEXexcCritical6 2 3 4 2" xfId="3674"/>
    <cellStyle name="SAPBEXexcCritical6 2 3 5" xfId="3675"/>
    <cellStyle name="SAPBEXexcCritical6 2 3 5 2" xfId="3676"/>
    <cellStyle name="SAPBEXexcCritical6 2 3 6" xfId="3677"/>
    <cellStyle name="SAPBEXexcCritical6 2 3 6 2" xfId="3678"/>
    <cellStyle name="SAPBEXexcCritical6 2 3 7" xfId="3679"/>
    <cellStyle name="SAPBEXexcCritical6 2 4" xfId="3680"/>
    <cellStyle name="SAPBEXexcCritical6 2 4 2" xfId="3681"/>
    <cellStyle name="SAPBEXexcCritical6 2 4 2 2" xfId="3682"/>
    <cellStyle name="SAPBEXexcCritical6 2 4 3" xfId="3683"/>
    <cellStyle name="SAPBEXexcCritical6 2 4 3 2" xfId="3684"/>
    <cellStyle name="SAPBEXexcCritical6 2 4 4" xfId="3685"/>
    <cellStyle name="SAPBEXexcCritical6 2 4 4 2" xfId="3686"/>
    <cellStyle name="SAPBEXexcCritical6 2 4 5" xfId="3687"/>
    <cellStyle name="SAPBEXexcCritical6 2 4 5 2" xfId="3688"/>
    <cellStyle name="SAPBEXexcCritical6 2 4 6" xfId="3689"/>
    <cellStyle name="SAPBEXexcCritical6 2 4 6 2" xfId="3690"/>
    <cellStyle name="SAPBEXexcCritical6 2 4 7" xfId="3691"/>
    <cellStyle name="SAPBEXexcCritical6 2 5" xfId="3692"/>
    <cellStyle name="SAPBEXexcCritical6 2 5 2" xfId="3693"/>
    <cellStyle name="SAPBEXexcCritical6 2 5 2 2" xfId="3694"/>
    <cellStyle name="SAPBEXexcCritical6 2 5 3" xfId="3695"/>
    <cellStyle name="SAPBEXexcCritical6 2 5 3 2" xfId="3696"/>
    <cellStyle name="SAPBEXexcCritical6 2 5 4" xfId="3697"/>
    <cellStyle name="SAPBEXexcCritical6 2 5 4 2" xfId="3698"/>
    <cellStyle name="SAPBEXexcCritical6 2 5 5" xfId="3699"/>
    <cellStyle name="SAPBEXexcCritical6 2 5 5 2" xfId="3700"/>
    <cellStyle name="SAPBEXexcCritical6 2 5 6" xfId="3701"/>
    <cellStyle name="SAPBEXexcCritical6 2 5 6 2" xfId="3702"/>
    <cellStyle name="SAPBEXexcCritical6 2 5 7" xfId="3703"/>
    <cellStyle name="SAPBEXexcCritical6 2 6" xfId="3704"/>
    <cellStyle name="SAPBEXexcCritical6 2 6 2" xfId="3705"/>
    <cellStyle name="SAPBEXexcCritical6 2 7" xfId="3706"/>
    <cellStyle name="SAPBEXexcCritical6 2 7 2" xfId="3707"/>
    <cellStyle name="SAPBEXexcCritical6 2 8" xfId="3708"/>
    <cellStyle name="SAPBEXexcCritical6 2 8 2" xfId="3709"/>
    <cellStyle name="SAPBEXexcCritical6 2 9" xfId="3710"/>
    <cellStyle name="SAPBEXexcCritical6 2 9 2" xfId="3711"/>
    <cellStyle name="SAPBEXexcCritical6 3" xfId="3712"/>
    <cellStyle name="SAPBEXexcCritical6 3 10" xfId="3713"/>
    <cellStyle name="SAPBEXexcCritical6 3 2" xfId="3714"/>
    <cellStyle name="SAPBEXexcCritical6 3 2 2" xfId="3715"/>
    <cellStyle name="SAPBEXexcCritical6 3 2 2 2" xfId="3716"/>
    <cellStyle name="SAPBEXexcCritical6 3 2 3" xfId="3717"/>
    <cellStyle name="SAPBEXexcCritical6 3 2 3 2" xfId="3718"/>
    <cellStyle name="SAPBEXexcCritical6 3 2 4" xfId="3719"/>
    <cellStyle name="SAPBEXexcCritical6 3 2 4 2" xfId="3720"/>
    <cellStyle name="SAPBEXexcCritical6 3 2 5" xfId="3721"/>
    <cellStyle name="SAPBEXexcCritical6 3 2 5 2" xfId="3722"/>
    <cellStyle name="SAPBEXexcCritical6 3 2 6" xfId="3723"/>
    <cellStyle name="SAPBEXexcCritical6 3 2 6 2" xfId="3724"/>
    <cellStyle name="SAPBEXexcCritical6 3 2 7" xfId="3725"/>
    <cellStyle name="SAPBEXexcCritical6 3 3" xfId="3726"/>
    <cellStyle name="SAPBEXexcCritical6 3 3 2" xfId="3727"/>
    <cellStyle name="SAPBEXexcCritical6 3 3 2 2" xfId="3728"/>
    <cellStyle name="SAPBEXexcCritical6 3 3 3" xfId="3729"/>
    <cellStyle name="SAPBEXexcCritical6 3 3 3 2" xfId="3730"/>
    <cellStyle name="SAPBEXexcCritical6 3 3 4" xfId="3731"/>
    <cellStyle name="SAPBEXexcCritical6 3 3 4 2" xfId="3732"/>
    <cellStyle name="SAPBEXexcCritical6 3 3 5" xfId="3733"/>
    <cellStyle name="SAPBEXexcCritical6 3 3 5 2" xfId="3734"/>
    <cellStyle name="SAPBEXexcCritical6 3 3 6" xfId="3735"/>
    <cellStyle name="SAPBEXexcCritical6 3 3 6 2" xfId="3736"/>
    <cellStyle name="SAPBEXexcCritical6 3 3 7" xfId="3737"/>
    <cellStyle name="SAPBEXexcCritical6 3 4" xfId="3738"/>
    <cellStyle name="SAPBEXexcCritical6 3 4 2" xfId="3739"/>
    <cellStyle name="SAPBEXexcCritical6 3 4 2 2" xfId="3740"/>
    <cellStyle name="SAPBEXexcCritical6 3 4 3" xfId="3741"/>
    <cellStyle name="SAPBEXexcCritical6 3 4 3 2" xfId="3742"/>
    <cellStyle name="SAPBEXexcCritical6 3 4 4" xfId="3743"/>
    <cellStyle name="SAPBEXexcCritical6 3 4 4 2" xfId="3744"/>
    <cellStyle name="SAPBEXexcCritical6 3 4 5" xfId="3745"/>
    <cellStyle name="SAPBEXexcCritical6 3 4 5 2" xfId="3746"/>
    <cellStyle name="SAPBEXexcCritical6 3 4 6" xfId="3747"/>
    <cellStyle name="SAPBEXexcCritical6 3 4 6 2" xfId="3748"/>
    <cellStyle name="SAPBEXexcCritical6 3 4 7" xfId="3749"/>
    <cellStyle name="SAPBEXexcCritical6 3 5" xfId="3750"/>
    <cellStyle name="SAPBEXexcCritical6 3 5 2" xfId="3751"/>
    <cellStyle name="SAPBEXexcCritical6 3 6" xfId="3752"/>
    <cellStyle name="SAPBEXexcCritical6 3 6 2" xfId="3753"/>
    <cellStyle name="SAPBEXexcCritical6 3 7" xfId="3754"/>
    <cellStyle name="SAPBEXexcCritical6 3 7 2" xfId="3755"/>
    <cellStyle name="SAPBEXexcCritical6 3 8" xfId="3756"/>
    <cellStyle name="SAPBEXexcCritical6 3 8 2" xfId="3757"/>
    <cellStyle name="SAPBEXexcCritical6 3 9" xfId="3758"/>
    <cellStyle name="SAPBEXexcCritical6 3 9 2" xfId="3759"/>
    <cellStyle name="SAPBEXexcCritical6 4" xfId="3760"/>
    <cellStyle name="SAPBEXexcCritical6 4 2" xfId="3761"/>
    <cellStyle name="SAPBEXexcCritical6 4 2 2" xfId="3762"/>
    <cellStyle name="SAPBEXexcCritical6 4 3" xfId="3763"/>
    <cellStyle name="SAPBEXexcCritical6 4 3 2" xfId="3764"/>
    <cellStyle name="SAPBEXexcCritical6 4 4" xfId="3765"/>
    <cellStyle name="SAPBEXexcCritical6 4 4 2" xfId="3766"/>
    <cellStyle name="SAPBEXexcCritical6 4 5" xfId="3767"/>
    <cellStyle name="SAPBEXexcCritical6 4 5 2" xfId="3768"/>
    <cellStyle name="SAPBEXexcCritical6 4 6" xfId="3769"/>
    <cellStyle name="SAPBEXexcCritical6 4 6 2" xfId="3770"/>
    <cellStyle name="SAPBEXexcCritical6 4 7" xfId="3771"/>
    <cellStyle name="SAPBEXexcCritical6 5" xfId="3772"/>
    <cellStyle name="SAPBEXexcCritical6 5 2" xfId="3773"/>
    <cellStyle name="SAPBEXexcCritical6 5 2 2" xfId="3774"/>
    <cellStyle name="SAPBEXexcCritical6 5 3" xfId="3775"/>
    <cellStyle name="SAPBEXexcCritical6 5 3 2" xfId="3776"/>
    <cellStyle name="SAPBEXexcCritical6 5 4" xfId="3777"/>
    <cellStyle name="SAPBEXexcCritical6 5 4 2" xfId="3778"/>
    <cellStyle name="SAPBEXexcCritical6 5 5" xfId="3779"/>
    <cellStyle name="SAPBEXexcCritical6 5 5 2" xfId="3780"/>
    <cellStyle name="SAPBEXexcCritical6 5 6" xfId="3781"/>
    <cellStyle name="SAPBEXexcCritical6 5 6 2" xfId="3782"/>
    <cellStyle name="SAPBEXexcCritical6 5 7" xfId="3783"/>
    <cellStyle name="SAPBEXexcCritical6 6" xfId="3784"/>
    <cellStyle name="SAPBEXexcCritical6 6 2" xfId="3785"/>
    <cellStyle name="SAPBEXexcCritical6 6 2 2" xfId="3786"/>
    <cellStyle name="SAPBEXexcCritical6 6 3" xfId="3787"/>
    <cellStyle name="SAPBEXexcCritical6 6 3 2" xfId="3788"/>
    <cellStyle name="SAPBEXexcCritical6 6 4" xfId="3789"/>
    <cellStyle name="SAPBEXexcCritical6 6 4 2" xfId="3790"/>
    <cellStyle name="SAPBEXexcCritical6 6 5" xfId="3791"/>
    <cellStyle name="SAPBEXexcCritical6 6 5 2" xfId="3792"/>
    <cellStyle name="SAPBEXexcCritical6 6 6" xfId="3793"/>
    <cellStyle name="SAPBEXexcCritical6 6 6 2" xfId="3794"/>
    <cellStyle name="SAPBEXexcCritical6 6 7" xfId="3795"/>
    <cellStyle name="SAPBEXexcCritical6 7" xfId="3796"/>
    <cellStyle name="SAPBEXexcCritical6 7 2" xfId="3797"/>
    <cellStyle name="SAPBEXexcCritical6 8" xfId="3798"/>
    <cellStyle name="SAPBEXexcCritical6 8 2" xfId="3799"/>
    <cellStyle name="SAPBEXexcCritical6 9" xfId="3800"/>
    <cellStyle name="SAPBEXexcCritical6 9 2" xfId="3801"/>
    <cellStyle name="SAPBEXexcGood1" xfId="465"/>
    <cellStyle name="SAPBEXexcGood1 10" xfId="3802"/>
    <cellStyle name="SAPBEXexcGood1 10 2" xfId="3803"/>
    <cellStyle name="SAPBEXexcGood1 11" xfId="3804"/>
    <cellStyle name="SAPBEXexcGood1 12" xfId="3805"/>
    <cellStyle name="SAPBEXexcGood1 13" xfId="3806"/>
    <cellStyle name="SAPBEXexcGood1 14" xfId="3807"/>
    <cellStyle name="SAPBEXexcGood1 15" xfId="3808"/>
    <cellStyle name="SAPBEXexcGood1 2" xfId="3809"/>
    <cellStyle name="SAPBEXexcGood1 2 10" xfId="3810"/>
    <cellStyle name="SAPBEXexcGood1 2 11" xfId="3811"/>
    <cellStyle name="SAPBEXexcGood1 2 12" xfId="3812"/>
    <cellStyle name="SAPBEXexcGood1 2 13" xfId="3813"/>
    <cellStyle name="SAPBEXexcGood1 2 14" xfId="3814"/>
    <cellStyle name="SAPBEXexcGood1 2 2" xfId="3815"/>
    <cellStyle name="SAPBEXexcGood1 2 2 10" xfId="3816"/>
    <cellStyle name="SAPBEXexcGood1 2 2 2" xfId="3817"/>
    <cellStyle name="SAPBEXexcGood1 2 2 2 2" xfId="3818"/>
    <cellStyle name="SAPBEXexcGood1 2 2 2 2 2" xfId="3819"/>
    <cellStyle name="SAPBEXexcGood1 2 2 2 3" xfId="3820"/>
    <cellStyle name="SAPBEXexcGood1 2 2 2 3 2" xfId="3821"/>
    <cellStyle name="SAPBEXexcGood1 2 2 2 4" xfId="3822"/>
    <cellStyle name="SAPBEXexcGood1 2 2 2 4 2" xfId="3823"/>
    <cellStyle name="SAPBEXexcGood1 2 2 2 5" xfId="3824"/>
    <cellStyle name="SAPBEXexcGood1 2 2 2 5 2" xfId="3825"/>
    <cellStyle name="SAPBEXexcGood1 2 2 2 6" xfId="3826"/>
    <cellStyle name="SAPBEXexcGood1 2 2 2 6 2" xfId="3827"/>
    <cellStyle name="SAPBEXexcGood1 2 2 2 7" xfId="3828"/>
    <cellStyle name="SAPBEXexcGood1 2 2 3" xfId="3829"/>
    <cellStyle name="SAPBEXexcGood1 2 2 3 2" xfId="3830"/>
    <cellStyle name="SAPBEXexcGood1 2 2 3 2 2" xfId="3831"/>
    <cellStyle name="SAPBEXexcGood1 2 2 3 3" xfId="3832"/>
    <cellStyle name="SAPBEXexcGood1 2 2 3 3 2" xfId="3833"/>
    <cellStyle name="SAPBEXexcGood1 2 2 3 4" xfId="3834"/>
    <cellStyle name="SAPBEXexcGood1 2 2 3 4 2" xfId="3835"/>
    <cellStyle name="SAPBEXexcGood1 2 2 3 5" xfId="3836"/>
    <cellStyle name="SAPBEXexcGood1 2 2 3 5 2" xfId="3837"/>
    <cellStyle name="SAPBEXexcGood1 2 2 3 6" xfId="3838"/>
    <cellStyle name="SAPBEXexcGood1 2 2 3 6 2" xfId="3839"/>
    <cellStyle name="SAPBEXexcGood1 2 2 3 7" xfId="3840"/>
    <cellStyle name="SAPBEXexcGood1 2 2 4" xfId="3841"/>
    <cellStyle name="SAPBEXexcGood1 2 2 4 2" xfId="3842"/>
    <cellStyle name="SAPBEXexcGood1 2 2 4 2 2" xfId="3843"/>
    <cellStyle name="SAPBEXexcGood1 2 2 4 3" xfId="3844"/>
    <cellStyle name="SAPBEXexcGood1 2 2 4 3 2" xfId="3845"/>
    <cellStyle name="SAPBEXexcGood1 2 2 4 4" xfId="3846"/>
    <cellStyle name="SAPBEXexcGood1 2 2 4 4 2" xfId="3847"/>
    <cellStyle name="SAPBEXexcGood1 2 2 4 5" xfId="3848"/>
    <cellStyle name="SAPBEXexcGood1 2 2 4 5 2" xfId="3849"/>
    <cellStyle name="SAPBEXexcGood1 2 2 4 6" xfId="3850"/>
    <cellStyle name="SAPBEXexcGood1 2 2 4 6 2" xfId="3851"/>
    <cellStyle name="SAPBEXexcGood1 2 2 4 7" xfId="3852"/>
    <cellStyle name="SAPBEXexcGood1 2 2 5" xfId="3853"/>
    <cellStyle name="SAPBEXexcGood1 2 2 5 2" xfId="3854"/>
    <cellStyle name="SAPBEXexcGood1 2 2 6" xfId="3855"/>
    <cellStyle name="SAPBEXexcGood1 2 2 6 2" xfId="3856"/>
    <cellStyle name="SAPBEXexcGood1 2 2 7" xfId="3857"/>
    <cellStyle name="SAPBEXexcGood1 2 2 7 2" xfId="3858"/>
    <cellStyle name="SAPBEXexcGood1 2 2 8" xfId="3859"/>
    <cellStyle name="SAPBEXexcGood1 2 2 8 2" xfId="3860"/>
    <cellStyle name="SAPBEXexcGood1 2 2 9" xfId="3861"/>
    <cellStyle name="SAPBEXexcGood1 2 2 9 2" xfId="3862"/>
    <cellStyle name="SAPBEXexcGood1 2 3" xfId="3863"/>
    <cellStyle name="SAPBEXexcGood1 2 3 2" xfId="3864"/>
    <cellStyle name="SAPBEXexcGood1 2 3 2 2" xfId="3865"/>
    <cellStyle name="SAPBEXexcGood1 2 3 3" xfId="3866"/>
    <cellStyle name="SAPBEXexcGood1 2 3 3 2" xfId="3867"/>
    <cellStyle name="SAPBEXexcGood1 2 3 4" xfId="3868"/>
    <cellStyle name="SAPBEXexcGood1 2 3 4 2" xfId="3869"/>
    <cellStyle name="SAPBEXexcGood1 2 3 5" xfId="3870"/>
    <cellStyle name="SAPBEXexcGood1 2 3 5 2" xfId="3871"/>
    <cellStyle name="SAPBEXexcGood1 2 3 6" xfId="3872"/>
    <cellStyle name="SAPBEXexcGood1 2 3 6 2" xfId="3873"/>
    <cellStyle name="SAPBEXexcGood1 2 3 7" xfId="3874"/>
    <cellStyle name="SAPBEXexcGood1 2 4" xfId="3875"/>
    <cellStyle name="SAPBEXexcGood1 2 4 2" xfId="3876"/>
    <cellStyle name="SAPBEXexcGood1 2 4 2 2" xfId="3877"/>
    <cellStyle name="SAPBEXexcGood1 2 4 3" xfId="3878"/>
    <cellStyle name="SAPBEXexcGood1 2 4 3 2" xfId="3879"/>
    <cellStyle name="SAPBEXexcGood1 2 4 4" xfId="3880"/>
    <cellStyle name="SAPBEXexcGood1 2 4 4 2" xfId="3881"/>
    <cellStyle name="SAPBEXexcGood1 2 4 5" xfId="3882"/>
    <cellStyle name="SAPBEXexcGood1 2 4 5 2" xfId="3883"/>
    <cellStyle name="SAPBEXexcGood1 2 4 6" xfId="3884"/>
    <cellStyle name="SAPBEXexcGood1 2 4 6 2" xfId="3885"/>
    <cellStyle name="SAPBEXexcGood1 2 4 7" xfId="3886"/>
    <cellStyle name="SAPBEXexcGood1 2 5" xfId="3887"/>
    <cellStyle name="SAPBEXexcGood1 2 5 2" xfId="3888"/>
    <cellStyle name="SAPBEXexcGood1 2 5 2 2" xfId="3889"/>
    <cellStyle name="SAPBEXexcGood1 2 5 3" xfId="3890"/>
    <cellStyle name="SAPBEXexcGood1 2 5 3 2" xfId="3891"/>
    <cellStyle name="SAPBEXexcGood1 2 5 4" xfId="3892"/>
    <cellStyle name="SAPBEXexcGood1 2 5 4 2" xfId="3893"/>
    <cellStyle name="SAPBEXexcGood1 2 5 5" xfId="3894"/>
    <cellStyle name="SAPBEXexcGood1 2 5 5 2" xfId="3895"/>
    <cellStyle name="SAPBEXexcGood1 2 5 6" xfId="3896"/>
    <cellStyle name="SAPBEXexcGood1 2 5 6 2" xfId="3897"/>
    <cellStyle name="SAPBEXexcGood1 2 5 7" xfId="3898"/>
    <cellStyle name="SAPBEXexcGood1 2 6" xfId="3899"/>
    <cellStyle name="SAPBEXexcGood1 2 6 2" xfId="3900"/>
    <cellStyle name="SAPBEXexcGood1 2 7" xfId="3901"/>
    <cellStyle name="SAPBEXexcGood1 2 7 2" xfId="3902"/>
    <cellStyle name="SAPBEXexcGood1 2 8" xfId="3903"/>
    <cellStyle name="SAPBEXexcGood1 2 8 2" xfId="3904"/>
    <cellStyle name="SAPBEXexcGood1 2 9" xfId="3905"/>
    <cellStyle name="SAPBEXexcGood1 2 9 2" xfId="3906"/>
    <cellStyle name="SAPBEXexcGood1 3" xfId="3907"/>
    <cellStyle name="SAPBEXexcGood1 3 10" xfId="3908"/>
    <cellStyle name="SAPBEXexcGood1 3 2" xfId="3909"/>
    <cellStyle name="SAPBEXexcGood1 3 2 2" xfId="3910"/>
    <cellStyle name="SAPBEXexcGood1 3 2 2 2" xfId="3911"/>
    <cellStyle name="SAPBEXexcGood1 3 2 3" xfId="3912"/>
    <cellStyle name="SAPBEXexcGood1 3 2 3 2" xfId="3913"/>
    <cellStyle name="SAPBEXexcGood1 3 2 4" xfId="3914"/>
    <cellStyle name="SAPBEXexcGood1 3 2 4 2" xfId="3915"/>
    <cellStyle name="SAPBEXexcGood1 3 2 5" xfId="3916"/>
    <cellStyle name="SAPBEXexcGood1 3 2 5 2" xfId="3917"/>
    <cellStyle name="SAPBEXexcGood1 3 2 6" xfId="3918"/>
    <cellStyle name="SAPBEXexcGood1 3 2 6 2" xfId="3919"/>
    <cellStyle name="SAPBEXexcGood1 3 2 7" xfId="3920"/>
    <cellStyle name="SAPBEXexcGood1 3 3" xfId="3921"/>
    <cellStyle name="SAPBEXexcGood1 3 3 2" xfId="3922"/>
    <cellStyle name="SAPBEXexcGood1 3 3 2 2" xfId="3923"/>
    <cellStyle name="SAPBEXexcGood1 3 3 3" xfId="3924"/>
    <cellStyle name="SAPBEXexcGood1 3 3 3 2" xfId="3925"/>
    <cellStyle name="SAPBEXexcGood1 3 3 4" xfId="3926"/>
    <cellStyle name="SAPBEXexcGood1 3 3 4 2" xfId="3927"/>
    <cellStyle name="SAPBEXexcGood1 3 3 5" xfId="3928"/>
    <cellStyle name="SAPBEXexcGood1 3 3 5 2" xfId="3929"/>
    <cellStyle name="SAPBEXexcGood1 3 3 6" xfId="3930"/>
    <cellStyle name="SAPBEXexcGood1 3 3 6 2" xfId="3931"/>
    <cellStyle name="SAPBEXexcGood1 3 3 7" xfId="3932"/>
    <cellStyle name="SAPBEXexcGood1 3 4" xfId="3933"/>
    <cellStyle name="SAPBEXexcGood1 3 4 2" xfId="3934"/>
    <cellStyle name="SAPBEXexcGood1 3 4 2 2" xfId="3935"/>
    <cellStyle name="SAPBEXexcGood1 3 4 3" xfId="3936"/>
    <cellStyle name="SAPBEXexcGood1 3 4 3 2" xfId="3937"/>
    <cellStyle name="SAPBEXexcGood1 3 4 4" xfId="3938"/>
    <cellStyle name="SAPBEXexcGood1 3 4 4 2" xfId="3939"/>
    <cellStyle name="SAPBEXexcGood1 3 4 5" xfId="3940"/>
    <cellStyle name="SAPBEXexcGood1 3 4 5 2" xfId="3941"/>
    <cellStyle name="SAPBEXexcGood1 3 4 6" xfId="3942"/>
    <cellStyle name="SAPBEXexcGood1 3 4 6 2" xfId="3943"/>
    <cellStyle name="SAPBEXexcGood1 3 4 7" xfId="3944"/>
    <cellStyle name="SAPBEXexcGood1 3 5" xfId="3945"/>
    <cellStyle name="SAPBEXexcGood1 3 5 2" xfId="3946"/>
    <cellStyle name="SAPBEXexcGood1 3 6" xfId="3947"/>
    <cellStyle name="SAPBEXexcGood1 3 6 2" xfId="3948"/>
    <cellStyle name="SAPBEXexcGood1 3 7" xfId="3949"/>
    <cellStyle name="SAPBEXexcGood1 3 7 2" xfId="3950"/>
    <cellStyle name="SAPBEXexcGood1 3 8" xfId="3951"/>
    <cellStyle name="SAPBEXexcGood1 3 8 2" xfId="3952"/>
    <cellStyle name="SAPBEXexcGood1 3 9" xfId="3953"/>
    <cellStyle name="SAPBEXexcGood1 3 9 2" xfId="3954"/>
    <cellStyle name="SAPBEXexcGood1 4" xfId="3955"/>
    <cellStyle name="SAPBEXexcGood1 4 2" xfId="3956"/>
    <cellStyle name="SAPBEXexcGood1 4 2 2" xfId="3957"/>
    <cellStyle name="SAPBEXexcGood1 4 3" xfId="3958"/>
    <cellStyle name="SAPBEXexcGood1 4 3 2" xfId="3959"/>
    <cellStyle name="SAPBEXexcGood1 4 4" xfId="3960"/>
    <cellStyle name="SAPBEXexcGood1 4 4 2" xfId="3961"/>
    <cellStyle name="SAPBEXexcGood1 4 5" xfId="3962"/>
    <cellStyle name="SAPBEXexcGood1 4 5 2" xfId="3963"/>
    <cellStyle name="SAPBEXexcGood1 4 6" xfId="3964"/>
    <cellStyle name="SAPBEXexcGood1 4 6 2" xfId="3965"/>
    <cellStyle name="SAPBEXexcGood1 4 7" xfId="3966"/>
    <cellStyle name="SAPBEXexcGood1 5" xfId="3967"/>
    <cellStyle name="SAPBEXexcGood1 5 2" xfId="3968"/>
    <cellStyle name="SAPBEXexcGood1 5 2 2" xfId="3969"/>
    <cellStyle name="SAPBEXexcGood1 5 3" xfId="3970"/>
    <cellStyle name="SAPBEXexcGood1 5 3 2" xfId="3971"/>
    <cellStyle name="SAPBEXexcGood1 5 4" xfId="3972"/>
    <cellStyle name="SAPBEXexcGood1 5 4 2" xfId="3973"/>
    <cellStyle name="SAPBEXexcGood1 5 5" xfId="3974"/>
    <cellStyle name="SAPBEXexcGood1 5 5 2" xfId="3975"/>
    <cellStyle name="SAPBEXexcGood1 5 6" xfId="3976"/>
    <cellStyle name="SAPBEXexcGood1 5 6 2" xfId="3977"/>
    <cellStyle name="SAPBEXexcGood1 5 7" xfId="3978"/>
    <cellStyle name="SAPBEXexcGood1 6" xfId="3979"/>
    <cellStyle name="SAPBEXexcGood1 6 2" xfId="3980"/>
    <cellStyle name="SAPBEXexcGood1 6 2 2" xfId="3981"/>
    <cellStyle name="SAPBEXexcGood1 6 3" xfId="3982"/>
    <cellStyle name="SAPBEXexcGood1 6 3 2" xfId="3983"/>
    <cellStyle name="SAPBEXexcGood1 6 4" xfId="3984"/>
    <cellStyle name="SAPBEXexcGood1 6 4 2" xfId="3985"/>
    <cellStyle name="SAPBEXexcGood1 6 5" xfId="3986"/>
    <cellStyle name="SAPBEXexcGood1 6 5 2" xfId="3987"/>
    <cellStyle name="SAPBEXexcGood1 6 6" xfId="3988"/>
    <cellStyle name="SAPBEXexcGood1 6 6 2" xfId="3989"/>
    <cellStyle name="SAPBEXexcGood1 6 7" xfId="3990"/>
    <cellStyle name="SAPBEXexcGood1 7" xfId="3991"/>
    <cellStyle name="SAPBEXexcGood1 7 2" xfId="3992"/>
    <cellStyle name="SAPBEXexcGood1 8" xfId="3993"/>
    <cellStyle name="SAPBEXexcGood1 8 2" xfId="3994"/>
    <cellStyle name="SAPBEXexcGood1 9" xfId="3995"/>
    <cellStyle name="SAPBEXexcGood1 9 2" xfId="3996"/>
    <cellStyle name="SAPBEXexcGood2" xfId="466"/>
    <cellStyle name="SAPBEXexcGood2 10" xfId="3997"/>
    <cellStyle name="SAPBEXexcGood2 10 2" xfId="3998"/>
    <cellStyle name="SAPBEXexcGood2 11" xfId="3999"/>
    <cellStyle name="SAPBEXexcGood2 12" xfId="4000"/>
    <cellStyle name="SAPBEXexcGood2 13" xfId="4001"/>
    <cellStyle name="SAPBEXexcGood2 14" xfId="4002"/>
    <cellStyle name="SAPBEXexcGood2 15" xfId="4003"/>
    <cellStyle name="SAPBEXexcGood2 2" xfId="4004"/>
    <cellStyle name="SAPBEXexcGood2 2 10" xfId="4005"/>
    <cellStyle name="SAPBEXexcGood2 2 11" xfId="4006"/>
    <cellStyle name="SAPBEXexcGood2 2 12" xfId="4007"/>
    <cellStyle name="SAPBEXexcGood2 2 13" xfId="4008"/>
    <cellStyle name="SAPBEXexcGood2 2 14" xfId="4009"/>
    <cellStyle name="SAPBEXexcGood2 2 2" xfId="4010"/>
    <cellStyle name="SAPBEXexcGood2 2 2 10" xfId="4011"/>
    <cellStyle name="SAPBEXexcGood2 2 2 2" xfId="4012"/>
    <cellStyle name="SAPBEXexcGood2 2 2 2 2" xfId="4013"/>
    <cellStyle name="SAPBEXexcGood2 2 2 2 2 2" xfId="4014"/>
    <cellStyle name="SAPBEXexcGood2 2 2 2 3" xfId="4015"/>
    <cellStyle name="SAPBEXexcGood2 2 2 2 3 2" xfId="4016"/>
    <cellStyle name="SAPBEXexcGood2 2 2 2 4" xfId="4017"/>
    <cellStyle name="SAPBEXexcGood2 2 2 2 4 2" xfId="4018"/>
    <cellStyle name="SAPBEXexcGood2 2 2 2 5" xfId="4019"/>
    <cellStyle name="SAPBEXexcGood2 2 2 2 5 2" xfId="4020"/>
    <cellStyle name="SAPBEXexcGood2 2 2 2 6" xfId="4021"/>
    <cellStyle name="SAPBEXexcGood2 2 2 2 6 2" xfId="4022"/>
    <cellStyle name="SAPBEXexcGood2 2 2 2 7" xfId="4023"/>
    <cellStyle name="SAPBEXexcGood2 2 2 3" xfId="4024"/>
    <cellStyle name="SAPBEXexcGood2 2 2 3 2" xfId="4025"/>
    <cellStyle name="SAPBEXexcGood2 2 2 3 2 2" xfId="4026"/>
    <cellStyle name="SAPBEXexcGood2 2 2 3 3" xfId="4027"/>
    <cellStyle name="SAPBEXexcGood2 2 2 3 3 2" xfId="4028"/>
    <cellStyle name="SAPBEXexcGood2 2 2 3 4" xfId="4029"/>
    <cellStyle name="SAPBEXexcGood2 2 2 3 4 2" xfId="4030"/>
    <cellStyle name="SAPBEXexcGood2 2 2 3 5" xfId="4031"/>
    <cellStyle name="SAPBEXexcGood2 2 2 3 5 2" xfId="4032"/>
    <cellStyle name="SAPBEXexcGood2 2 2 3 6" xfId="4033"/>
    <cellStyle name="SAPBEXexcGood2 2 2 3 6 2" xfId="4034"/>
    <cellStyle name="SAPBEXexcGood2 2 2 3 7" xfId="4035"/>
    <cellStyle name="SAPBEXexcGood2 2 2 4" xfId="4036"/>
    <cellStyle name="SAPBEXexcGood2 2 2 4 2" xfId="4037"/>
    <cellStyle name="SAPBEXexcGood2 2 2 4 2 2" xfId="4038"/>
    <cellStyle name="SAPBEXexcGood2 2 2 4 3" xfId="4039"/>
    <cellStyle name="SAPBEXexcGood2 2 2 4 3 2" xfId="4040"/>
    <cellStyle name="SAPBEXexcGood2 2 2 4 4" xfId="4041"/>
    <cellStyle name="SAPBEXexcGood2 2 2 4 4 2" xfId="4042"/>
    <cellStyle name="SAPBEXexcGood2 2 2 4 5" xfId="4043"/>
    <cellStyle name="SAPBEXexcGood2 2 2 4 5 2" xfId="4044"/>
    <cellStyle name="SAPBEXexcGood2 2 2 4 6" xfId="4045"/>
    <cellStyle name="SAPBEXexcGood2 2 2 4 6 2" xfId="4046"/>
    <cellStyle name="SAPBEXexcGood2 2 2 4 7" xfId="4047"/>
    <cellStyle name="SAPBEXexcGood2 2 2 5" xfId="4048"/>
    <cellStyle name="SAPBEXexcGood2 2 2 5 2" xfId="4049"/>
    <cellStyle name="SAPBEXexcGood2 2 2 6" xfId="4050"/>
    <cellStyle name="SAPBEXexcGood2 2 2 6 2" xfId="4051"/>
    <cellStyle name="SAPBEXexcGood2 2 2 7" xfId="4052"/>
    <cellStyle name="SAPBEXexcGood2 2 2 7 2" xfId="4053"/>
    <cellStyle name="SAPBEXexcGood2 2 2 8" xfId="4054"/>
    <cellStyle name="SAPBEXexcGood2 2 2 8 2" xfId="4055"/>
    <cellStyle name="SAPBEXexcGood2 2 2 9" xfId="4056"/>
    <cellStyle name="SAPBEXexcGood2 2 2 9 2" xfId="4057"/>
    <cellStyle name="SAPBEXexcGood2 2 3" xfId="4058"/>
    <cellStyle name="SAPBEXexcGood2 2 3 2" xfId="4059"/>
    <cellStyle name="SAPBEXexcGood2 2 3 2 2" xfId="4060"/>
    <cellStyle name="SAPBEXexcGood2 2 3 3" xfId="4061"/>
    <cellStyle name="SAPBEXexcGood2 2 3 3 2" xfId="4062"/>
    <cellStyle name="SAPBEXexcGood2 2 3 4" xfId="4063"/>
    <cellStyle name="SAPBEXexcGood2 2 3 4 2" xfId="4064"/>
    <cellStyle name="SAPBEXexcGood2 2 3 5" xfId="4065"/>
    <cellStyle name="SAPBEXexcGood2 2 3 5 2" xfId="4066"/>
    <cellStyle name="SAPBEXexcGood2 2 3 6" xfId="4067"/>
    <cellStyle name="SAPBEXexcGood2 2 3 6 2" xfId="4068"/>
    <cellStyle name="SAPBEXexcGood2 2 3 7" xfId="4069"/>
    <cellStyle name="SAPBEXexcGood2 2 4" xfId="4070"/>
    <cellStyle name="SAPBEXexcGood2 2 4 2" xfId="4071"/>
    <cellStyle name="SAPBEXexcGood2 2 4 2 2" xfId="4072"/>
    <cellStyle name="SAPBEXexcGood2 2 4 3" xfId="4073"/>
    <cellStyle name="SAPBEXexcGood2 2 4 3 2" xfId="4074"/>
    <cellStyle name="SAPBEXexcGood2 2 4 4" xfId="4075"/>
    <cellStyle name="SAPBEXexcGood2 2 4 4 2" xfId="4076"/>
    <cellStyle name="SAPBEXexcGood2 2 4 5" xfId="4077"/>
    <cellStyle name="SAPBEXexcGood2 2 4 5 2" xfId="4078"/>
    <cellStyle name="SAPBEXexcGood2 2 4 6" xfId="4079"/>
    <cellStyle name="SAPBEXexcGood2 2 4 6 2" xfId="4080"/>
    <cellStyle name="SAPBEXexcGood2 2 4 7" xfId="4081"/>
    <cellStyle name="SAPBEXexcGood2 2 5" xfId="4082"/>
    <cellStyle name="SAPBEXexcGood2 2 5 2" xfId="4083"/>
    <cellStyle name="SAPBEXexcGood2 2 5 2 2" xfId="4084"/>
    <cellStyle name="SAPBEXexcGood2 2 5 3" xfId="4085"/>
    <cellStyle name="SAPBEXexcGood2 2 5 3 2" xfId="4086"/>
    <cellStyle name="SAPBEXexcGood2 2 5 4" xfId="4087"/>
    <cellStyle name="SAPBEXexcGood2 2 5 4 2" xfId="4088"/>
    <cellStyle name="SAPBEXexcGood2 2 5 5" xfId="4089"/>
    <cellStyle name="SAPBEXexcGood2 2 5 5 2" xfId="4090"/>
    <cellStyle name="SAPBEXexcGood2 2 5 6" xfId="4091"/>
    <cellStyle name="SAPBEXexcGood2 2 5 6 2" xfId="4092"/>
    <cellStyle name="SAPBEXexcGood2 2 5 7" xfId="4093"/>
    <cellStyle name="SAPBEXexcGood2 2 6" xfId="4094"/>
    <cellStyle name="SAPBEXexcGood2 2 6 2" xfId="4095"/>
    <cellStyle name="SAPBEXexcGood2 2 7" xfId="4096"/>
    <cellStyle name="SAPBEXexcGood2 2 7 2" xfId="4097"/>
    <cellStyle name="SAPBEXexcGood2 2 8" xfId="4098"/>
    <cellStyle name="SAPBEXexcGood2 2 8 2" xfId="4099"/>
    <cellStyle name="SAPBEXexcGood2 2 9" xfId="4100"/>
    <cellStyle name="SAPBEXexcGood2 2 9 2" xfId="4101"/>
    <cellStyle name="SAPBEXexcGood2 3" xfId="4102"/>
    <cellStyle name="SAPBEXexcGood2 3 10" xfId="4103"/>
    <cellStyle name="SAPBEXexcGood2 3 2" xfId="4104"/>
    <cellStyle name="SAPBEXexcGood2 3 2 2" xfId="4105"/>
    <cellStyle name="SAPBEXexcGood2 3 2 2 2" xfId="4106"/>
    <cellStyle name="SAPBEXexcGood2 3 2 3" xfId="4107"/>
    <cellStyle name="SAPBEXexcGood2 3 2 3 2" xfId="4108"/>
    <cellStyle name="SAPBEXexcGood2 3 2 4" xfId="4109"/>
    <cellStyle name="SAPBEXexcGood2 3 2 4 2" xfId="4110"/>
    <cellStyle name="SAPBEXexcGood2 3 2 5" xfId="4111"/>
    <cellStyle name="SAPBEXexcGood2 3 2 5 2" xfId="4112"/>
    <cellStyle name="SAPBEXexcGood2 3 2 6" xfId="4113"/>
    <cellStyle name="SAPBEXexcGood2 3 2 6 2" xfId="4114"/>
    <cellStyle name="SAPBEXexcGood2 3 2 7" xfId="4115"/>
    <cellStyle name="SAPBEXexcGood2 3 3" xfId="4116"/>
    <cellStyle name="SAPBEXexcGood2 3 3 2" xfId="4117"/>
    <cellStyle name="SAPBEXexcGood2 3 3 2 2" xfId="4118"/>
    <cellStyle name="SAPBEXexcGood2 3 3 3" xfId="4119"/>
    <cellStyle name="SAPBEXexcGood2 3 3 3 2" xfId="4120"/>
    <cellStyle name="SAPBEXexcGood2 3 3 4" xfId="4121"/>
    <cellStyle name="SAPBEXexcGood2 3 3 4 2" xfId="4122"/>
    <cellStyle name="SAPBEXexcGood2 3 3 5" xfId="4123"/>
    <cellStyle name="SAPBEXexcGood2 3 3 5 2" xfId="4124"/>
    <cellStyle name="SAPBEXexcGood2 3 3 6" xfId="4125"/>
    <cellStyle name="SAPBEXexcGood2 3 3 6 2" xfId="4126"/>
    <cellStyle name="SAPBEXexcGood2 3 3 7" xfId="4127"/>
    <cellStyle name="SAPBEXexcGood2 3 4" xfId="4128"/>
    <cellStyle name="SAPBEXexcGood2 3 4 2" xfId="4129"/>
    <cellStyle name="SAPBEXexcGood2 3 4 2 2" xfId="4130"/>
    <cellStyle name="SAPBEXexcGood2 3 4 3" xfId="4131"/>
    <cellStyle name="SAPBEXexcGood2 3 4 3 2" xfId="4132"/>
    <cellStyle name="SAPBEXexcGood2 3 4 4" xfId="4133"/>
    <cellStyle name="SAPBEXexcGood2 3 4 4 2" xfId="4134"/>
    <cellStyle name="SAPBEXexcGood2 3 4 5" xfId="4135"/>
    <cellStyle name="SAPBEXexcGood2 3 4 5 2" xfId="4136"/>
    <cellStyle name="SAPBEXexcGood2 3 4 6" xfId="4137"/>
    <cellStyle name="SAPBEXexcGood2 3 4 6 2" xfId="4138"/>
    <cellStyle name="SAPBEXexcGood2 3 4 7" xfId="4139"/>
    <cellStyle name="SAPBEXexcGood2 3 5" xfId="4140"/>
    <cellStyle name="SAPBEXexcGood2 3 5 2" xfId="4141"/>
    <cellStyle name="SAPBEXexcGood2 3 6" xfId="4142"/>
    <cellStyle name="SAPBEXexcGood2 3 6 2" xfId="4143"/>
    <cellStyle name="SAPBEXexcGood2 3 7" xfId="4144"/>
    <cellStyle name="SAPBEXexcGood2 3 7 2" xfId="4145"/>
    <cellStyle name="SAPBEXexcGood2 3 8" xfId="4146"/>
    <cellStyle name="SAPBEXexcGood2 3 8 2" xfId="4147"/>
    <cellStyle name="SAPBEXexcGood2 3 9" xfId="4148"/>
    <cellStyle name="SAPBEXexcGood2 3 9 2" xfId="4149"/>
    <cellStyle name="SAPBEXexcGood2 4" xfId="4150"/>
    <cellStyle name="SAPBEXexcGood2 4 2" xfId="4151"/>
    <cellStyle name="SAPBEXexcGood2 4 2 2" xfId="4152"/>
    <cellStyle name="SAPBEXexcGood2 4 3" xfId="4153"/>
    <cellStyle name="SAPBEXexcGood2 4 3 2" xfId="4154"/>
    <cellStyle name="SAPBEXexcGood2 4 4" xfId="4155"/>
    <cellStyle name="SAPBEXexcGood2 4 4 2" xfId="4156"/>
    <cellStyle name="SAPBEXexcGood2 4 5" xfId="4157"/>
    <cellStyle name="SAPBEXexcGood2 4 5 2" xfId="4158"/>
    <cellStyle name="SAPBEXexcGood2 4 6" xfId="4159"/>
    <cellStyle name="SAPBEXexcGood2 4 6 2" xfId="4160"/>
    <cellStyle name="SAPBEXexcGood2 4 7" xfId="4161"/>
    <cellStyle name="SAPBEXexcGood2 5" xfId="4162"/>
    <cellStyle name="SAPBEXexcGood2 5 2" xfId="4163"/>
    <cellStyle name="SAPBEXexcGood2 5 2 2" xfId="4164"/>
    <cellStyle name="SAPBEXexcGood2 5 3" xfId="4165"/>
    <cellStyle name="SAPBEXexcGood2 5 3 2" xfId="4166"/>
    <cellStyle name="SAPBEXexcGood2 5 4" xfId="4167"/>
    <cellStyle name="SAPBEXexcGood2 5 4 2" xfId="4168"/>
    <cellStyle name="SAPBEXexcGood2 5 5" xfId="4169"/>
    <cellStyle name="SAPBEXexcGood2 5 5 2" xfId="4170"/>
    <cellStyle name="SAPBEXexcGood2 5 6" xfId="4171"/>
    <cellStyle name="SAPBEXexcGood2 5 6 2" xfId="4172"/>
    <cellStyle name="SAPBEXexcGood2 5 7" xfId="4173"/>
    <cellStyle name="SAPBEXexcGood2 6" xfId="4174"/>
    <cellStyle name="SAPBEXexcGood2 6 2" xfId="4175"/>
    <cellStyle name="SAPBEXexcGood2 6 2 2" xfId="4176"/>
    <cellStyle name="SAPBEXexcGood2 6 3" xfId="4177"/>
    <cellStyle name="SAPBEXexcGood2 6 3 2" xfId="4178"/>
    <cellStyle name="SAPBEXexcGood2 6 4" xfId="4179"/>
    <cellStyle name="SAPBEXexcGood2 6 4 2" xfId="4180"/>
    <cellStyle name="SAPBEXexcGood2 6 5" xfId="4181"/>
    <cellStyle name="SAPBEXexcGood2 6 5 2" xfId="4182"/>
    <cellStyle name="SAPBEXexcGood2 6 6" xfId="4183"/>
    <cellStyle name="SAPBEXexcGood2 6 6 2" xfId="4184"/>
    <cellStyle name="SAPBEXexcGood2 6 7" xfId="4185"/>
    <cellStyle name="SAPBEXexcGood2 7" xfId="4186"/>
    <cellStyle name="SAPBEXexcGood2 7 2" xfId="4187"/>
    <cellStyle name="SAPBEXexcGood2 8" xfId="4188"/>
    <cellStyle name="SAPBEXexcGood2 8 2" xfId="4189"/>
    <cellStyle name="SAPBEXexcGood2 9" xfId="4190"/>
    <cellStyle name="SAPBEXexcGood2 9 2" xfId="4191"/>
    <cellStyle name="SAPBEXexcGood3" xfId="467"/>
    <cellStyle name="SAPBEXexcGood3 10" xfId="4192"/>
    <cellStyle name="SAPBEXexcGood3 10 2" xfId="4193"/>
    <cellStyle name="SAPBEXexcGood3 11" xfId="4194"/>
    <cellStyle name="SAPBEXexcGood3 12" xfId="4195"/>
    <cellStyle name="SAPBEXexcGood3 13" xfId="4196"/>
    <cellStyle name="SAPBEXexcGood3 14" xfId="4197"/>
    <cellStyle name="SAPBEXexcGood3 15" xfId="4198"/>
    <cellStyle name="SAPBEXexcGood3 2" xfId="4199"/>
    <cellStyle name="SAPBEXexcGood3 2 10" xfId="4200"/>
    <cellStyle name="SAPBEXexcGood3 2 11" xfId="4201"/>
    <cellStyle name="SAPBEXexcGood3 2 12" xfId="4202"/>
    <cellStyle name="SAPBEXexcGood3 2 13" xfId="4203"/>
    <cellStyle name="SAPBEXexcGood3 2 14" xfId="4204"/>
    <cellStyle name="SAPBEXexcGood3 2 2" xfId="4205"/>
    <cellStyle name="SAPBEXexcGood3 2 2 10" xfId="4206"/>
    <cellStyle name="SAPBEXexcGood3 2 2 2" xfId="4207"/>
    <cellStyle name="SAPBEXexcGood3 2 2 2 2" xfId="4208"/>
    <cellStyle name="SAPBEXexcGood3 2 2 2 2 2" xfId="4209"/>
    <cellStyle name="SAPBEXexcGood3 2 2 2 3" xfId="4210"/>
    <cellStyle name="SAPBEXexcGood3 2 2 2 3 2" xfId="4211"/>
    <cellStyle name="SAPBEXexcGood3 2 2 2 4" xfId="4212"/>
    <cellStyle name="SAPBEXexcGood3 2 2 2 4 2" xfId="4213"/>
    <cellStyle name="SAPBEXexcGood3 2 2 2 5" xfId="4214"/>
    <cellStyle name="SAPBEXexcGood3 2 2 2 5 2" xfId="4215"/>
    <cellStyle name="SAPBEXexcGood3 2 2 2 6" xfId="4216"/>
    <cellStyle name="SAPBEXexcGood3 2 2 2 6 2" xfId="4217"/>
    <cellStyle name="SAPBEXexcGood3 2 2 2 7" xfId="4218"/>
    <cellStyle name="SAPBEXexcGood3 2 2 3" xfId="4219"/>
    <cellStyle name="SAPBEXexcGood3 2 2 3 2" xfId="4220"/>
    <cellStyle name="SAPBEXexcGood3 2 2 3 2 2" xfId="4221"/>
    <cellStyle name="SAPBEXexcGood3 2 2 3 3" xfId="4222"/>
    <cellStyle name="SAPBEXexcGood3 2 2 3 3 2" xfId="4223"/>
    <cellStyle name="SAPBEXexcGood3 2 2 3 4" xfId="4224"/>
    <cellStyle name="SAPBEXexcGood3 2 2 3 4 2" xfId="4225"/>
    <cellStyle name="SAPBEXexcGood3 2 2 3 5" xfId="4226"/>
    <cellStyle name="SAPBEXexcGood3 2 2 3 5 2" xfId="4227"/>
    <cellStyle name="SAPBEXexcGood3 2 2 3 6" xfId="4228"/>
    <cellStyle name="SAPBEXexcGood3 2 2 3 6 2" xfId="4229"/>
    <cellStyle name="SAPBEXexcGood3 2 2 3 7" xfId="4230"/>
    <cellStyle name="SAPBEXexcGood3 2 2 4" xfId="4231"/>
    <cellStyle name="SAPBEXexcGood3 2 2 4 2" xfId="4232"/>
    <cellStyle name="SAPBEXexcGood3 2 2 4 2 2" xfId="4233"/>
    <cellStyle name="SAPBEXexcGood3 2 2 4 3" xfId="4234"/>
    <cellStyle name="SAPBEXexcGood3 2 2 4 3 2" xfId="4235"/>
    <cellStyle name="SAPBEXexcGood3 2 2 4 4" xfId="4236"/>
    <cellStyle name="SAPBEXexcGood3 2 2 4 4 2" xfId="4237"/>
    <cellStyle name="SAPBEXexcGood3 2 2 4 5" xfId="4238"/>
    <cellStyle name="SAPBEXexcGood3 2 2 4 5 2" xfId="4239"/>
    <cellStyle name="SAPBEXexcGood3 2 2 4 6" xfId="4240"/>
    <cellStyle name="SAPBEXexcGood3 2 2 4 6 2" xfId="4241"/>
    <cellStyle name="SAPBEXexcGood3 2 2 4 7" xfId="4242"/>
    <cellStyle name="SAPBEXexcGood3 2 2 5" xfId="4243"/>
    <cellStyle name="SAPBEXexcGood3 2 2 5 2" xfId="4244"/>
    <cellStyle name="SAPBEXexcGood3 2 2 6" xfId="4245"/>
    <cellStyle name="SAPBEXexcGood3 2 2 6 2" xfId="4246"/>
    <cellStyle name="SAPBEXexcGood3 2 2 7" xfId="4247"/>
    <cellStyle name="SAPBEXexcGood3 2 2 7 2" xfId="4248"/>
    <cellStyle name="SAPBEXexcGood3 2 2 8" xfId="4249"/>
    <cellStyle name="SAPBEXexcGood3 2 2 8 2" xfId="4250"/>
    <cellStyle name="SAPBEXexcGood3 2 2 9" xfId="4251"/>
    <cellStyle name="SAPBEXexcGood3 2 2 9 2" xfId="4252"/>
    <cellStyle name="SAPBEXexcGood3 2 3" xfId="4253"/>
    <cellStyle name="SAPBEXexcGood3 2 3 2" xfId="4254"/>
    <cellStyle name="SAPBEXexcGood3 2 3 2 2" xfId="4255"/>
    <cellStyle name="SAPBEXexcGood3 2 3 3" xfId="4256"/>
    <cellStyle name="SAPBEXexcGood3 2 3 3 2" xfId="4257"/>
    <cellStyle name="SAPBEXexcGood3 2 3 4" xfId="4258"/>
    <cellStyle name="SAPBEXexcGood3 2 3 4 2" xfId="4259"/>
    <cellStyle name="SAPBEXexcGood3 2 3 5" xfId="4260"/>
    <cellStyle name="SAPBEXexcGood3 2 3 5 2" xfId="4261"/>
    <cellStyle name="SAPBEXexcGood3 2 3 6" xfId="4262"/>
    <cellStyle name="SAPBEXexcGood3 2 3 6 2" xfId="4263"/>
    <cellStyle name="SAPBEXexcGood3 2 3 7" xfId="4264"/>
    <cellStyle name="SAPBEXexcGood3 2 4" xfId="4265"/>
    <cellStyle name="SAPBEXexcGood3 2 4 2" xfId="4266"/>
    <cellStyle name="SAPBEXexcGood3 2 4 2 2" xfId="4267"/>
    <cellStyle name="SAPBEXexcGood3 2 4 3" xfId="4268"/>
    <cellStyle name="SAPBEXexcGood3 2 4 3 2" xfId="4269"/>
    <cellStyle name="SAPBEXexcGood3 2 4 4" xfId="4270"/>
    <cellStyle name="SAPBEXexcGood3 2 4 4 2" xfId="4271"/>
    <cellStyle name="SAPBEXexcGood3 2 4 5" xfId="4272"/>
    <cellStyle name="SAPBEXexcGood3 2 4 5 2" xfId="4273"/>
    <cellStyle name="SAPBEXexcGood3 2 4 6" xfId="4274"/>
    <cellStyle name="SAPBEXexcGood3 2 4 6 2" xfId="4275"/>
    <cellStyle name="SAPBEXexcGood3 2 4 7" xfId="4276"/>
    <cellStyle name="SAPBEXexcGood3 2 5" xfId="4277"/>
    <cellStyle name="SAPBEXexcGood3 2 5 2" xfId="4278"/>
    <cellStyle name="SAPBEXexcGood3 2 5 2 2" xfId="4279"/>
    <cellStyle name="SAPBEXexcGood3 2 5 3" xfId="4280"/>
    <cellStyle name="SAPBEXexcGood3 2 5 3 2" xfId="4281"/>
    <cellStyle name="SAPBEXexcGood3 2 5 4" xfId="4282"/>
    <cellStyle name="SAPBEXexcGood3 2 5 4 2" xfId="4283"/>
    <cellStyle name="SAPBEXexcGood3 2 5 5" xfId="4284"/>
    <cellStyle name="SAPBEXexcGood3 2 5 5 2" xfId="4285"/>
    <cellStyle name="SAPBEXexcGood3 2 5 6" xfId="4286"/>
    <cellStyle name="SAPBEXexcGood3 2 5 6 2" xfId="4287"/>
    <cellStyle name="SAPBEXexcGood3 2 5 7" xfId="4288"/>
    <cellStyle name="SAPBEXexcGood3 2 6" xfId="4289"/>
    <cellStyle name="SAPBEXexcGood3 2 6 2" xfId="4290"/>
    <cellStyle name="SAPBEXexcGood3 2 7" xfId="4291"/>
    <cellStyle name="SAPBEXexcGood3 2 7 2" xfId="4292"/>
    <cellStyle name="SAPBEXexcGood3 2 8" xfId="4293"/>
    <cellStyle name="SAPBEXexcGood3 2 8 2" xfId="4294"/>
    <cellStyle name="SAPBEXexcGood3 2 9" xfId="4295"/>
    <cellStyle name="SAPBEXexcGood3 2 9 2" xfId="4296"/>
    <cellStyle name="SAPBEXexcGood3 3" xfId="4297"/>
    <cellStyle name="SAPBEXexcGood3 3 10" xfId="4298"/>
    <cellStyle name="SAPBEXexcGood3 3 2" xfId="4299"/>
    <cellStyle name="SAPBEXexcGood3 3 2 2" xfId="4300"/>
    <cellStyle name="SAPBEXexcGood3 3 2 2 2" xfId="4301"/>
    <cellStyle name="SAPBEXexcGood3 3 2 3" xfId="4302"/>
    <cellStyle name="SAPBEXexcGood3 3 2 3 2" xfId="4303"/>
    <cellStyle name="SAPBEXexcGood3 3 2 4" xfId="4304"/>
    <cellStyle name="SAPBEXexcGood3 3 2 4 2" xfId="4305"/>
    <cellStyle name="SAPBEXexcGood3 3 2 5" xfId="4306"/>
    <cellStyle name="SAPBEXexcGood3 3 2 5 2" xfId="4307"/>
    <cellStyle name="SAPBEXexcGood3 3 2 6" xfId="4308"/>
    <cellStyle name="SAPBEXexcGood3 3 2 6 2" xfId="4309"/>
    <cellStyle name="SAPBEXexcGood3 3 2 7" xfId="4310"/>
    <cellStyle name="SAPBEXexcGood3 3 3" xfId="4311"/>
    <cellStyle name="SAPBEXexcGood3 3 3 2" xfId="4312"/>
    <cellStyle name="SAPBEXexcGood3 3 3 2 2" xfId="4313"/>
    <cellStyle name="SAPBEXexcGood3 3 3 3" xfId="4314"/>
    <cellStyle name="SAPBEXexcGood3 3 3 3 2" xfId="4315"/>
    <cellStyle name="SAPBEXexcGood3 3 3 4" xfId="4316"/>
    <cellStyle name="SAPBEXexcGood3 3 3 4 2" xfId="4317"/>
    <cellStyle name="SAPBEXexcGood3 3 3 5" xfId="4318"/>
    <cellStyle name="SAPBEXexcGood3 3 3 5 2" xfId="4319"/>
    <cellStyle name="SAPBEXexcGood3 3 3 6" xfId="4320"/>
    <cellStyle name="SAPBEXexcGood3 3 3 6 2" xfId="4321"/>
    <cellStyle name="SAPBEXexcGood3 3 3 7" xfId="4322"/>
    <cellStyle name="SAPBEXexcGood3 3 4" xfId="4323"/>
    <cellStyle name="SAPBEXexcGood3 3 4 2" xfId="4324"/>
    <cellStyle name="SAPBEXexcGood3 3 4 2 2" xfId="4325"/>
    <cellStyle name="SAPBEXexcGood3 3 4 3" xfId="4326"/>
    <cellStyle name="SAPBEXexcGood3 3 4 3 2" xfId="4327"/>
    <cellStyle name="SAPBEXexcGood3 3 4 4" xfId="4328"/>
    <cellStyle name="SAPBEXexcGood3 3 4 4 2" xfId="4329"/>
    <cellStyle name="SAPBEXexcGood3 3 4 5" xfId="4330"/>
    <cellStyle name="SAPBEXexcGood3 3 4 5 2" xfId="4331"/>
    <cellStyle name="SAPBEXexcGood3 3 4 6" xfId="4332"/>
    <cellStyle name="SAPBEXexcGood3 3 4 6 2" xfId="4333"/>
    <cellStyle name="SAPBEXexcGood3 3 4 7" xfId="4334"/>
    <cellStyle name="SAPBEXexcGood3 3 5" xfId="4335"/>
    <cellStyle name="SAPBEXexcGood3 3 5 2" xfId="4336"/>
    <cellStyle name="SAPBEXexcGood3 3 6" xfId="4337"/>
    <cellStyle name="SAPBEXexcGood3 3 6 2" xfId="4338"/>
    <cellStyle name="SAPBEXexcGood3 3 7" xfId="4339"/>
    <cellStyle name="SAPBEXexcGood3 3 7 2" xfId="4340"/>
    <cellStyle name="SAPBEXexcGood3 3 8" xfId="4341"/>
    <cellStyle name="SAPBEXexcGood3 3 8 2" xfId="4342"/>
    <cellStyle name="SAPBEXexcGood3 3 9" xfId="4343"/>
    <cellStyle name="SAPBEXexcGood3 3 9 2" xfId="4344"/>
    <cellStyle name="SAPBEXexcGood3 4" xfId="4345"/>
    <cellStyle name="SAPBEXexcGood3 4 2" xfId="4346"/>
    <cellStyle name="SAPBEXexcGood3 4 2 2" xfId="4347"/>
    <cellStyle name="SAPBEXexcGood3 4 3" xfId="4348"/>
    <cellStyle name="SAPBEXexcGood3 4 3 2" xfId="4349"/>
    <cellStyle name="SAPBEXexcGood3 4 4" xfId="4350"/>
    <cellStyle name="SAPBEXexcGood3 4 4 2" xfId="4351"/>
    <cellStyle name="SAPBEXexcGood3 4 5" xfId="4352"/>
    <cellStyle name="SAPBEXexcGood3 4 5 2" xfId="4353"/>
    <cellStyle name="SAPBEXexcGood3 4 6" xfId="4354"/>
    <cellStyle name="SAPBEXexcGood3 4 6 2" xfId="4355"/>
    <cellStyle name="SAPBEXexcGood3 4 7" xfId="4356"/>
    <cellStyle name="SAPBEXexcGood3 5" xfId="4357"/>
    <cellStyle name="SAPBEXexcGood3 5 2" xfId="4358"/>
    <cellStyle name="SAPBEXexcGood3 5 2 2" xfId="4359"/>
    <cellStyle name="SAPBEXexcGood3 5 3" xfId="4360"/>
    <cellStyle name="SAPBEXexcGood3 5 3 2" xfId="4361"/>
    <cellStyle name="SAPBEXexcGood3 5 4" xfId="4362"/>
    <cellStyle name="SAPBEXexcGood3 5 4 2" xfId="4363"/>
    <cellStyle name="SAPBEXexcGood3 5 5" xfId="4364"/>
    <cellStyle name="SAPBEXexcGood3 5 5 2" xfId="4365"/>
    <cellStyle name="SAPBEXexcGood3 5 6" xfId="4366"/>
    <cellStyle name="SAPBEXexcGood3 5 6 2" xfId="4367"/>
    <cellStyle name="SAPBEXexcGood3 5 7" xfId="4368"/>
    <cellStyle name="SAPBEXexcGood3 6" xfId="4369"/>
    <cellStyle name="SAPBEXexcGood3 6 2" xfId="4370"/>
    <cellStyle name="SAPBEXexcGood3 6 2 2" xfId="4371"/>
    <cellStyle name="SAPBEXexcGood3 6 3" xfId="4372"/>
    <cellStyle name="SAPBEXexcGood3 6 3 2" xfId="4373"/>
    <cellStyle name="SAPBEXexcGood3 6 4" xfId="4374"/>
    <cellStyle name="SAPBEXexcGood3 6 4 2" xfId="4375"/>
    <cellStyle name="SAPBEXexcGood3 6 5" xfId="4376"/>
    <cellStyle name="SAPBEXexcGood3 6 5 2" xfId="4377"/>
    <cellStyle name="SAPBEXexcGood3 6 6" xfId="4378"/>
    <cellStyle name="SAPBEXexcGood3 6 6 2" xfId="4379"/>
    <cellStyle name="SAPBEXexcGood3 6 7" xfId="4380"/>
    <cellStyle name="SAPBEXexcGood3 7" xfId="4381"/>
    <cellStyle name="SAPBEXexcGood3 7 2" xfId="4382"/>
    <cellStyle name="SAPBEXexcGood3 8" xfId="4383"/>
    <cellStyle name="SAPBEXexcGood3 8 2" xfId="4384"/>
    <cellStyle name="SAPBEXexcGood3 9" xfId="4385"/>
    <cellStyle name="SAPBEXexcGood3 9 2" xfId="4386"/>
    <cellStyle name="SAPBEXfilterDrill" xfId="468"/>
    <cellStyle name="SAPBEXfilterDrill 10" xfId="4387"/>
    <cellStyle name="SAPBEXfilterDrill 10 2" xfId="4388"/>
    <cellStyle name="SAPBEXfilterDrill 11" xfId="4389"/>
    <cellStyle name="SAPBEXfilterDrill 12" xfId="4390"/>
    <cellStyle name="SAPBEXfilterDrill 13" xfId="4391"/>
    <cellStyle name="SAPBEXfilterDrill 14" xfId="4392"/>
    <cellStyle name="SAPBEXfilterDrill 15" xfId="4393"/>
    <cellStyle name="SAPBEXfilterDrill 2" xfId="4394"/>
    <cellStyle name="SAPBEXfilterDrill 2 10" xfId="4395"/>
    <cellStyle name="SAPBEXfilterDrill 2 11" xfId="4396"/>
    <cellStyle name="SAPBEXfilterDrill 2 12" xfId="4397"/>
    <cellStyle name="SAPBEXfilterDrill 2 13" xfId="4398"/>
    <cellStyle name="SAPBEXfilterDrill 2 14" xfId="4399"/>
    <cellStyle name="SAPBEXfilterDrill 2 2" xfId="4400"/>
    <cellStyle name="SAPBEXfilterDrill 2 2 10" xfId="4401"/>
    <cellStyle name="SAPBEXfilterDrill 2 2 2" xfId="4402"/>
    <cellStyle name="SAPBEXfilterDrill 2 2 2 2" xfId="4403"/>
    <cellStyle name="SAPBEXfilterDrill 2 2 2 2 2" xfId="4404"/>
    <cellStyle name="SAPBEXfilterDrill 2 2 2 3" xfId="4405"/>
    <cellStyle name="SAPBEXfilterDrill 2 2 2 3 2" xfId="4406"/>
    <cellStyle name="SAPBEXfilterDrill 2 2 2 4" xfId="4407"/>
    <cellStyle name="SAPBEXfilterDrill 2 2 2 4 2" xfId="4408"/>
    <cellStyle name="SAPBEXfilterDrill 2 2 2 5" xfId="4409"/>
    <cellStyle name="SAPBEXfilterDrill 2 2 2 5 2" xfId="4410"/>
    <cellStyle name="SAPBEXfilterDrill 2 2 2 6" xfId="4411"/>
    <cellStyle name="SAPBEXfilterDrill 2 2 2 6 2" xfId="4412"/>
    <cellStyle name="SAPBEXfilterDrill 2 2 2 7" xfId="4413"/>
    <cellStyle name="SAPBEXfilterDrill 2 2 3" xfId="4414"/>
    <cellStyle name="SAPBEXfilterDrill 2 2 3 2" xfId="4415"/>
    <cellStyle name="SAPBEXfilterDrill 2 2 3 2 2" xfId="4416"/>
    <cellStyle name="SAPBEXfilterDrill 2 2 3 3" xfId="4417"/>
    <cellStyle name="SAPBEXfilterDrill 2 2 3 3 2" xfId="4418"/>
    <cellStyle name="SAPBEXfilterDrill 2 2 3 4" xfId="4419"/>
    <cellStyle name="SAPBEXfilterDrill 2 2 3 4 2" xfId="4420"/>
    <cellStyle name="SAPBEXfilterDrill 2 2 3 5" xfId="4421"/>
    <cellStyle name="SAPBEXfilterDrill 2 2 3 5 2" xfId="4422"/>
    <cellStyle name="SAPBEXfilterDrill 2 2 3 6" xfId="4423"/>
    <cellStyle name="SAPBEXfilterDrill 2 2 3 6 2" xfId="4424"/>
    <cellStyle name="SAPBEXfilterDrill 2 2 3 7" xfId="4425"/>
    <cellStyle name="SAPBEXfilterDrill 2 2 4" xfId="4426"/>
    <cellStyle name="SAPBEXfilterDrill 2 2 4 2" xfId="4427"/>
    <cellStyle name="SAPBEXfilterDrill 2 2 4 2 2" xfId="4428"/>
    <cellStyle name="SAPBEXfilterDrill 2 2 4 3" xfId="4429"/>
    <cellStyle name="SAPBEXfilterDrill 2 2 4 3 2" xfId="4430"/>
    <cellStyle name="SAPBEXfilterDrill 2 2 4 4" xfId="4431"/>
    <cellStyle name="SAPBEXfilterDrill 2 2 4 4 2" xfId="4432"/>
    <cellStyle name="SAPBEXfilterDrill 2 2 4 5" xfId="4433"/>
    <cellStyle name="SAPBEXfilterDrill 2 2 4 5 2" xfId="4434"/>
    <cellStyle name="SAPBEXfilterDrill 2 2 4 6" xfId="4435"/>
    <cellStyle name="SAPBEXfilterDrill 2 2 4 6 2" xfId="4436"/>
    <cellStyle name="SAPBEXfilterDrill 2 2 4 7" xfId="4437"/>
    <cellStyle name="SAPBEXfilterDrill 2 2 5" xfId="4438"/>
    <cellStyle name="SAPBEXfilterDrill 2 2 5 2" xfId="4439"/>
    <cellStyle name="SAPBEXfilterDrill 2 2 6" xfId="4440"/>
    <cellStyle name="SAPBEXfilterDrill 2 2 6 2" xfId="4441"/>
    <cellStyle name="SAPBEXfilterDrill 2 2 7" xfId="4442"/>
    <cellStyle name="SAPBEXfilterDrill 2 2 7 2" xfId="4443"/>
    <cellStyle name="SAPBEXfilterDrill 2 2 8" xfId="4444"/>
    <cellStyle name="SAPBEXfilterDrill 2 2 8 2" xfId="4445"/>
    <cellStyle name="SAPBEXfilterDrill 2 2 9" xfId="4446"/>
    <cellStyle name="SAPBEXfilterDrill 2 2 9 2" xfId="4447"/>
    <cellStyle name="SAPBEXfilterDrill 2 3" xfId="4448"/>
    <cellStyle name="SAPBEXfilterDrill 2 3 2" xfId="4449"/>
    <cellStyle name="SAPBEXfilterDrill 2 3 2 2" xfId="4450"/>
    <cellStyle name="SAPBEXfilterDrill 2 3 3" xfId="4451"/>
    <cellStyle name="SAPBEXfilterDrill 2 3 3 2" xfId="4452"/>
    <cellStyle name="SAPBEXfilterDrill 2 3 4" xfId="4453"/>
    <cellStyle name="SAPBEXfilterDrill 2 3 4 2" xfId="4454"/>
    <cellStyle name="SAPBEXfilterDrill 2 3 5" xfId="4455"/>
    <cellStyle name="SAPBEXfilterDrill 2 3 5 2" xfId="4456"/>
    <cellStyle name="SAPBEXfilterDrill 2 3 6" xfId="4457"/>
    <cellStyle name="SAPBEXfilterDrill 2 3 6 2" xfId="4458"/>
    <cellStyle name="SAPBEXfilterDrill 2 3 7" xfId="4459"/>
    <cellStyle name="SAPBEXfilterDrill 2 4" xfId="4460"/>
    <cellStyle name="SAPBEXfilterDrill 2 4 2" xfId="4461"/>
    <cellStyle name="SAPBEXfilterDrill 2 4 2 2" xfId="4462"/>
    <cellStyle name="SAPBEXfilterDrill 2 4 3" xfId="4463"/>
    <cellStyle name="SAPBEXfilterDrill 2 4 3 2" xfId="4464"/>
    <cellStyle name="SAPBEXfilterDrill 2 4 4" xfId="4465"/>
    <cellStyle name="SAPBEXfilterDrill 2 4 4 2" xfId="4466"/>
    <cellStyle name="SAPBEXfilterDrill 2 4 5" xfId="4467"/>
    <cellStyle name="SAPBEXfilterDrill 2 4 5 2" xfId="4468"/>
    <cellStyle name="SAPBEXfilterDrill 2 4 6" xfId="4469"/>
    <cellStyle name="SAPBEXfilterDrill 2 4 6 2" xfId="4470"/>
    <cellStyle name="SAPBEXfilterDrill 2 4 7" xfId="4471"/>
    <cellStyle name="SAPBEXfilterDrill 2 5" xfId="4472"/>
    <cellStyle name="SAPBEXfilterDrill 2 5 2" xfId="4473"/>
    <cellStyle name="SAPBEXfilterDrill 2 5 2 2" xfId="4474"/>
    <cellStyle name="SAPBEXfilterDrill 2 5 3" xfId="4475"/>
    <cellStyle name="SAPBEXfilterDrill 2 5 3 2" xfId="4476"/>
    <cellStyle name="SAPBEXfilterDrill 2 5 4" xfId="4477"/>
    <cellStyle name="SAPBEXfilterDrill 2 5 4 2" xfId="4478"/>
    <cellStyle name="SAPBEXfilterDrill 2 5 5" xfId="4479"/>
    <cellStyle name="SAPBEXfilterDrill 2 5 5 2" xfId="4480"/>
    <cellStyle name="SAPBEXfilterDrill 2 5 6" xfId="4481"/>
    <cellStyle name="SAPBEXfilterDrill 2 5 6 2" xfId="4482"/>
    <cellStyle name="SAPBEXfilterDrill 2 5 7" xfId="4483"/>
    <cellStyle name="SAPBEXfilterDrill 2 6" xfId="4484"/>
    <cellStyle name="SAPBEXfilterDrill 2 6 2" xfId="4485"/>
    <cellStyle name="SAPBEXfilterDrill 2 7" xfId="4486"/>
    <cellStyle name="SAPBEXfilterDrill 2 7 2" xfId="4487"/>
    <cellStyle name="SAPBEXfilterDrill 2 8" xfId="4488"/>
    <cellStyle name="SAPBEXfilterDrill 2 8 2" xfId="4489"/>
    <cellStyle name="SAPBEXfilterDrill 2 9" xfId="4490"/>
    <cellStyle name="SAPBEXfilterDrill 2 9 2" xfId="4491"/>
    <cellStyle name="SAPBEXfilterDrill 3" xfId="4492"/>
    <cellStyle name="SAPBEXfilterDrill 3 10" xfId="4493"/>
    <cellStyle name="SAPBEXfilterDrill 3 2" xfId="4494"/>
    <cellStyle name="SAPBEXfilterDrill 3 2 2" xfId="4495"/>
    <cellStyle name="SAPBEXfilterDrill 3 2 2 2" xfId="4496"/>
    <cellStyle name="SAPBEXfilterDrill 3 2 3" xfId="4497"/>
    <cellStyle name="SAPBEXfilterDrill 3 2 3 2" xfId="4498"/>
    <cellStyle name="SAPBEXfilterDrill 3 2 4" xfId="4499"/>
    <cellStyle name="SAPBEXfilterDrill 3 2 4 2" xfId="4500"/>
    <cellStyle name="SAPBEXfilterDrill 3 2 5" xfId="4501"/>
    <cellStyle name="SAPBEXfilterDrill 3 2 5 2" xfId="4502"/>
    <cellStyle name="SAPBEXfilterDrill 3 2 6" xfId="4503"/>
    <cellStyle name="SAPBEXfilterDrill 3 2 6 2" xfId="4504"/>
    <cellStyle name="SAPBEXfilterDrill 3 2 7" xfId="4505"/>
    <cellStyle name="SAPBEXfilterDrill 3 3" xfId="4506"/>
    <cellStyle name="SAPBEXfilterDrill 3 3 2" xfId="4507"/>
    <cellStyle name="SAPBEXfilterDrill 3 3 2 2" xfId="4508"/>
    <cellStyle name="SAPBEXfilterDrill 3 3 3" xfId="4509"/>
    <cellStyle name="SAPBEXfilterDrill 3 3 3 2" xfId="4510"/>
    <cellStyle name="SAPBEXfilterDrill 3 3 4" xfId="4511"/>
    <cellStyle name="SAPBEXfilterDrill 3 3 4 2" xfId="4512"/>
    <cellStyle name="SAPBEXfilterDrill 3 3 5" xfId="4513"/>
    <cellStyle name="SAPBEXfilterDrill 3 3 5 2" xfId="4514"/>
    <cellStyle name="SAPBEXfilterDrill 3 3 6" xfId="4515"/>
    <cellStyle name="SAPBEXfilterDrill 3 3 6 2" xfId="4516"/>
    <cellStyle name="SAPBEXfilterDrill 3 3 7" xfId="4517"/>
    <cellStyle name="SAPBEXfilterDrill 3 4" xfId="4518"/>
    <cellStyle name="SAPBEXfilterDrill 3 4 2" xfId="4519"/>
    <cellStyle name="SAPBEXfilterDrill 3 4 2 2" xfId="4520"/>
    <cellStyle name="SAPBEXfilterDrill 3 4 3" xfId="4521"/>
    <cellStyle name="SAPBEXfilterDrill 3 4 3 2" xfId="4522"/>
    <cellStyle name="SAPBEXfilterDrill 3 4 4" xfId="4523"/>
    <cellStyle name="SAPBEXfilterDrill 3 4 4 2" xfId="4524"/>
    <cellStyle name="SAPBEXfilterDrill 3 4 5" xfId="4525"/>
    <cellStyle name="SAPBEXfilterDrill 3 4 5 2" xfId="4526"/>
    <cellStyle name="SAPBEXfilterDrill 3 4 6" xfId="4527"/>
    <cellStyle name="SAPBEXfilterDrill 3 4 6 2" xfId="4528"/>
    <cellStyle name="SAPBEXfilterDrill 3 4 7" xfId="4529"/>
    <cellStyle name="SAPBEXfilterDrill 3 5" xfId="4530"/>
    <cellStyle name="SAPBEXfilterDrill 3 5 2" xfId="4531"/>
    <cellStyle name="SAPBEXfilterDrill 3 6" xfId="4532"/>
    <cellStyle name="SAPBEXfilterDrill 3 6 2" xfId="4533"/>
    <cellStyle name="SAPBEXfilterDrill 3 7" xfId="4534"/>
    <cellStyle name="SAPBEXfilterDrill 3 7 2" xfId="4535"/>
    <cellStyle name="SAPBEXfilterDrill 3 8" xfId="4536"/>
    <cellStyle name="SAPBEXfilterDrill 3 8 2" xfId="4537"/>
    <cellStyle name="SAPBEXfilterDrill 3 9" xfId="4538"/>
    <cellStyle name="SAPBEXfilterDrill 3 9 2" xfId="4539"/>
    <cellStyle name="SAPBEXfilterDrill 4" xfId="4540"/>
    <cellStyle name="SAPBEXfilterDrill 4 2" xfId="4541"/>
    <cellStyle name="SAPBEXfilterDrill 4 2 2" xfId="4542"/>
    <cellStyle name="SAPBEXfilterDrill 4 3" xfId="4543"/>
    <cellStyle name="SAPBEXfilterDrill 4 3 2" xfId="4544"/>
    <cellStyle name="SAPBEXfilterDrill 4 4" xfId="4545"/>
    <cellStyle name="SAPBEXfilterDrill 4 4 2" xfId="4546"/>
    <cellStyle name="SAPBEXfilterDrill 4 5" xfId="4547"/>
    <cellStyle name="SAPBEXfilterDrill 4 5 2" xfId="4548"/>
    <cellStyle name="SAPBEXfilterDrill 4 6" xfId="4549"/>
    <cellStyle name="SAPBEXfilterDrill 4 6 2" xfId="4550"/>
    <cellStyle name="SAPBEXfilterDrill 4 7" xfId="4551"/>
    <cellStyle name="SAPBEXfilterDrill 5" xfId="4552"/>
    <cellStyle name="SAPBEXfilterDrill 5 2" xfId="4553"/>
    <cellStyle name="SAPBEXfilterDrill 5 2 2" xfId="4554"/>
    <cellStyle name="SAPBEXfilterDrill 5 3" xfId="4555"/>
    <cellStyle name="SAPBEXfilterDrill 5 3 2" xfId="4556"/>
    <cellStyle name="SAPBEXfilterDrill 5 4" xfId="4557"/>
    <cellStyle name="SAPBEXfilterDrill 5 4 2" xfId="4558"/>
    <cellStyle name="SAPBEXfilterDrill 5 5" xfId="4559"/>
    <cellStyle name="SAPBEXfilterDrill 5 5 2" xfId="4560"/>
    <cellStyle name="SAPBEXfilterDrill 5 6" xfId="4561"/>
    <cellStyle name="SAPBEXfilterDrill 5 6 2" xfId="4562"/>
    <cellStyle name="SAPBEXfilterDrill 5 7" xfId="4563"/>
    <cellStyle name="SAPBEXfilterDrill 6" xfId="4564"/>
    <cellStyle name="SAPBEXfilterDrill 6 2" xfId="4565"/>
    <cellStyle name="SAPBEXfilterDrill 6 2 2" xfId="4566"/>
    <cellStyle name="SAPBEXfilterDrill 6 3" xfId="4567"/>
    <cellStyle name="SAPBEXfilterDrill 6 3 2" xfId="4568"/>
    <cellStyle name="SAPBEXfilterDrill 6 4" xfId="4569"/>
    <cellStyle name="SAPBEXfilterDrill 6 4 2" xfId="4570"/>
    <cellStyle name="SAPBEXfilterDrill 6 5" xfId="4571"/>
    <cellStyle name="SAPBEXfilterDrill 6 5 2" xfId="4572"/>
    <cellStyle name="SAPBEXfilterDrill 6 6" xfId="4573"/>
    <cellStyle name="SAPBEXfilterDrill 6 6 2" xfId="4574"/>
    <cellStyle name="SAPBEXfilterDrill 6 7" xfId="4575"/>
    <cellStyle name="SAPBEXfilterDrill 7" xfId="4576"/>
    <cellStyle name="SAPBEXfilterDrill 7 2" xfId="4577"/>
    <cellStyle name="SAPBEXfilterDrill 8" xfId="4578"/>
    <cellStyle name="SAPBEXfilterDrill 8 2" xfId="4579"/>
    <cellStyle name="SAPBEXfilterDrill 9" xfId="4580"/>
    <cellStyle name="SAPBEXfilterDrill 9 2" xfId="4581"/>
    <cellStyle name="SAPBEXfilterItem" xfId="469"/>
    <cellStyle name="SAPBEXfilterItem 10" xfId="4582"/>
    <cellStyle name="SAPBEXfilterItem 10 2" xfId="4583"/>
    <cellStyle name="SAPBEXfilterItem 11" xfId="4584"/>
    <cellStyle name="SAPBEXfilterItem 12" xfId="4585"/>
    <cellStyle name="SAPBEXfilterItem 13" xfId="4586"/>
    <cellStyle name="SAPBEXfilterItem 14" xfId="4587"/>
    <cellStyle name="SAPBEXfilterItem 15" xfId="4588"/>
    <cellStyle name="SAPBEXfilterItem 2" xfId="4589"/>
    <cellStyle name="SAPBEXfilterItem 2 10" xfId="4590"/>
    <cellStyle name="SAPBEXfilterItem 2 11" xfId="4591"/>
    <cellStyle name="SAPBEXfilterItem 2 12" xfId="4592"/>
    <cellStyle name="SAPBEXfilterItem 2 13" xfId="4593"/>
    <cellStyle name="SAPBEXfilterItem 2 14" xfId="4594"/>
    <cellStyle name="SAPBEXfilterItem 2 2" xfId="4595"/>
    <cellStyle name="SAPBEXfilterItem 2 2 10" xfId="4596"/>
    <cellStyle name="SAPBEXfilterItem 2 2 2" xfId="4597"/>
    <cellStyle name="SAPBEXfilterItem 2 2 2 2" xfId="4598"/>
    <cellStyle name="SAPBEXfilterItem 2 2 2 2 2" xfId="4599"/>
    <cellStyle name="SAPBEXfilterItem 2 2 2 3" xfId="4600"/>
    <cellStyle name="SAPBEXfilterItem 2 2 2 3 2" xfId="4601"/>
    <cellStyle name="SAPBEXfilterItem 2 2 2 4" xfId="4602"/>
    <cellStyle name="SAPBEXfilterItem 2 2 2 4 2" xfId="4603"/>
    <cellStyle name="SAPBEXfilterItem 2 2 2 5" xfId="4604"/>
    <cellStyle name="SAPBEXfilterItem 2 2 2 5 2" xfId="4605"/>
    <cellStyle name="SAPBEXfilterItem 2 2 2 6" xfId="4606"/>
    <cellStyle name="SAPBEXfilterItem 2 2 2 6 2" xfId="4607"/>
    <cellStyle name="SAPBEXfilterItem 2 2 2 7" xfId="4608"/>
    <cellStyle name="SAPBEXfilterItem 2 2 3" xfId="4609"/>
    <cellStyle name="SAPBEXfilterItem 2 2 3 2" xfId="4610"/>
    <cellStyle name="SAPBEXfilterItem 2 2 3 2 2" xfId="4611"/>
    <cellStyle name="SAPBEXfilterItem 2 2 3 3" xfId="4612"/>
    <cellStyle name="SAPBEXfilterItem 2 2 3 3 2" xfId="4613"/>
    <cellStyle name="SAPBEXfilterItem 2 2 3 4" xfId="4614"/>
    <cellStyle name="SAPBEXfilterItem 2 2 3 4 2" xfId="4615"/>
    <cellStyle name="SAPBEXfilterItem 2 2 3 5" xfId="4616"/>
    <cellStyle name="SAPBEXfilterItem 2 2 3 5 2" xfId="4617"/>
    <cellStyle name="SAPBEXfilterItem 2 2 3 6" xfId="4618"/>
    <cellStyle name="SAPBEXfilterItem 2 2 3 6 2" xfId="4619"/>
    <cellStyle name="SAPBEXfilterItem 2 2 3 7" xfId="4620"/>
    <cellStyle name="SAPBEXfilterItem 2 2 4" xfId="4621"/>
    <cellStyle name="SAPBEXfilterItem 2 2 4 2" xfId="4622"/>
    <cellStyle name="SAPBEXfilterItem 2 2 4 2 2" xfId="4623"/>
    <cellStyle name="SAPBEXfilterItem 2 2 4 3" xfId="4624"/>
    <cellStyle name="SAPBEXfilterItem 2 2 4 3 2" xfId="4625"/>
    <cellStyle name="SAPBEXfilterItem 2 2 4 4" xfId="4626"/>
    <cellStyle name="SAPBEXfilterItem 2 2 4 4 2" xfId="4627"/>
    <cellStyle name="SAPBEXfilterItem 2 2 4 5" xfId="4628"/>
    <cellStyle name="SAPBEXfilterItem 2 2 4 5 2" xfId="4629"/>
    <cellStyle name="SAPBEXfilterItem 2 2 4 6" xfId="4630"/>
    <cellStyle name="SAPBEXfilterItem 2 2 4 6 2" xfId="4631"/>
    <cellStyle name="SAPBEXfilterItem 2 2 4 7" xfId="4632"/>
    <cellStyle name="SAPBEXfilterItem 2 2 5" xfId="4633"/>
    <cellStyle name="SAPBEXfilterItem 2 2 5 2" xfId="4634"/>
    <cellStyle name="SAPBEXfilterItem 2 2 6" xfId="4635"/>
    <cellStyle name="SAPBEXfilterItem 2 2 6 2" xfId="4636"/>
    <cellStyle name="SAPBEXfilterItem 2 2 7" xfId="4637"/>
    <cellStyle name="SAPBEXfilterItem 2 2 7 2" xfId="4638"/>
    <cellStyle name="SAPBEXfilterItem 2 2 8" xfId="4639"/>
    <cellStyle name="SAPBEXfilterItem 2 2 8 2" xfId="4640"/>
    <cellStyle name="SAPBEXfilterItem 2 2 9" xfId="4641"/>
    <cellStyle name="SAPBEXfilterItem 2 2 9 2" xfId="4642"/>
    <cellStyle name="SAPBEXfilterItem 2 3" xfId="4643"/>
    <cellStyle name="SAPBEXfilterItem 2 3 2" xfId="4644"/>
    <cellStyle name="SAPBEXfilterItem 2 3 2 2" xfId="4645"/>
    <cellStyle name="SAPBEXfilterItem 2 3 3" xfId="4646"/>
    <cellStyle name="SAPBEXfilterItem 2 3 3 2" xfId="4647"/>
    <cellStyle name="SAPBEXfilterItem 2 3 4" xfId="4648"/>
    <cellStyle name="SAPBEXfilterItem 2 3 4 2" xfId="4649"/>
    <cellStyle name="SAPBEXfilterItem 2 3 5" xfId="4650"/>
    <cellStyle name="SAPBEXfilterItem 2 3 5 2" xfId="4651"/>
    <cellStyle name="SAPBEXfilterItem 2 3 6" xfId="4652"/>
    <cellStyle name="SAPBEXfilterItem 2 3 6 2" xfId="4653"/>
    <cellStyle name="SAPBEXfilterItem 2 3 7" xfId="4654"/>
    <cellStyle name="SAPBEXfilterItem 2 4" xfId="4655"/>
    <cellStyle name="SAPBEXfilterItem 2 4 2" xfId="4656"/>
    <cellStyle name="SAPBEXfilterItem 2 4 2 2" xfId="4657"/>
    <cellStyle name="SAPBEXfilterItem 2 4 3" xfId="4658"/>
    <cellStyle name="SAPBEXfilterItem 2 4 3 2" xfId="4659"/>
    <cellStyle name="SAPBEXfilterItem 2 4 4" xfId="4660"/>
    <cellStyle name="SAPBEXfilterItem 2 4 4 2" xfId="4661"/>
    <cellStyle name="SAPBEXfilterItem 2 4 5" xfId="4662"/>
    <cellStyle name="SAPBEXfilterItem 2 4 5 2" xfId="4663"/>
    <cellStyle name="SAPBEXfilterItem 2 4 6" xfId="4664"/>
    <cellStyle name="SAPBEXfilterItem 2 4 6 2" xfId="4665"/>
    <cellStyle name="SAPBEXfilterItem 2 4 7" xfId="4666"/>
    <cellStyle name="SAPBEXfilterItem 2 5" xfId="4667"/>
    <cellStyle name="SAPBEXfilterItem 2 5 2" xfId="4668"/>
    <cellStyle name="SAPBEXfilterItem 2 5 2 2" xfId="4669"/>
    <cellStyle name="SAPBEXfilterItem 2 5 3" xfId="4670"/>
    <cellStyle name="SAPBEXfilterItem 2 5 3 2" xfId="4671"/>
    <cellStyle name="SAPBEXfilterItem 2 5 4" xfId="4672"/>
    <cellStyle name="SAPBEXfilterItem 2 5 4 2" xfId="4673"/>
    <cellStyle name="SAPBEXfilterItem 2 5 5" xfId="4674"/>
    <cellStyle name="SAPBEXfilterItem 2 5 5 2" xfId="4675"/>
    <cellStyle name="SAPBEXfilterItem 2 5 6" xfId="4676"/>
    <cellStyle name="SAPBEXfilterItem 2 5 6 2" xfId="4677"/>
    <cellStyle name="SAPBEXfilterItem 2 5 7" xfId="4678"/>
    <cellStyle name="SAPBEXfilterItem 2 6" xfId="4679"/>
    <cellStyle name="SAPBEXfilterItem 2 6 2" xfId="4680"/>
    <cellStyle name="SAPBEXfilterItem 2 7" xfId="4681"/>
    <cellStyle name="SAPBEXfilterItem 2 7 2" xfId="4682"/>
    <cellStyle name="SAPBEXfilterItem 2 8" xfId="4683"/>
    <cellStyle name="SAPBEXfilterItem 2 8 2" xfId="4684"/>
    <cellStyle name="SAPBEXfilterItem 2 9" xfId="4685"/>
    <cellStyle name="SAPBEXfilterItem 2 9 2" xfId="4686"/>
    <cellStyle name="SAPBEXfilterItem 3" xfId="4687"/>
    <cellStyle name="SAPBEXfilterItem 3 10" xfId="4688"/>
    <cellStyle name="SAPBEXfilterItem 3 2" xfId="4689"/>
    <cellStyle name="SAPBEXfilterItem 3 2 2" xfId="4690"/>
    <cellStyle name="SAPBEXfilterItem 3 2 2 2" xfId="4691"/>
    <cellStyle name="SAPBEXfilterItem 3 2 3" xfId="4692"/>
    <cellStyle name="SAPBEXfilterItem 3 2 3 2" xfId="4693"/>
    <cellStyle name="SAPBEXfilterItem 3 2 4" xfId="4694"/>
    <cellStyle name="SAPBEXfilterItem 3 2 4 2" xfId="4695"/>
    <cellStyle name="SAPBEXfilterItem 3 2 5" xfId="4696"/>
    <cellStyle name="SAPBEXfilterItem 3 2 5 2" xfId="4697"/>
    <cellStyle name="SAPBEXfilterItem 3 2 6" xfId="4698"/>
    <cellStyle name="SAPBEXfilterItem 3 2 6 2" xfId="4699"/>
    <cellStyle name="SAPBEXfilterItem 3 2 7" xfId="4700"/>
    <cellStyle name="SAPBEXfilterItem 3 3" xfId="4701"/>
    <cellStyle name="SAPBEXfilterItem 3 3 2" xfId="4702"/>
    <cellStyle name="SAPBEXfilterItem 3 3 2 2" xfId="4703"/>
    <cellStyle name="SAPBEXfilterItem 3 3 3" xfId="4704"/>
    <cellStyle name="SAPBEXfilterItem 3 3 3 2" xfId="4705"/>
    <cellStyle name="SAPBEXfilterItem 3 3 4" xfId="4706"/>
    <cellStyle name="SAPBEXfilterItem 3 3 4 2" xfId="4707"/>
    <cellStyle name="SAPBEXfilterItem 3 3 5" xfId="4708"/>
    <cellStyle name="SAPBEXfilterItem 3 3 5 2" xfId="4709"/>
    <cellStyle name="SAPBEXfilterItem 3 3 6" xfId="4710"/>
    <cellStyle name="SAPBEXfilterItem 3 3 6 2" xfId="4711"/>
    <cellStyle name="SAPBEXfilterItem 3 3 7" xfId="4712"/>
    <cellStyle name="SAPBEXfilterItem 3 4" xfId="4713"/>
    <cellStyle name="SAPBEXfilterItem 3 4 2" xfId="4714"/>
    <cellStyle name="SAPBEXfilterItem 3 4 2 2" xfId="4715"/>
    <cellStyle name="SAPBEXfilterItem 3 4 3" xfId="4716"/>
    <cellStyle name="SAPBEXfilterItem 3 4 3 2" xfId="4717"/>
    <cellStyle name="SAPBEXfilterItem 3 4 4" xfId="4718"/>
    <cellStyle name="SAPBEXfilterItem 3 4 4 2" xfId="4719"/>
    <cellStyle name="SAPBEXfilterItem 3 4 5" xfId="4720"/>
    <cellStyle name="SAPBEXfilterItem 3 4 5 2" xfId="4721"/>
    <cellStyle name="SAPBEXfilterItem 3 4 6" xfId="4722"/>
    <cellStyle name="SAPBEXfilterItem 3 4 6 2" xfId="4723"/>
    <cellStyle name="SAPBEXfilterItem 3 4 7" xfId="4724"/>
    <cellStyle name="SAPBEXfilterItem 3 5" xfId="4725"/>
    <cellStyle name="SAPBEXfilterItem 3 5 2" xfId="4726"/>
    <cellStyle name="SAPBEXfilterItem 3 6" xfId="4727"/>
    <cellStyle name="SAPBEXfilterItem 3 6 2" xfId="4728"/>
    <cellStyle name="SAPBEXfilterItem 3 7" xfId="4729"/>
    <cellStyle name="SAPBEXfilterItem 3 7 2" xfId="4730"/>
    <cellStyle name="SAPBEXfilterItem 3 8" xfId="4731"/>
    <cellStyle name="SAPBEXfilterItem 3 8 2" xfId="4732"/>
    <cellStyle name="SAPBEXfilterItem 3 9" xfId="4733"/>
    <cellStyle name="SAPBEXfilterItem 3 9 2" xfId="4734"/>
    <cellStyle name="SAPBEXfilterItem 4" xfId="4735"/>
    <cellStyle name="SAPBEXfilterItem 4 2" xfId="4736"/>
    <cellStyle name="SAPBEXfilterItem 4 2 2" xfId="4737"/>
    <cellStyle name="SAPBEXfilterItem 4 3" xfId="4738"/>
    <cellStyle name="SAPBEXfilterItem 4 3 2" xfId="4739"/>
    <cellStyle name="SAPBEXfilterItem 4 4" xfId="4740"/>
    <cellStyle name="SAPBEXfilterItem 4 4 2" xfId="4741"/>
    <cellStyle name="SAPBEXfilterItem 4 5" xfId="4742"/>
    <cellStyle name="SAPBEXfilterItem 4 5 2" xfId="4743"/>
    <cellStyle name="SAPBEXfilterItem 4 6" xfId="4744"/>
    <cellStyle name="SAPBEXfilterItem 4 6 2" xfId="4745"/>
    <cellStyle name="SAPBEXfilterItem 4 7" xfId="4746"/>
    <cellStyle name="SAPBEXfilterItem 5" xfId="4747"/>
    <cellStyle name="SAPBEXfilterItem 5 2" xfId="4748"/>
    <cellStyle name="SAPBEXfilterItem 5 2 2" xfId="4749"/>
    <cellStyle name="SAPBEXfilterItem 5 3" xfId="4750"/>
    <cellStyle name="SAPBEXfilterItem 5 3 2" xfId="4751"/>
    <cellStyle name="SAPBEXfilterItem 5 4" xfId="4752"/>
    <cellStyle name="SAPBEXfilterItem 5 4 2" xfId="4753"/>
    <cellStyle name="SAPBEXfilterItem 5 5" xfId="4754"/>
    <cellStyle name="SAPBEXfilterItem 5 5 2" xfId="4755"/>
    <cellStyle name="SAPBEXfilterItem 5 6" xfId="4756"/>
    <cellStyle name="SAPBEXfilterItem 5 6 2" xfId="4757"/>
    <cellStyle name="SAPBEXfilterItem 5 7" xfId="4758"/>
    <cellStyle name="SAPBEXfilterItem 6" xfId="4759"/>
    <cellStyle name="SAPBEXfilterItem 6 2" xfId="4760"/>
    <cellStyle name="SAPBEXfilterItem 6 2 2" xfId="4761"/>
    <cellStyle name="SAPBEXfilterItem 6 3" xfId="4762"/>
    <cellStyle name="SAPBEXfilterItem 6 3 2" xfId="4763"/>
    <cellStyle name="SAPBEXfilterItem 6 4" xfId="4764"/>
    <cellStyle name="SAPBEXfilterItem 6 4 2" xfId="4765"/>
    <cellStyle name="SAPBEXfilterItem 6 5" xfId="4766"/>
    <cellStyle name="SAPBEXfilterItem 6 5 2" xfId="4767"/>
    <cellStyle name="SAPBEXfilterItem 6 6" xfId="4768"/>
    <cellStyle name="SAPBEXfilterItem 6 6 2" xfId="4769"/>
    <cellStyle name="SAPBEXfilterItem 6 7" xfId="4770"/>
    <cellStyle name="SAPBEXfilterItem 7" xfId="4771"/>
    <cellStyle name="SAPBEXfilterItem 7 2" xfId="4772"/>
    <cellStyle name="SAPBEXfilterItem 8" xfId="4773"/>
    <cellStyle name="SAPBEXfilterItem 8 2" xfId="4774"/>
    <cellStyle name="SAPBEXfilterItem 9" xfId="4775"/>
    <cellStyle name="SAPBEXfilterItem 9 2" xfId="4776"/>
    <cellStyle name="SAPBEXfilterText" xfId="470"/>
    <cellStyle name="SAPBEXformats" xfId="471"/>
    <cellStyle name="SAPBEXformats 10" xfId="4777"/>
    <cellStyle name="SAPBEXformats 10 2" xfId="4778"/>
    <cellStyle name="SAPBEXformats 11" xfId="4779"/>
    <cellStyle name="SAPBEXformats 12" xfId="4780"/>
    <cellStyle name="SAPBEXformats 13" xfId="4781"/>
    <cellStyle name="SAPBEXformats 14" xfId="4782"/>
    <cellStyle name="SAPBEXformats 15" xfId="4783"/>
    <cellStyle name="SAPBEXformats 2" xfId="4784"/>
    <cellStyle name="SAPBEXformats 2 10" xfId="4785"/>
    <cellStyle name="SAPBEXformats 2 11" xfId="4786"/>
    <cellStyle name="SAPBEXformats 2 12" xfId="4787"/>
    <cellStyle name="SAPBEXformats 2 13" xfId="4788"/>
    <cellStyle name="SAPBEXformats 2 14" xfId="4789"/>
    <cellStyle name="SAPBEXformats 2 2" xfId="4790"/>
    <cellStyle name="SAPBEXformats 2 2 10" xfId="4791"/>
    <cellStyle name="SAPBEXformats 2 2 2" xfId="4792"/>
    <cellStyle name="SAPBEXformats 2 2 2 2" xfId="4793"/>
    <cellStyle name="SAPBEXformats 2 2 2 2 2" xfId="4794"/>
    <cellStyle name="SAPBEXformats 2 2 2 3" xfId="4795"/>
    <cellStyle name="SAPBEXformats 2 2 2 3 2" xfId="4796"/>
    <cellStyle name="SAPBEXformats 2 2 2 4" xfId="4797"/>
    <cellStyle name="SAPBEXformats 2 2 2 4 2" xfId="4798"/>
    <cellStyle name="SAPBEXformats 2 2 2 5" xfId="4799"/>
    <cellStyle name="SAPBEXformats 2 2 2 5 2" xfId="4800"/>
    <cellStyle name="SAPBEXformats 2 2 2 6" xfId="4801"/>
    <cellStyle name="SAPBEXformats 2 2 2 6 2" xfId="4802"/>
    <cellStyle name="SAPBEXformats 2 2 2 7" xfId="4803"/>
    <cellStyle name="SAPBEXformats 2 2 3" xfId="4804"/>
    <cellStyle name="SAPBEXformats 2 2 3 2" xfId="4805"/>
    <cellStyle name="SAPBEXformats 2 2 3 2 2" xfId="4806"/>
    <cellStyle name="SAPBEXformats 2 2 3 3" xfId="4807"/>
    <cellStyle name="SAPBEXformats 2 2 3 3 2" xfId="4808"/>
    <cellStyle name="SAPBEXformats 2 2 3 4" xfId="4809"/>
    <cellStyle name="SAPBEXformats 2 2 3 4 2" xfId="4810"/>
    <cellStyle name="SAPBEXformats 2 2 3 5" xfId="4811"/>
    <cellStyle name="SAPBEXformats 2 2 3 5 2" xfId="4812"/>
    <cellStyle name="SAPBEXformats 2 2 3 6" xfId="4813"/>
    <cellStyle name="SAPBEXformats 2 2 3 6 2" xfId="4814"/>
    <cellStyle name="SAPBEXformats 2 2 3 7" xfId="4815"/>
    <cellStyle name="SAPBEXformats 2 2 4" xfId="4816"/>
    <cellStyle name="SAPBEXformats 2 2 4 2" xfId="4817"/>
    <cellStyle name="SAPBEXformats 2 2 4 2 2" xfId="4818"/>
    <cellStyle name="SAPBEXformats 2 2 4 3" xfId="4819"/>
    <cellStyle name="SAPBEXformats 2 2 4 3 2" xfId="4820"/>
    <cellStyle name="SAPBEXformats 2 2 4 4" xfId="4821"/>
    <cellStyle name="SAPBEXformats 2 2 4 4 2" xfId="4822"/>
    <cellStyle name="SAPBEXformats 2 2 4 5" xfId="4823"/>
    <cellStyle name="SAPBEXformats 2 2 4 5 2" xfId="4824"/>
    <cellStyle name="SAPBEXformats 2 2 4 6" xfId="4825"/>
    <cellStyle name="SAPBEXformats 2 2 4 6 2" xfId="4826"/>
    <cellStyle name="SAPBEXformats 2 2 4 7" xfId="4827"/>
    <cellStyle name="SAPBEXformats 2 2 5" xfId="4828"/>
    <cellStyle name="SAPBEXformats 2 2 5 2" xfId="4829"/>
    <cellStyle name="SAPBEXformats 2 2 6" xfId="4830"/>
    <cellStyle name="SAPBEXformats 2 2 6 2" xfId="4831"/>
    <cellStyle name="SAPBEXformats 2 2 7" xfId="4832"/>
    <cellStyle name="SAPBEXformats 2 2 7 2" xfId="4833"/>
    <cellStyle name="SAPBEXformats 2 2 8" xfId="4834"/>
    <cellStyle name="SAPBEXformats 2 2 8 2" xfId="4835"/>
    <cellStyle name="SAPBEXformats 2 2 9" xfId="4836"/>
    <cellStyle name="SAPBEXformats 2 2 9 2" xfId="4837"/>
    <cellStyle name="SAPBEXformats 2 3" xfId="4838"/>
    <cellStyle name="SAPBEXformats 2 3 2" xfId="4839"/>
    <cellStyle name="SAPBEXformats 2 3 2 2" xfId="4840"/>
    <cellStyle name="SAPBEXformats 2 3 3" xfId="4841"/>
    <cellStyle name="SAPBEXformats 2 3 3 2" xfId="4842"/>
    <cellStyle name="SAPBEXformats 2 3 4" xfId="4843"/>
    <cellStyle name="SAPBEXformats 2 3 4 2" xfId="4844"/>
    <cellStyle name="SAPBEXformats 2 3 5" xfId="4845"/>
    <cellStyle name="SAPBEXformats 2 3 5 2" xfId="4846"/>
    <cellStyle name="SAPBEXformats 2 3 6" xfId="4847"/>
    <cellStyle name="SAPBEXformats 2 3 6 2" xfId="4848"/>
    <cellStyle name="SAPBEXformats 2 3 7" xfId="4849"/>
    <cellStyle name="SAPBEXformats 2 4" xfId="4850"/>
    <cellStyle name="SAPBEXformats 2 4 2" xfId="4851"/>
    <cellStyle name="SAPBEXformats 2 4 2 2" xfId="4852"/>
    <cellStyle name="SAPBEXformats 2 4 3" xfId="4853"/>
    <cellStyle name="SAPBEXformats 2 4 3 2" xfId="4854"/>
    <cellStyle name="SAPBEXformats 2 4 4" xfId="4855"/>
    <cellStyle name="SAPBEXformats 2 4 4 2" xfId="4856"/>
    <cellStyle name="SAPBEXformats 2 4 5" xfId="4857"/>
    <cellStyle name="SAPBEXformats 2 4 5 2" xfId="4858"/>
    <cellStyle name="SAPBEXformats 2 4 6" xfId="4859"/>
    <cellStyle name="SAPBEXformats 2 4 6 2" xfId="4860"/>
    <cellStyle name="SAPBEXformats 2 4 7" xfId="4861"/>
    <cellStyle name="SAPBEXformats 2 5" xfId="4862"/>
    <cellStyle name="SAPBEXformats 2 5 2" xfId="4863"/>
    <cellStyle name="SAPBEXformats 2 5 2 2" xfId="4864"/>
    <cellStyle name="SAPBEXformats 2 5 3" xfId="4865"/>
    <cellStyle name="SAPBEXformats 2 5 3 2" xfId="4866"/>
    <cellStyle name="SAPBEXformats 2 5 4" xfId="4867"/>
    <cellStyle name="SAPBEXformats 2 5 4 2" xfId="4868"/>
    <cellStyle name="SAPBEXformats 2 5 5" xfId="4869"/>
    <cellStyle name="SAPBEXformats 2 5 5 2" xfId="4870"/>
    <cellStyle name="SAPBEXformats 2 5 6" xfId="4871"/>
    <cellStyle name="SAPBEXformats 2 5 6 2" xfId="4872"/>
    <cellStyle name="SAPBEXformats 2 5 7" xfId="4873"/>
    <cellStyle name="SAPBEXformats 2 6" xfId="4874"/>
    <cellStyle name="SAPBEXformats 2 6 2" xfId="4875"/>
    <cellStyle name="SAPBEXformats 2 7" xfId="4876"/>
    <cellStyle name="SAPBEXformats 2 7 2" xfId="4877"/>
    <cellStyle name="SAPBEXformats 2 8" xfId="4878"/>
    <cellStyle name="SAPBEXformats 2 8 2" xfId="4879"/>
    <cellStyle name="SAPBEXformats 2 9" xfId="4880"/>
    <cellStyle name="SAPBEXformats 2 9 2" xfId="4881"/>
    <cellStyle name="SAPBEXformats 3" xfId="4882"/>
    <cellStyle name="SAPBEXformats 3 10" xfId="4883"/>
    <cellStyle name="SAPBEXformats 3 2" xfId="4884"/>
    <cellStyle name="SAPBEXformats 3 2 2" xfId="4885"/>
    <cellStyle name="SAPBEXformats 3 2 2 2" xfId="4886"/>
    <cellStyle name="SAPBEXformats 3 2 3" xfId="4887"/>
    <cellStyle name="SAPBEXformats 3 2 3 2" xfId="4888"/>
    <cellStyle name="SAPBEXformats 3 2 4" xfId="4889"/>
    <cellStyle name="SAPBEXformats 3 2 4 2" xfId="4890"/>
    <cellStyle name="SAPBEXformats 3 2 5" xfId="4891"/>
    <cellStyle name="SAPBEXformats 3 2 5 2" xfId="4892"/>
    <cellStyle name="SAPBEXformats 3 2 6" xfId="4893"/>
    <cellStyle name="SAPBEXformats 3 2 6 2" xfId="4894"/>
    <cellStyle name="SAPBEXformats 3 2 7" xfId="4895"/>
    <cellStyle name="SAPBEXformats 3 3" xfId="4896"/>
    <cellStyle name="SAPBEXformats 3 3 2" xfId="4897"/>
    <cellStyle name="SAPBEXformats 3 3 2 2" xfId="4898"/>
    <cellStyle name="SAPBEXformats 3 3 3" xfId="4899"/>
    <cellStyle name="SAPBEXformats 3 3 3 2" xfId="4900"/>
    <cellStyle name="SAPBEXformats 3 3 4" xfId="4901"/>
    <cellStyle name="SAPBEXformats 3 3 4 2" xfId="4902"/>
    <cellStyle name="SAPBEXformats 3 3 5" xfId="4903"/>
    <cellStyle name="SAPBEXformats 3 3 5 2" xfId="4904"/>
    <cellStyle name="SAPBEXformats 3 3 6" xfId="4905"/>
    <cellStyle name="SAPBEXformats 3 3 6 2" xfId="4906"/>
    <cellStyle name="SAPBEXformats 3 3 7" xfId="4907"/>
    <cellStyle name="SAPBEXformats 3 4" xfId="4908"/>
    <cellStyle name="SAPBEXformats 3 4 2" xfId="4909"/>
    <cellStyle name="SAPBEXformats 3 4 2 2" xfId="4910"/>
    <cellStyle name="SAPBEXformats 3 4 3" xfId="4911"/>
    <cellStyle name="SAPBEXformats 3 4 3 2" xfId="4912"/>
    <cellStyle name="SAPBEXformats 3 4 4" xfId="4913"/>
    <cellStyle name="SAPBEXformats 3 4 4 2" xfId="4914"/>
    <cellStyle name="SAPBEXformats 3 4 5" xfId="4915"/>
    <cellStyle name="SAPBEXformats 3 4 5 2" xfId="4916"/>
    <cellStyle name="SAPBEXformats 3 4 6" xfId="4917"/>
    <cellStyle name="SAPBEXformats 3 4 6 2" xfId="4918"/>
    <cellStyle name="SAPBEXformats 3 4 7" xfId="4919"/>
    <cellStyle name="SAPBEXformats 3 5" xfId="4920"/>
    <cellStyle name="SAPBEXformats 3 5 2" xfId="4921"/>
    <cellStyle name="SAPBEXformats 3 6" xfId="4922"/>
    <cellStyle name="SAPBEXformats 3 6 2" xfId="4923"/>
    <cellStyle name="SAPBEXformats 3 7" xfId="4924"/>
    <cellStyle name="SAPBEXformats 3 7 2" xfId="4925"/>
    <cellStyle name="SAPBEXformats 3 8" xfId="4926"/>
    <cellStyle name="SAPBEXformats 3 8 2" xfId="4927"/>
    <cellStyle name="SAPBEXformats 3 9" xfId="4928"/>
    <cellStyle name="SAPBEXformats 3 9 2" xfId="4929"/>
    <cellStyle name="SAPBEXformats 4" xfId="4930"/>
    <cellStyle name="SAPBEXformats 4 2" xfId="4931"/>
    <cellStyle name="SAPBEXformats 4 2 2" xfId="4932"/>
    <cellStyle name="SAPBEXformats 4 3" xfId="4933"/>
    <cellStyle name="SAPBEXformats 4 3 2" xfId="4934"/>
    <cellStyle name="SAPBEXformats 4 4" xfId="4935"/>
    <cellStyle name="SAPBEXformats 4 4 2" xfId="4936"/>
    <cellStyle name="SAPBEXformats 4 5" xfId="4937"/>
    <cellStyle name="SAPBEXformats 4 5 2" xfId="4938"/>
    <cellStyle name="SAPBEXformats 4 6" xfId="4939"/>
    <cellStyle name="SAPBEXformats 4 6 2" xfId="4940"/>
    <cellStyle name="SAPBEXformats 4 7" xfId="4941"/>
    <cellStyle name="SAPBEXformats 5" xfId="4942"/>
    <cellStyle name="SAPBEXformats 5 2" xfId="4943"/>
    <cellStyle name="SAPBEXformats 5 2 2" xfId="4944"/>
    <cellStyle name="SAPBEXformats 5 3" xfId="4945"/>
    <cellStyle name="SAPBEXformats 5 3 2" xfId="4946"/>
    <cellStyle name="SAPBEXformats 5 4" xfId="4947"/>
    <cellStyle name="SAPBEXformats 5 4 2" xfId="4948"/>
    <cellStyle name="SAPBEXformats 5 5" xfId="4949"/>
    <cellStyle name="SAPBEXformats 5 5 2" xfId="4950"/>
    <cellStyle name="SAPBEXformats 5 6" xfId="4951"/>
    <cellStyle name="SAPBEXformats 5 6 2" xfId="4952"/>
    <cellStyle name="SAPBEXformats 5 7" xfId="4953"/>
    <cellStyle name="SAPBEXformats 6" xfId="4954"/>
    <cellStyle name="SAPBEXformats 6 2" xfId="4955"/>
    <cellStyle name="SAPBEXformats 6 2 2" xfId="4956"/>
    <cellStyle name="SAPBEXformats 6 3" xfId="4957"/>
    <cellStyle name="SAPBEXformats 6 3 2" xfId="4958"/>
    <cellStyle name="SAPBEXformats 6 4" xfId="4959"/>
    <cellStyle name="SAPBEXformats 6 4 2" xfId="4960"/>
    <cellStyle name="SAPBEXformats 6 5" xfId="4961"/>
    <cellStyle name="SAPBEXformats 6 5 2" xfId="4962"/>
    <cellStyle name="SAPBEXformats 6 6" xfId="4963"/>
    <cellStyle name="SAPBEXformats 6 6 2" xfId="4964"/>
    <cellStyle name="SAPBEXformats 6 7" xfId="4965"/>
    <cellStyle name="SAPBEXformats 7" xfId="4966"/>
    <cellStyle name="SAPBEXformats 7 2" xfId="4967"/>
    <cellStyle name="SAPBEXformats 8" xfId="4968"/>
    <cellStyle name="SAPBEXformats 8 2" xfId="4969"/>
    <cellStyle name="SAPBEXformats 9" xfId="4970"/>
    <cellStyle name="SAPBEXformats 9 2" xfId="4971"/>
    <cellStyle name="SAPBEXheaderItem" xfId="472"/>
    <cellStyle name="SAPBEXheaderItem 10" xfId="4972"/>
    <cellStyle name="SAPBEXheaderItem 10 2" xfId="4973"/>
    <cellStyle name="SAPBEXheaderItem 11" xfId="4974"/>
    <cellStyle name="SAPBEXheaderItem 12" xfId="4975"/>
    <cellStyle name="SAPBEXheaderItem 13" xfId="4976"/>
    <cellStyle name="SAPBEXheaderItem 14" xfId="4977"/>
    <cellStyle name="SAPBEXheaderItem 15" xfId="4978"/>
    <cellStyle name="SAPBEXheaderItem 2" xfId="4979"/>
    <cellStyle name="SAPBEXheaderItem 2 10" xfId="4980"/>
    <cellStyle name="SAPBEXheaderItem 2 11" xfId="4981"/>
    <cellStyle name="SAPBEXheaderItem 2 12" xfId="4982"/>
    <cellStyle name="SAPBEXheaderItem 2 13" xfId="4983"/>
    <cellStyle name="SAPBEXheaderItem 2 14" xfId="4984"/>
    <cellStyle name="SAPBEXheaderItem 2 2" xfId="4985"/>
    <cellStyle name="SAPBEXheaderItem 2 2 10" xfId="4986"/>
    <cellStyle name="SAPBEXheaderItem 2 2 2" xfId="4987"/>
    <cellStyle name="SAPBEXheaderItem 2 2 2 2" xfId="4988"/>
    <cellStyle name="SAPBEXheaderItem 2 2 2 2 2" xfId="4989"/>
    <cellStyle name="SAPBEXheaderItem 2 2 2 3" xfId="4990"/>
    <cellStyle name="SAPBEXheaderItem 2 2 2 3 2" xfId="4991"/>
    <cellStyle name="SAPBEXheaderItem 2 2 2 4" xfId="4992"/>
    <cellStyle name="SAPBEXheaderItem 2 2 2 4 2" xfId="4993"/>
    <cellStyle name="SAPBEXheaderItem 2 2 2 5" xfId="4994"/>
    <cellStyle name="SAPBEXheaderItem 2 2 2 5 2" xfId="4995"/>
    <cellStyle name="SAPBEXheaderItem 2 2 2 6" xfId="4996"/>
    <cellStyle name="SAPBEXheaderItem 2 2 2 6 2" xfId="4997"/>
    <cellStyle name="SAPBEXheaderItem 2 2 2 7" xfId="4998"/>
    <cellStyle name="SAPBEXheaderItem 2 2 3" xfId="4999"/>
    <cellStyle name="SAPBEXheaderItem 2 2 3 2" xfId="5000"/>
    <cellStyle name="SAPBEXheaderItem 2 2 3 2 2" xfId="5001"/>
    <cellStyle name="SAPBEXheaderItem 2 2 3 3" xfId="5002"/>
    <cellStyle name="SAPBEXheaderItem 2 2 3 3 2" xfId="5003"/>
    <cellStyle name="SAPBEXheaderItem 2 2 3 4" xfId="5004"/>
    <cellStyle name="SAPBEXheaderItem 2 2 3 4 2" xfId="5005"/>
    <cellStyle name="SAPBEXheaderItem 2 2 3 5" xfId="5006"/>
    <cellStyle name="SAPBEXheaderItem 2 2 3 5 2" xfId="5007"/>
    <cellStyle name="SAPBEXheaderItem 2 2 3 6" xfId="5008"/>
    <cellStyle name="SAPBEXheaderItem 2 2 3 6 2" xfId="5009"/>
    <cellStyle name="SAPBEXheaderItem 2 2 3 7" xfId="5010"/>
    <cellStyle name="SAPBEXheaderItem 2 2 4" xfId="5011"/>
    <cellStyle name="SAPBEXheaderItem 2 2 4 2" xfId="5012"/>
    <cellStyle name="SAPBEXheaderItem 2 2 4 2 2" xfId="5013"/>
    <cellStyle name="SAPBEXheaderItem 2 2 4 3" xfId="5014"/>
    <cellStyle name="SAPBEXheaderItem 2 2 4 3 2" xfId="5015"/>
    <cellStyle name="SAPBEXheaderItem 2 2 4 4" xfId="5016"/>
    <cellStyle name="SAPBEXheaderItem 2 2 4 4 2" xfId="5017"/>
    <cellStyle name="SAPBEXheaderItem 2 2 4 5" xfId="5018"/>
    <cellStyle name="SAPBEXheaderItem 2 2 4 5 2" xfId="5019"/>
    <cellStyle name="SAPBEXheaderItem 2 2 4 6" xfId="5020"/>
    <cellStyle name="SAPBEXheaderItem 2 2 4 6 2" xfId="5021"/>
    <cellStyle name="SAPBEXheaderItem 2 2 4 7" xfId="5022"/>
    <cellStyle name="SAPBEXheaderItem 2 2 5" xfId="5023"/>
    <cellStyle name="SAPBEXheaderItem 2 2 5 2" xfId="5024"/>
    <cellStyle name="SAPBEXheaderItem 2 2 6" xfId="5025"/>
    <cellStyle name="SAPBEXheaderItem 2 2 6 2" xfId="5026"/>
    <cellStyle name="SAPBEXheaderItem 2 2 7" xfId="5027"/>
    <cellStyle name="SAPBEXheaderItem 2 2 7 2" xfId="5028"/>
    <cellStyle name="SAPBEXheaderItem 2 2 8" xfId="5029"/>
    <cellStyle name="SAPBEXheaderItem 2 2 8 2" xfId="5030"/>
    <cellStyle name="SAPBEXheaderItem 2 2 9" xfId="5031"/>
    <cellStyle name="SAPBEXheaderItem 2 2 9 2" xfId="5032"/>
    <cellStyle name="SAPBEXheaderItem 2 3" xfId="5033"/>
    <cellStyle name="SAPBEXheaderItem 2 3 2" xfId="5034"/>
    <cellStyle name="SAPBEXheaderItem 2 3 2 2" xfId="5035"/>
    <cellStyle name="SAPBEXheaderItem 2 3 3" xfId="5036"/>
    <cellStyle name="SAPBEXheaderItem 2 3 3 2" xfId="5037"/>
    <cellStyle name="SAPBEXheaderItem 2 3 4" xfId="5038"/>
    <cellStyle name="SAPBEXheaderItem 2 3 4 2" xfId="5039"/>
    <cellStyle name="SAPBEXheaderItem 2 3 5" xfId="5040"/>
    <cellStyle name="SAPBEXheaderItem 2 3 5 2" xfId="5041"/>
    <cellStyle name="SAPBEXheaderItem 2 3 6" xfId="5042"/>
    <cellStyle name="SAPBEXheaderItem 2 3 6 2" xfId="5043"/>
    <cellStyle name="SAPBEXheaderItem 2 3 7" xfId="5044"/>
    <cellStyle name="SAPBEXheaderItem 2 4" xfId="5045"/>
    <cellStyle name="SAPBEXheaderItem 2 4 2" xfId="5046"/>
    <cellStyle name="SAPBEXheaderItem 2 4 2 2" xfId="5047"/>
    <cellStyle name="SAPBEXheaderItem 2 4 3" xfId="5048"/>
    <cellStyle name="SAPBEXheaderItem 2 4 3 2" xfId="5049"/>
    <cellStyle name="SAPBEXheaderItem 2 4 4" xfId="5050"/>
    <cellStyle name="SAPBEXheaderItem 2 4 4 2" xfId="5051"/>
    <cellStyle name="SAPBEXheaderItem 2 4 5" xfId="5052"/>
    <cellStyle name="SAPBEXheaderItem 2 4 5 2" xfId="5053"/>
    <cellStyle name="SAPBEXheaderItem 2 4 6" xfId="5054"/>
    <cellStyle name="SAPBEXheaderItem 2 4 6 2" xfId="5055"/>
    <cellStyle name="SAPBEXheaderItem 2 4 7" xfId="5056"/>
    <cellStyle name="SAPBEXheaderItem 2 5" xfId="5057"/>
    <cellStyle name="SAPBEXheaderItem 2 5 2" xfId="5058"/>
    <cellStyle name="SAPBEXheaderItem 2 5 2 2" xfId="5059"/>
    <cellStyle name="SAPBEXheaderItem 2 5 3" xfId="5060"/>
    <cellStyle name="SAPBEXheaderItem 2 5 3 2" xfId="5061"/>
    <cellStyle name="SAPBEXheaderItem 2 5 4" xfId="5062"/>
    <cellStyle name="SAPBEXheaderItem 2 5 4 2" xfId="5063"/>
    <cellStyle name="SAPBEXheaderItem 2 5 5" xfId="5064"/>
    <cellStyle name="SAPBEXheaderItem 2 5 5 2" xfId="5065"/>
    <cellStyle name="SAPBEXheaderItem 2 5 6" xfId="5066"/>
    <cellStyle name="SAPBEXheaderItem 2 5 6 2" xfId="5067"/>
    <cellStyle name="SAPBEXheaderItem 2 5 7" xfId="5068"/>
    <cellStyle name="SAPBEXheaderItem 2 6" xfId="5069"/>
    <cellStyle name="SAPBEXheaderItem 2 6 2" xfId="5070"/>
    <cellStyle name="SAPBEXheaderItem 2 7" xfId="5071"/>
    <cellStyle name="SAPBEXheaderItem 2 7 2" xfId="5072"/>
    <cellStyle name="SAPBEXheaderItem 2 8" xfId="5073"/>
    <cellStyle name="SAPBEXheaderItem 2 8 2" xfId="5074"/>
    <cellStyle name="SAPBEXheaderItem 2 9" xfId="5075"/>
    <cellStyle name="SAPBEXheaderItem 2 9 2" xfId="5076"/>
    <cellStyle name="SAPBEXheaderItem 3" xfId="5077"/>
    <cellStyle name="SAPBEXheaderItem 3 10" xfId="5078"/>
    <cellStyle name="SAPBEXheaderItem 3 2" xfId="5079"/>
    <cellStyle name="SAPBEXheaderItem 3 2 2" xfId="5080"/>
    <cellStyle name="SAPBEXheaderItem 3 2 2 2" xfId="5081"/>
    <cellStyle name="SAPBEXheaderItem 3 2 3" xfId="5082"/>
    <cellStyle name="SAPBEXheaderItem 3 2 3 2" xfId="5083"/>
    <cellStyle name="SAPBEXheaderItem 3 2 4" xfId="5084"/>
    <cellStyle name="SAPBEXheaderItem 3 2 4 2" xfId="5085"/>
    <cellStyle name="SAPBEXheaderItem 3 2 5" xfId="5086"/>
    <cellStyle name="SAPBEXheaderItem 3 2 5 2" xfId="5087"/>
    <cellStyle name="SAPBEXheaderItem 3 2 6" xfId="5088"/>
    <cellStyle name="SAPBEXheaderItem 3 2 6 2" xfId="5089"/>
    <cellStyle name="SAPBEXheaderItem 3 2 7" xfId="5090"/>
    <cellStyle name="SAPBEXheaderItem 3 3" xfId="5091"/>
    <cellStyle name="SAPBEXheaderItem 3 3 2" xfId="5092"/>
    <cellStyle name="SAPBEXheaderItem 3 3 2 2" xfId="5093"/>
    <cellStyle name="SAPBEXheaderItem 3 3 3" xfId="5094"/>
    <cellStyle name="SAPBEXheaderItem 3 3 3 2" xfId="5095"/>
    <cellStyle name="SAPBEXheaderItem 3 3 4" xfId="5096"/>
    <cellStyle name="SAPBEXheaderItem 3 3 4 2" xfId="5097"/>
    <cellStyle name="SAPBEXheaderItem 3 3 5" xfId="5098"/>
    <cellStyle name="SAPBEXheaderItem 3 3 5 2" xfId="5099"/>
    <cellStyle name="SAPBEXheaderItem 3 3 6" xfId="5100"/>
    <cellStyle name="SAPBEXheaderItem 3 3 6 2" xfId="5101"/>
    <cellStyle name="SAPBEXheaderItem 3 3 7" xfId="5102"/>
    <cellStyle name="SAPBEXheaderItem 3 4" xfId="5103"/>
    <cellStyle name="SAPBEXheaderItem 3 4 2" xfId="5104"/>
    <cellStyle name="SAPBEXheaderItem 3 4 2 2" xfId="5105"/>
    <cellStyle name="SAPBEXheaderItem 3 4 3" xfId="5106"/>
    <cellStyle name="SAPBEXheaderItem 3 4 3 2" xfId="5107"/>
    <cellStyle name="SAPBEXheaderItem 3 4 4" xfId="5108"/>
    <cellStyle name="SAPBEXheaderItem 3 4 4 2" xfId="5109"/>
    <cellStyle name="SAPBEXheaderItem 3 4 5" xfId="5110"/>
    <cellStyle name="SAPBEXheaderItem 3 4 5 2" xfId="5111"/>
    <cellStyle name="SAPBEXheaderItem 3 4 6" xfId="5112"/>
    <cellStyle name="SAPBEXheaderItem 3 4 6 2" xfId="5113"/>
    <cellStyle name="SAPBEXheaderItem 3 4 7" xfId="5114"/>
    <cellStyle name="SAPBEXheaderItem 3 5" xfId="5115"/>
    <cellStyle name="SAPBEXheaderItem 3 5 2" xfId="5116"/>
    <cellStyle name="SAPBEXheaderItem 3 6" xfId="5117"/>
    <cellStyle name="SAPBEXheaderItem 3 6 2" xfId="5118"/>
    <cellStyle name="SAPBEXheaderItem 3 7" xfId="5119"/>
    <cellStyle name="SAPBEXheaderItem 3 7 2" xfId="5120"/>
    <cellStyle name="SAPBEXheaderItem 3 8" xfId="5121"/>
    <cellStyle name="SAPBEXheaderItem 3 8 2" xfId="5122"/>
    <cellStyle name="SAPBEXheaderItem 3 9" xfId="5123"/>
    <cellStyle name="SAPBEXheaderItem 3 9 2" xfId="5124"/>
    <cellStyle name="SAPBEXheaderItem 4" xfId="5125"/>
    <cellStyle name="SAPBEXheaderItem 4 2" xfId="5126"/>
    <cellStyle name="SAPBEXheaderItem 4 2 2" xfId="5127"/>
    <cellStyle name="SAPBEXheaderItem 4 3" xfId="5128"/>
    <cellStyle name="SAPBEXheaderItem 4 3 2" xfId="5129"/>
    <cellStyle name="SAPBEXheaderItem 4 4" xfId="5130"/>
    <cellStyle name="SAPBEXheaderItem 4 4 2" xfId="5131"/>
    <cellStyle name="SAPBEXheaderItem 4 5" xfId="5132"/>
    <cellStyle name="SAPBEXheaderItem 4 5 2" xfId="5133"/>
    <cellStyle name="SAPBEXheaderItem 4 6" xfId="5134"/>
    <cellStyle name="SAPBEXheaderItem 4 6 2" xfId="5135"/>
    <cellStyle name="SAPBEXheaderItem 4 7" xfId="5136"/>
    <cellStyle name="SAPBEXheaderItem 5" xfId="5137"/>
    <cellStyle name="SAPBEXheaderItem 5 2" xfId="5138"/>
    <cellStyle name="SAPBEXheaderItem 5 2 2" xfId="5139"/>
    <cellStyle name="SAPBEXheaderItem 5 3" xfId="5140"/>
    <cellStyle name="SAPBEXheaderItem 5 3 2" xfId="5141"/>
    <cellStyle name="SAPBEXheaderItem 5 4" xfId="5142"/>
    <cellStyle name="SAPBEXheaderItem 5 4 2" xfId="5143"/>
    <cellStyle name="SAPBEXheaderItem 5 5" xfId="5144"/>
    <cellStyle name="SAPBEXheaderItem 5 5 2" xfId="5145"/>
    <cellStyle name="SAPBEXheaderItem 5 6" xfId="5146"/>
    <cellStyle name="SAPBEXheaderItem 5 6 2" xfId="5147"/>
    <cellStyle name="SAPBEXheaderItem 5 7" xfId="5148"/>
    <cellStyle name="SAPBEXheaderItem 6" xfId="5149"/>
    <cellStyle name="SAPBEXheaderItem 6 2" xfId="5150"/>
    <cellStyle name="SAPBEXheaderItem 6 2 2" xfId="5151"/>
    <cellStyle name="SAPBEXheaderItem 6 3" xfId="5152"/>
    <cellStyle name="SAPBEXheaderItem 6 3 2" xfId="5153"/>
    <cellStyle name="SAPBEXheaderItem 6 4" xfId="5154"/>
    <cellStyle name="SAPBEXheaderItem 6 4 2" xfId="5155"/>
    <cellStyle name="SAPBEXheaderItem 6 5" xfId="5156"/>
    <cellStyle name="SAPBEXheaderItem 6 5 2" xfId="5157"/>
    <cellStyle name="SAPBEXheaderItem 6 6" xfId="5158"/>
    <cellStyle name="SAPBEXheaderItem 6 6 2" xfId="5159"/>
    <cellStyle name="SAPBEXheaderItem 6 7" xfId="5160"/>
    <cellStyle name="SAPBEXheaderItem 7" xfId="5161"/>
    <cellStyle name="SAPBEXheaderItem 7 2" xfId="5162"/>
    <cellStyle name="SAPBEXheaderItem 8" xfId="5163"/>
    <cellStyle name="SAPBEXheaderItem 8 2" xfId="5164"/>
    <cellStyle name="SAPBEXheaderItem 9" xfId="5165"/>
    <cellStyle name="SAPBEXheaderItem 9 2" xfId="5166"/>
    <cellStyle name="SAPBEXheaderText" xfId="473"/>
    <cellStyle name="SAPBEXheaderText 10" xfId="5167"/>
    <cellStyle name="SAPBEXheaderText 10 2" xfId="5168"/>
    <cellStyle name="SAPBEXheaderText 11" xfId="5169"/>
    <cellStyle name="SAPBEXheaderText 12" xfId="5170"/>
    <cellStyle name="SAPBEXheaderText 13" xfId="5171"/>
    <cellStyle name="SAPBEXheaderText 14" xfId="5172"/>
    <cellStyle name="SAPBEXheaderText 15" xfId="5173"/>
    <cellStyle name="SAPBEXheaderText 2" xfId="5174"/>
    <cellStyle name="SAPBEXheaderText 2 10" xfId="5175"/>
    <cellStyle name="SAPBEXheaderText 2 11" xfId="5176"/>
    <cellStyle name="SAPBEXheaderText 2 12" xfId="5177"/>
    <cellStyle name="SAPBEXheaderText 2 13" xfId="5178"/>
    <cellStyle name="SAPBEXheaderText 2 14" xfId="5179"/>
    <cellStyle name="SAPBEXheaderText 2 2" xfId="5180"/>
    <cellStyle name="SAPBEXheaderText 2 2 10" xfId="5181"/>
    <cellStyle name="SAPBEXheaderText 2 2 2" xfId="5182"/>
    <cellStyle name="SAPBEXheaderText 2 2 2 2" xfId="5183"/>
    <cellStyle name="SAPBEXheaderText 2 2 2 2 2" xfId="5184"/>
    <cellStyle name="SAPBEXheaderText 2 2 2 3" xfId="5185"/>
    <cellStyle name="SAPBEXheaderText 2 2 2 3 2" xfId="5186"/>
    <cellStyle name="SAPBEXheaderText 2 2 2 4" xfId="5187"/>
    <cellStyle name="SAPBEXheaderText 2 2 2 4 2" xfId="5188"/>
    <cellStyle name="SAPBEXheaderText 2 2 2 5" xfId="5189"/>
    <cellStyle name="SAPBEXheaderText 2 2 2 5 2" xfId="5190"/>
    <cellStyle name="SAPBEXheaderText 2 2 2 6" xfId="5191"/>
    <cellStyle name="SAPBEXheaderText 2 2 2 6 2" xfId="5192"/>
    <cellStyle name="SAPBEXheaderText 2 2 2 7" xfId="5193"/>
    <cellStyle name="SAPBEXheaderText 2 2 3" xfId="5194"/>
    <cellStyle name="SAPBEXheaderText 2 2 3 2" xfId="5195"/>
    <cellStyle name="SAPBEXheaderText 2 2 3 2 2" xfId="5196"/>
    <cellStyle name="SAPBEXheaderText 2 2 3 3" xfId="5197"/>
    <cellStyle name="SAPBEXheaderText 2 2 3 3 2" xfId="5198"/>
    <cellStyle name="SAPBEXheaderText 2 2 3 4" xfId="5199"/>
    <cellStyle name="SAPBEXheaderText 2 2 3 4 2" xfId="5200"/>
    <cellStyle name="SAPBEXheaderText 2 2 3 5" xfId="5201"/>
    <cellStyle name="SAPBEXheaderText 2 2 3 5 2" xfId="5202"/>
    <cellStyle name="SAPBEXheaderText 2 2 3 6" xfId="5203"/>
    <cellStyle name="SAPBEXheaderText 2 2 3 6 2" xfId="5204"/>
    <cellStyle name="SAPBEXheaderText 2 2 3 7" xfId="5205"/>
    <cellStyle name="SAPBEXheaderText 2 2 4" xfId="5206"/>
    <cellStyle name="SAPBEXheaderText 2 2 4 2" xfId="5207"/>
    <cellStyle name="SAPBEXheaderText 2 2 4 2 2" xfId="5208"/>
    <cellStyle name="SAPBEXheaderText 2 2 4 3" xfId="5209"/>
    <cellStyle name="SAPBEXheaderText 2 2 4 3 2" xfId="5210"/>
    <cellStyle name="SAPBEXheaderText 2 2 4 4" xfId="5211"/>
    <cellStyle name="SAPBEXheaderText 2 2 4 4 2" xfId="5212"/>
    <cellStyle name="SAPBEXheaderText 2 2 4 5" xfId="5213"/>
    <cellStyle name="SAPBEXheaderText 2 2 4 5 2" xfId="5214"/>
    <cellStyle name="SAPBEXheaderText 2 2 4 6" xfId="5215"/>
    <cellStyle name="SAPBEXheaderText 2 2 4 6 2" xfId="5216"/>
    <cellStyle name="SAPBEXheaderText 2 2 4 7" xfId="5217"/>
    <cellStyle name="SAPBEXheaderText 2 2 5" xfId="5218"/>
    <cellStyle name="SAPBEXheaderText 2 2 5 2" xfId="5219"/>
    <cellStyle name="SAPBEXheaderText 2 2 6" xfId="5220"/>
    <cellStyle name="SAPBEXheaderText 2 2 6 2" xfId="5221"/>
    <cellStyle name="SAPBEXheaderText 2 2 7" xfId="5222"/>
    <cellStyle name="SAPBEXheaderText 2 2 7 2" xfId="5223"/>
    <cellStyle name="SAPBEXheaderText 2 2 8" xfId="5224"/>
    <cellStyle name="SAPBEXheaderText 2 2 8 2" xfId="5225"/>
    <cellStyle name="SAPBEXheaderText 2 2 9" xfId="5226"/>
    <cellStyle name="SAPBEXheaderText 2 2 9 2" xfId="5227"/>
    <cellStyle name="SAPBEXheaderText 2 3" xfId="5228"/>
    <cellStyle name="SAPBEXheaderText 2 3 2" xfId="5229"/>
    <cellStyle name="SAPBEXheaderText 2 3 2 2" xfId="5230"/>
    <cellStyle name="SAPBEXheaderText 2 3 3" xfId="5231"/>
    <cellStyle name="SAPBEXheaderText 2 3 3 2" xfId="5232"/>
    <cellStyle name="SAPBEXheaderText 2 3 4" xfId="5233"/>
    <cellStyle name="SAPBEXheaderText 2 3 4 2" xfId="5234"/>
    <cellStyle name="SAPBEXheaderText 2 3 5" xfId="5235"/>
    <cellStyle name="SAPBEXheaderText 2 3 5 2" xfId="5236"/>
    <cellStyle name="SAPBEXheaderText 2 3 6" xfId="5237"/>
    <cellStyle name="SAPBEXheaderText 2 3 6 2" xfId="5238"/>
    <cellStyle name="SAPBEXheaderText 2 3 7" xfId="5239"/>
    <cellStyle name="SAPBEXheaderText 2 4" xfId="5240"/>
    <cellStyle name="SAPBEXheaderText 2 4 2" xfId="5241"/>
    <cellStyle name="SAPBEXheaderText 2 4 2 2" xfId="5242"/>
    <cellStyle name="SAPBEXheaderText 2 4 3" xfId="5243"/>
    <cellStyle name="SAPBEXheaderText 2 4 3 2" xfId="5244"/>
    <cellStyle name="SAPBEXheaderText 2 4 4" xfId="5245"/>
    <cellStyle name="SAPBEXheaderText 2 4 4 2" xfId="5246"/>
    <cellStyle name="SAPBEXheaderText 2 4 5" xfId="5247"/>
    <cellStyle name="SAPBEXheaderText 2 4 5 2" xfId="5248"/>
    <cellStyle name="SAPBEXheaderText 2 4 6" xfId="5249"/>
    <cellStyle name="SAPBEXheaderText 2 4 6 2" xfId="5250"/>
    <cellStyle name="SAPBEXheaderText 2 4 7" xfId="5251"/>
    <cellStyle name="SAPBEXheaderText 2 5" xfId="5252"/>
    <cellStyle name="SAPBEXheaderText 2 5 2" xfId="5253"/>
    <cellStyle name="SAPBEXheaderText 2 5 2 2" xfId="5254"/>
    <cellStyle name="SAPBEXheaderText 2 5 3" xfId="5255"/>
    <cellStyle name="SAPBEXheaderText 2 5 3 2" xfId="5256"/>
    <cellStyle name="SAPBEXheaderText 2 5 4" xfId="5257"/>
    <cellStyle name="SAPBEXheaderText 2 5 4 2" xfId="5258"/>
    <cellStyle name="SAPBEXheaderText 2 5 5" xfId="5259"/>
    <cellStyle name="SAPBEXheaderText 2 5 5 2" xfId="5260"/>
    <cellStyle name="SAPBEXheaderText 2 5 6" xfId="5261"/>
    <cellStyle name="SAPBEXheaderText 2 5 6 2" xfId="5262"/>
    <cellStyle name="SAPBEXheaderText 2 5 7" xfId="5263"/>
    <cellStyle name="SAPBEXheaderText 2 6" xfId="5264"/>
    <cellStyle name="SAPBEXheaderText 2 6 2" xfId="5265"/>
    <cellStyle name="SAPBEXheaderText 2 7" xfId="5266"/>
    <cellStyle name="SAPBEXheaderText 2 7 2" xfId="5267"/>
    <cellStyle name="SAPBEXheaderText 2 8" xfId="5268"/>
    <cellStyle name="SAPBEXheaderText 2 8 2" xfId="5269"/>
    <cellStyle name="SAPBEXheaderText 2 9" xfId="5270"/>
    <cellStyle name="SAPBEXheaderText 2 9 2" xfId="5271"/>
    <cellStyle name="SAPBEXheaderText 3" xfId="5272"/>
    <cellStyle name="SAPBEXheaderText 3 10" xfId="5273"/>
    <cellStyle name="SAPBEXheaderText 3 2" xfId="5274"/>
    <cellStyle name="SAPBEXheaderText 3 2 2" xfId="5275"/>
    <cellStyle name="SAPBEXheaderText 3 2 2 2" xfId="5276"/>
    <cellStyle name="SAPBEXheaderText 3 2 3" xfId="5277"/>
    <cellStyle name="SAPBEXheaderText 3 2 3 2" xfId="5278"/>
    <cellStyle name="SAPBEXheaderText 3 2 4" xfId="5279"/>
    <cellStyle name="SAPBEXheaderText 3 2 4 2" xfId="5280"/>
    <cellStyle name="SAPBEXheaderText 3 2 5" xfId="5281"/>
    <cellStyle name="SAPBEXheaderText 3 2 5 2" xfId="5282"/>
    <cellStyle name="SAPBEXheaderText 3 2 6" xfId="5283"/>
    <cellStyle name="SAPBEXheaderText 3 2 6 2" xfId="5284"/>
    <cellStyle name="SAPBEXheaderText 3 2 7" xfId="5285"/>
    <cellStyle name="SAPBEXheaderText 3 3" xfId="5286"/>
    <cellStyle name="SAPBEXheaderText 3 3 2" xfId="5287"/>
    <cellStyle name="SAPBEXheaderText 3 3 2 2" xfId="5288"/>
    <cellStyle name="SAPBEXheaderText 3 3 3" xfId="5289"/>
    <cellStyle name="SAPBEXheaderText 3 3 3 2" xfId="5290"/>
    <cellStyle name="SAPBEXheaderText 3 3 4" xfId="5291"/>
    <cellStyle name="SAPBEXheaderText 3 3 4 2" xfId="5292"/>
    <cellStyle name="SAPBEXheaderText 3 3 5" xfId="5293"/>
    <cellStyle name="SAPBEXheaderText 3 3 5 2" xfId="5294"/>
    <cellStyle name="SAPBEXheaderText 3 3 6" xfId="5295"/>
    <cellStyle name="SAPBEXheaderText 3 3 6 2" xfId="5296"/>
    <cellStyle name="SAPBEXheaderText 3 3 7" xfId="5297"/>
    <cellStyle name="SAPBEXheaderText 3 4" xfId="5298"/>
    <cellStyle name="SAPBEXheaderText 3 4 2" xfId="5299"/>
    <cellStyle name="SAPBEXheaderText 3 4 2 2" xfId="5300"/>
    <cellStyle name="SAPBEXheaderText 3 4 3" xfId="5301"/>
    <cellStyle name="SAPBEXheaderText 3 4 3 2" xfId="5302"/>
    <cellStyle name="SAPBEXheaderText 3 4 4" xfId="5303"/>
    <cellStyle name="SAPBEXheaderText 3 4 4 2" xfId="5304"/>
    <cellStyle name="SAPBEXheaderText 3 4 5" xfId="5305"/>
    <cellStyle name="SAPBEXheaderText 3 4 5 2" xfId="5306"/>
    <cellStyle name="SAPBEXheaderText 3 4 6" xfId="5307"/>
    <cellStyle name="SAPBEXheaderText 3 4 6 2" xfId="5308"/>
    <cellStyle name="SAPBEXheaderText 3 4 7" xfId="5309"/>
    <cellStyle name="SAPBEXheaderText 3 5" xfId="5310"/>
    <cellStyle name="SAPBEXheaderText 3 5 2" xfId="5311"/>
    <cellStyle name="SAPBEXheaderText 3 6" xfId="5312"/>
    <cellStyle name="SAPBEXheaderText 3 6 2" xfId="5313"/>
    <cellStyle name="SAPBEXheaderText 3 7" xfId="5314"/>
    <cellStyle name="SAPBEXheaderText 3 7 2" xfId="5315"/>
    <cellStyle name="SAPBEXheaderText 3 8" xfId="5316"/>
    <cellStyle name="SAPBEXheaderText 3 8 2" xfId="5317"/>
    <cellStyle name="SAPBEXheaderText 3 9" xfId="5318"/>
    <cellStyle name="SAPBEXheaderText 3 9 2" xfId="5319"/>
    <cellStyle name="SAPBEXheaderText 4" xfId="5320"/>
    <cellStyle name="SAPBEXheaderText 4 2" xfId="5321"/>
    <cellStyle name="SAPBEXheaderText 4 2 2" xfId="5322"/>
    <cellStyle name="SAPBEXheaderText 4 3" xfId="5323"/>
    <cellStyle name="SAPBEXheaderText 4 3 2" xfId="5324"/>
    <cellStyle name="SAPBEXheaderText 4 4" xfId="5325"/>
    <cellStyle name="SAPBEXheaderText 4 4 2" xfId="5326"/>
    <cellStyle name="SAPBEXheaderText 4 5" xfId="5327"/>
    <cellStyle name="SAPBEXheaderText 4 5 2" xfId="5328"/>
    <cellStyle name="SAPBEXheaderText 4 6" xfId="5329"/>
    <cellStyle name="SAPBEXheaderText 4 6 2" xfId="5330"/>
    <cellStyle name="SAPBEXheaderText 4 7" xfId="5331"/>
    <cellStyle name="SAPBEXheaderText 5" xfId="5332"/>
    <cellStyle name="SAPBEXheaderText 5 2" xfId="5333"/>
    <cellStyle name="SAPBEXheaderText 5 2 2" xfId="5334"/>
    <cellStyle name="SAPBEXheaderText 5 3" xfId="5335"/>
    <cellStyle name="SAPBEXheaderText 5 3 2" xfId="5336"/>
    <cellStyle name="SAPBEXheaderText 5 4" xfId="5337"/>
    <cellStyle name="SAPBEXheaderText 5 4 2" xfId="5338"/>
    <cellStyle name="SAPBEXheaderText 5 5" xfId="5339"/>
    <cellStyle name="SAPBEXheaderText 5 5 2" xfId="5340"/>
    <cellStyle name="SAPBEXheaderText 5 6" xfId="5341"/>
    <cellStyle name="SAPBEXheaderText 5 6 2" xfId="5342"/>
    <cellStyle name="SAPBEXheaderText 5 7" xfId="5343"/>
    <cellStyle name="SAPBEXheaderText 6" xfId="5344"/>
    <cellStyle name="SAPBEXheaderText 6 2" xfId="5345"/>
    <cellStyle name="SAPBEXheaderText 6 2 2" xfId="5346"/>
    <cellStyle name="SAPBEXheaderText 6 3" xfId="5347"/>
    <cellStyle name="SAPBEXheaderText 6 3 2" xfId="5348"/>
    <cellStyle name="SAPBEXheaderText 6 4" xfId="5349"/>
    <cellStyle name="SAPBEXheaderText 6 4 2" xfId="5350"/>
    <cellStyle name="SAPBEXheaderText 6 5" xfId="5351"/>
    <cellStyle name="SAPBEXheaderText 6 5 2" xfId="5352"/>
    <cellStyle name="SAPBEXheaderText 6 6" xfId="5353"/>
    <cellStyle name="SAPBEXheaderText 6 6 2" xfId="5354"/>
    <cellStyle name="SAPBEXheaderText 6 7" xfId="5355"/>
    <cellStyle name="SAPBEXheaderText 7" xfId="5356"/>
    <cellStyle name="SAPBEXheaderText 7 2" xfId="5357"/>
    <cellStyle name="SAPBEXheaderText 8" xfId="5358"/>
    <cellStyle name="SAPBEXheaderText 8 2" xfId="5359"/>
    <cellStyle name="SAPBEXheaderText 9" xfId="5360"/>
    <cellStyle name="SAPBEXheaderText 9 2" xfId="5361"/>
    <cellStyle name="SAPBEXHLevel0" xfId="474"/>
    <cellStyle name="SAPBEXHLevel0 10" xfId="5362"/>
    <cellStyle name="SAPBEXHLevel0 10 2" xfId="5363"/>
    <cellStyle name="SAPBEXHLevel0 11" xfId="5364"/>
    <cellStyle name="SAPBEXHLevel0 12" xfId="5365"/>
    <cellStyle name="SAPBEXHLevel0 13" xfId="5366"/>
    <cellStyle name="SAPBEXHLevel0 14" xfId="5367"/>
    <cellStyle name="SAPBEXHLevel0 15" xfId="5368"/>
    <cellStyle name="SAPBEXHLevel0 2" xfId="5369"/>
    <cellStyle name="SAPBEXHLevel0 2 10" xfId="5370"/>
    <cellStyle name="SAPBEXHLevel0 2 11" xfId="5371"/>
    <cellStyle name="SAPBEXHLevel0 2 12" xfId="5372"/>
    <cellStyle name="SAPBEXHLevel0 2 13" xfId="5373"/>
    <cellStyle name="SAPBEXHLevel0 2 14" xfId="5374"/>
    <cellStyle name="SAPBEXHLevel0 2 2" xfId="5375"/>
    <cellStyle name="SAPBEXHLevel0 2 2 10" xfId="5376"/>
    <cellStyle name="SAPBEXHLevel0 2 2 2" xfId="5377"/>
    <cellStyle name="SAPBEXHLevel0 2 2 2 2" xfId="5378"/>
    <cellStyle name="SAPBEXHLevel0 2 2 2 2 2" xfId="5379"/>
    <cellStyle name="SAPBEXHLevel0 2 2 2 3" xfId="5380"/>
    <cellStyle name="SAPBEXHLevel0 2 2 2 3 2" xfId="5381"/>
    <cellStyle name="SAPBEXHLevel0 2 2 2 4" xfId="5382"/>
    <cellStyle name="SAPBEXHLevel0 2 2 2 4 2" xfId="5383"/>
    <cellStyle name="SAPBEXHLevel0 2 2 2 5" xfId="5384"/>
    <cellStyle name="SAPBEXHLevel0 2 2 2 5 2" xfId="5385"/>
    <cellStyle name="SAPBEXHLevel0 2 2 2 6" xfId="5386"/>
    <cellStyle name="SAPBEXHLevel0 2 2 2 6 2" xfId="5387"/>
    <cellStyle name="SAPBEXHLevel0 2 2 2 7" xfId="5388"/>
    <cellStyle name="SAPBEXHLevel0 2 2 3" xfId="5389"/>
    <cellStyle name="SAPBEXHLevel0 2 2 3 2" xfId="5390"/>
    <cellStyle name="SAPBEXHLevel0 2 2 3 2 2" xfId="5391"/>
    <cellStyle name="SAPBEXHLevel0 2 2 3 3" xfId="5392"/>
    <cellStyle name="SAPBEXHLevel0 2 2 3 3 2" xfId="5393"/>
    <cellStyle name="SAPBEXHLevel0 2 2 3 4" xfId="5394"/>
    <cellStyle name="SAPBEXHLevel0 2 2 3 4 2" xfId="5395"/>
    <cellStyle name="SAPBEXHLevel0 2 2 3 5" xfId="5396"/>
    <cellStyle name="SAPBEXHLevel0 2 2 3 5 2" xfId="5397"/>
    <cellStyle name="SAPBEXHLevel0 2 2 3 6" xfId="5398"/>
    <cellStyle name="SAPBEXHLevel0 2 2 3 6 2" xfId="5399"/>
    <cellStyle name="SAPBEXHLevel0 2 2 3 7" xfId="5400"/>
    <cellStyle name="SAPBEXHLevel0 2 2 4" xfId="5401"/>
    <cellStyle name="SAPBEXHLevel0 2 2 4 2" xfId="5402"/>
    <cellStyle name="SAPBEXHLevel0 2 2 4 2 2" xfId="5403"/>
    <cellStyle name="SAPBEXHLevel0 2 2 4 3" xfId="5404"/>
    <cellStyle name="SAPBEXHLevel0 2 2 4 3 2" xfId="5405"/>
    <cellStyle name="SAPBEXHLevel0 2 2 4 4" xfId="5406"/>
    <cellStyle name="SAPBEXHLevel0 2 2 4 4 2" xfId="5407"/>
    <cellStyle name="SAPBEXHLevel0 2 2 4 5" xfId="5408"/>
    <cellStyle name="SAPBEXHLevel0 2 2 4 5 2" xfId="5409"/>
    <cellStyle name="SAPBEXHLevel0 2 2 4 6" xfId="5410"/>
    <cellStyle name="SAPBEXHLevel0 2 2 4 6 2" xfId="5411"/>
    <cellStyle name="SAPBEXHLevel0 2 2 4 7" xfId="5412"/>
    <cellStyle name="SAPBEXHLevel0 2 2 5" xfId="5413"/>
    <cellStyle name="SAPBEXHLevel0 2 2 5 2" xfId="5414"/>
    <cellStyle name="SAPBEXHLevel0 2 2 6" xfId="5415"/>
    <cellStyle name="SAPBEXHLevel0 2 2 6 2" xfId="5416"/>
    <cellStyle name="SAPBEXHLevel0 2 2 7" xfId="5417"/>
    <cellStyle name="SAPBEXHLevel0 2 2 7 2" xfId="5418"/>
    <cellStyle name="SAPBEXHLevel0 2 2 8" xfId="5419"/>
    <cellStyle name="SAPBEXHLevel0 2 2 8 2" xfId="5420"/>
    <cellStyle name="SAPBEXHLevel0 2 2 9" xfId="5421"/>
    <cellStyle name="SAPBEXHLevel0 2 2 9 2" xfId="5422"/>
    <cellStyle name="SAPBEXHLevel0 2 3" xfId="5423"/>
    <cellStyle name="SAPBEXHLevel0 2 3 2" xfId="5424"/>
    <cellStyle name="SAPBEXHLevel0 2 3 2 2" xfId="5425"/>
    <cellStyle name="SAPBEXHLevel0 2 3 3" xfId="5426"/>
    <cellStyle name="SAPBEXHLevel0 2 3 3 2" xfId="5427"/>
    <cellStyle name="SAPBEXHLevel0 2 3 4" xfId="5428"/>
    <cellStyle name="SAPBEXHLevel0 2 3 4 2" xfId="5429"/>
    <cellStyle name="SAPBEXHLevel0 2 3 5" xfId="5430"/>
    <cellStyle name="SAPBEXHLevel0 2 3 5 2" xfId="5431"/>
    <cellStyle name="SAPBEXHLevel0 2 3 6" xfId="5432"/>
    <cellStyle name="SAPBEXHLevel0 2 3 6 2" xfId="5433"/>
    <cellStyle name="SAPBEXHLevel0 2 3 7" xfId="5434"/>
    <cellStyle name="SAPBEXHLevel0 2 4" xfId="5435"/>
    <cellStyle name="SAPBEXHLevel0 2 4 2" xfId="5436"/>
    <cellStyle name="SAPBEXHLevel0 2 4 2 2" xfId="5437"/>
    <cellStyle name="SAPBEXHLevel0 2 4 3" xfId="5438"/>
    <cellStyle name="SAPBEXHLevel0 2 4 3 2" xfId="5439"/>
    <cellStyle name="SAPBEXHLevel0 2 4 4" xfId="5440"/>
    <cellStyle name="SAPBEXHLevel0 2 4 4 2" xfId="5441"/>
    <cellStyle name="SAPBEXHLevel0 2 4 5" xfId="5442"/>
    <cellStyle name="SAPBEXHLevel0 2 4 5 2" xfId="5443"/>
    <cellStyle name="SAPBEXHLevel0 2 4 6" xfId="5444"/>
    <cellStyle name="SAPBEXHLevel0 2 4 6 2" xfId="5445"/>
    <cellStyle name="SAPBEXHLevel0 2 4 7" xfId="5446"/>
    <cellStyle name="SAPBEXHLevel0 2 5" xfId="5447"/>
    <cellStyle name="SAPBEXHLevel0 2 5 2" xfId="5448"/>
    <cellStyle name="SAPBEXHLevel0 2 5 2 2" xfId="5449"/>
    <cellStyle name="SAPBEXHLevel0 2 5 3" xfId="5450"/>
    <cellStyle name="SAPBEXHLevel0 2 5 3 2" xfId="5451"/>
    <cellStyle name="SAPBEXHLevel0 2 5 4" xfId="5452"/>
    <cellStyle name="SAPBEXHLevel0 2 5 4 2" xfId="5453"/>
    <cellStyle name="SAPBEXHLevel0 2 5 5" xfId="5454"/>
    <cellStyle name="SAPBEXHLevel0 2 5 5 2" xfId="5455"/>
    <cellStyle name="SAPBEXHLevel0 2 5 6" xfId="5456"/>
    <cellStyle name="SAPBEXHLevel0 2 5 6 2" xfId="5457"/>
    <cellStyle name="SAPBEXHLevel0 2 5 7" xfId="5458"/>
    <cellStyle name="SAPBEXHLevel0 2 6" xfId="5459"/>
    <cellStyle name="SAPBEXHLevel0 2 6 2" xfId="5460"/>
    <cellStyle name="SAPBEXHLevel0 2 7" xfId="5461"/>
    <cellStyle name="SAPBEXHLevel0 2 7 2" xfId="5462"/>
    <cellStyle name="SAPBEXHLevel0 2 8" xfId="5463"/>
    <cellStyle name="SAPBEXHLevel0 2 8 2" xfId="5464"/>
    <cellStyle name="SAPBEXHLevel0 2 9" xfId="5465"/>
    <cellStyle name="SAPBEXHLevel0 2 9 2" xfId="5466"/>
    <cellStyle name="SAPBEXHLevel0 3" xfId="5467"/>
    <cellStyle name="SAPBEXHLevel0 3 10" xfId="5468"/>
    <cellStyle name="SAPBEXHLevel0 3 2" xfId="5469"/>
    <cellStyle name="SAPBEXHLevel0 3 2 2" xfId="5470"/>
    <cellStyle name="SAPBEXHLevel0 3 2 2 2" xfId="5471"/>
    <cellStyle name="SAPBEXHLevel0 3 2 3" xfId="5472"/>
    <cellStyle name="SAPBEXHLevel0 3 2 3 2" xfId="5473"/>
    <cellStyle name="SAPBEXHLevel0 3 2 4" xfId="5474"/>
    <cellStyle name="SAPBEXHLevel0 3 2 4 2" xfId="5475"/>
    <cellStyle name="SAPBEXHLevel0 3 2 5" xfId="5476"/>
    <cellStyle name="SAPBEXHLevel0 3 2 5 2" xfId="5477"/>
    <cellStyle name="SAPBEXHLevel0 3 2 6" xfId="5478"/>
    <cellStyle name="SAPBEXHLevel0 3 2 6 2" xfId="5479"/>
    <cellStyle name="SAPBEXHLevel0 3 2 7" xfId="5480"/>
    <cellStyle name="SAPBEXHLevel0 3 3" xfId="5481"/>
    <cellStyle name="SAPBEXHLevel0 3 3 2" xfId="5482"/>
    <cellStyle name="SAPBEXHLevel0 3 3 2 2" xfId="5483"/>
    <cellStyle name="SAPBEXHLevel0 3 3 3" xfId="5484"/>
    <cellStyle name="SAPBEXHLevel0 3 3 3 2" xfId="5485"/>
    <cellStyle name="SAPBEXHLevel0 3 3 4" xfId="5486"/>
    <cellStyle name="SAPBEXHLevel0 3 3 4 2" xfId="5487"/>
    <cellStyle name="SAPBEXHLevel0 3 3 5" xfId="5488"/>
    <cellStyle name="SAPBEXHLevel0 3 3 5 2" xfId="5489"/>
    <cellStyle name="SAPBEXHLevel0 3 3 6" xfId="5490"/>
    <cellStyle name="SAPBEXHLevel0 3 3 6 2" xfId="5491"/>
    <cellStyle name="SAPBEXHLevel0 3 3 7" xfId="5492"/>
    <cellStyle name="SAPBEXHLevel0 3 4" xfId="5493"/>
    <cellStyle name="SAPBEXHLevel0 3 4 2" xfId="5494"/>
    <cellStyle name="SAPBEXHLevel0 3 4 2 2" xfId="5495"/>
    <cellStyle name="SAPBEXHLevel0 3 4 3" xfId="5496"/>
    <cellStyle name="SAPBEXHLevel0 3 4 3 2" xfId="5497"/>
    <cellStyle name="SAPBEXHLevel0 3 4 4" xfId="5498"/>
    <cellStyle name="SAPBEXHLevel0 3 4 4 2" xfId="5499"/>
    <cellStyle name="SAPBEXHLevel0 3 4 5" xfId="5500"/>
    <cellStyle name="SAPBEXHLevel0 3 4 5 2" xfId="5501"/>
    <cellStyle name="SAPBEXHLevel0 3 4 6" xfId="5502"/>
    <cellStyle name="SAPBEXHLevel0 3 4 6 2" xfId="5503"/>
    <cellStyle name="SAPBEXHLevel0 3 4 7" xfId="5504"/>
    <cellStyle name="SAPBEXHLevel0 3 5" xfId="5505"/>
    <cellStyle name="SAPBEXHLevel0 3 5 2" xfId="5506"/>
    <cellStyle name="SAPBEXHLevel0 3 6" xfId="5507"/>
    <cellStyle name="SAPBEXHLevel0 3 6 2" xfId="5508"/>
    <cellStyle name="SAPBEXHLevel0 3 7" xfId="5509"/>
    <cellStyle name="SAPBEXHLevel0 3 7 2" xfId="5510"/>
    <cellStyle name="SAPBEXHLevel0 3 8" xfId="5511"/>
    <cellStyle name="SAPBEXHLevel0 3 8 2" xfId="5512"/>
    <cellStyle name="SAPBEXHLevel0 3 9" xfId="5513"/>
    <cellStyle name="SAPBEXHLevel0 3 9 2" xfId="5514"/>
    <cellStyle name="SAPBEXHLevel0 4" xfId="5515"/>
    <cellStyle name="SAPBEXHLevel0 4 2" xfId="5516"/>
    <cellStyle name="SAPBEXHLevel0 4 2 2" xfId="5517"/>
    <cellStyle name="SAPBEXHLevel0 4 3" xfId="5518"/>
    <cellStyle name="SAPBEXHLevel0 4 3 2" xfId="5519"/>
    <cellStyle name="SAPBEXHLevel0 4 4" xfId="5520"/>
    <cellStyle name="SAPBEXHLevel0 4 4 2" xfId="5521"/>
    <cellStyle name="SAPBEXHLevel0 4 5" xfId="5522"/>
    <cellStyle name="SAPBEXHLevel0 4 5 2" xfId="5523"/>
    <cellStyle name="SAPBEXHLevel0 4 6" xfId="5524"/>
    <cellStyle name="SAPBEXHLevel0 4 6 2" xfId="5525"/>
    <cellStyle name="SAPBEXHLevel0 4 7" xfId="5526"/>
    <cellStyle name="SAPBEXHLevel0 5" xfId="5527"/>
    <cellStyle name="SAPBEXHLevel0 5 2" xfId="5528"/>
    <cellStyle name="SAPBEXHLevel0 5 2 2" xfId="5529"/>
    <cellStyle name="SAPBEXHLevel0 5 3" xfId="5530"/>
    <cellStyle name="SAPBEXHLevel0 5 3 2" xfId="5531"/>
    <cellStyle name="SAPBEXHLevel0 5 4" xfId="5532"/>
    <cellStyle name="SAPBEXHLevel0 5 4 2" xfId="5533"/>
    <cellStyle name="SAPBEXHLevel0 5 5" xfId="5534"/>
    <cellStyle name="SAPBEXHLevel0 5 5 2" xfId="5535"/>
    <cellStyle name="SAPBEXHLevel0 5 6" xfId="5536"/>
    <cellStyle name="SAPBEXHLevel0 5 6 2" xfId="5537"/>
    <cellStyle name="SAPBEXHLevel0 5 7" xfId="5538"/>
    <cellStyle name="SAPBEXHLevel0 6" xfId="5539"/>
    <cellStyle name="SAPBEXHLevel0 6 2" xfId="5540"/>
    <cellStyle name="SAPBEXHLevel0 6 2 2" xfId="5541"/>
    <cellStyle name="SAPBEXHLevel0 6 3" xfId="5542"/>
    <cellStyle name="SAPBEXHLevel0 6 3 2" xfId="5543"/>
    <cellStyle name="SAPBEXHLevel0 6 4" xfId="5544"/>
    <cellStyle name="SAPBEXHLevel0 6 4 2" xfId="5545"/>
    <cellStyle name="SAPBEXHLevel0 6 5" xfId="5546"/>
    <cellStyle name="SAPBEXHLevel0 6 5 2" xfId="5547"/>
    <cellStyle name="SAPBEXHLevel0 6 6" xfId="5548"/>
    <cellStyle name="SAPBEXHLevel0 6 6 2" xfId="5549"/>
    <cellStyle name="SAPBEXHLevel0 6 7" xfId="5550"/>
    <cellStyle name="SAPBEXHLevel0 7" xfId="5551"/>
    <cellStyle name="SAPBEXHLevel0 7 2" xfId="5552"/>
    <cellStyle name="SAPBEXHLevel0 8" xfId="5553"/>
    <cellStyle name="SAPBEXHLevel0 8 2" xfId="5554"/>
    <cellStyle name="SAPBEXHLevel0 9" xfId="5555"/>
    <cellStyle name="SAPBEXHLevel0 9 2" xfId="5556"/>
    <cellStyle name="SAPBEXHLevel0X" xfId="475"/>
    <cellStyle name="SAPBEXHLevel0X 10" xfId="5557"/>
    <cellStyle name="SAPBEXHLevel0X 10 2" xfId="5558"/>
    <cellStyle name="SAPBEXHLevel0X 11" xfId="5559"/>
    <cellStyle name="SAPBEXHLevel0X 12" xfId="5560"/>
    <cellStyle name="SAPBEXHLevel0X 13" xfId="5561"/>
    <cellStyle name="SAPBEXHLevel0X 14" xfId="5562"/>
    <cellStyle name="SAPBEXHLevel0X 15" xfId="5563"/>
    <cellStyle name="SAPBEXHLevel0X 2" xfId="5564"/>
    <cellStyle name="SAPBEXHLevel0X 2 10" xfId="5565"/>
    <cellStyle name="SAPBEXHLevel0X 2 11" xfId="5566"/>
    <cellStyle name="SAPBEXHLevel0X 2 12" xfId="5567"/>
    <cellStyle name="SAPBEXHLevel0X 2 13" xfId="5568"/>
    <cellStyle name="SAPBEXHLevel0X 2 14" xfId="5569"/>
    <cellStyle name="SAPBEXHLevel0X 2 2" xfId="5570"/>
    <cellStyle name="SAPBEXHLevel0X 2 2 10" xfId="5571"/>
    <cellStyle name="SAPBEXHLevel0X 2 2 2" xfId="5572"/>
    <cellStyle name="SAPBEXHLevel0X 2 2 2 2" xfId="5573"/>
    <cellStyle name="SAPBEXHLevel0X 2 2 2 2 2" xfId="5574"/>
    <cellStyle name="SAPBEXHLevel0X 2 2 2 3" xfId="5575"/>
    <cellStyle name="SAPBEXHLevel0X 2 2 2 3 2" xfId="5576"/>
    <cellStyle name="SAPBEXHLevel0X 2 2 2 4" xfId="5577"/>
    <cellStyle name="SAPBEXHLevel0X 2 2 2 4 2" xfId="5578"/>
    <cellStyle name="SAPBEXHLevel0X 2 2 2 5" xfId="5579"/>
    <cellStyle name="SAPBEXHLevel0X 2 2 2 5 2" xfId="5580"/>
    <cellStyle name="SAPBEXHLevel0X 2 2 2 6" xfId="5581"/>
    <cellStyle name="SAPBEXHLevel0X 2 2 2 6 2" xfId="5582"/>
    <cellStyle name="SAPBEXHLevel0X 2 2 2 7" xfId="5583"/>
    <cellStyle name="SAPBEXHLevel0X 2 2 3" xfId="5584"/>
    <cellStyle name="SAPBEXHLevel0X 2 2 3 2" xfId="5585"/>
    <cellStyle name="SAPBEXHLevel0X 2 2 3 2 2" xfId="5586"/>
    <cellStyle name="SAPBEXHLevel0X 2 2 3 3" xfId="5587"/>
    <cellStyle name="SAPBEXHLevel0X 2 2 3 3 2" xfId="5588"/>
    <cellStyle name="SAPBEXHLevel0X 2 2 3 4" xfId="5589"/>
    <cellStyle name="SAPBEXHLevel0X 2 2 3 4 2" xfId="5590"/>
    <cellStyle name="SAPBEXHLevel0X 2 2 3 5" xfId="5591"/>
    <cellStyle name="SAPBEXHLevel0X 2 2 3 5 2" xfId="5592"/>
    <cellStyle name="SAPBEXHLevel0X 2 2 3 6" xfId="5593"/>
    <cellStyle name="SAPBEXHLevel0X 2 2 3 6 2" xfId="5594"/>
    <cellStyle name="SAPBEXHLevel0X 2 2 3 7" xfId="5595"/>
    <cellStyle name="SAPBEXHLevel0X 2 2 4" xfId="5596"/>
    <cellStyle name="SAPBEXHLevel0X 2 2 4 2" xfId="5597"/>
    <cellStyle name="SAPBEXHLevel0X 2 2 4 2 2" xfId="5598"/>
    <cellStyle name="SAPBEXHLevel0X 2 2 4 3" xfId="5599"/>
    <cellStyle name="SAPBEXHLevel0X 2 2 4 3 2" xfId="5600"/>
    <cellStyle name="SAPBEXHLevel0X 2 2 4 4" xfId="5601"/>
    <cellStyle name="SAPBEXHLevel0X 2 2 4 4 2" xfId="5602"/>
    <cellStyle name="SAPBEXHLevel0X 2 2 4 5" xfId="5603"/>
    <cellStyle name="SAPBEXHLevel0X 2 2 4 5 2" xfId="5604"/>
    <cellStyle name="SAPBEXHLevel0X 2 2 4 6" xfId="5605"/>
    <cellStyle name="SAPBEXHLevel0X 2 2 4 6 2" xfId="5606"/>
    <cellStyle name="SAPBEXHLevel0X 2 2 4 7" xfId="5607"/>
    <cellStyle name="SAPBEXHLevel0X 2 2 5" xfId="5608"/>
    <cellStyle name="SAPBEXHLevel0X 2 2 5 2" xfId="5609"/>
    <cellStyle name="SAPBEXHLevel0X 2 2 6" xfId="5610"/>
    <cellStyle name="SAPBEXHLevel0X 2 2 6 2" xfId="5611"/>
    <cellStyle name="SAPBEXHLevel0X 2 2 7" xfId="5612"/>
    <cellStyle name="SAPBEXHLevel0X 2 2 7 2" xfId="5613"/>
    <cellStyle name="SAPBEXHLevel0X 2 2 8" xfId="5614"/>
    <cellStyle name="SAPBEXHLevel0X 2 2 8 2" xfId="5615"/>
    <cellStyle name="SAPBEXHLevel0X 2 2 9" xfId="5616"/>
    <cellStyle name="SAPBEXHLevel0X 2 2 9 2" xfId="5617"/>
    <cellStyle name="SAPBEXHLevel0X 2 3" xfId="5618"/>
    <cellStyle name="SAPBEXHLevel0X 2 3 2" xfId="5619"/>
    <cellStyle name="SAPBEXHLevel0X 2 3 2 2" xfId="5620"/>
    <cellStyle name="SAPBEXHLevel0X 2 3 3" xfId="5621"/>
    <cellStyle name="SAPBEXHLevel0X 2 3 3 2" xfId="5622"/>
    <cellStyle name="SAPBEXHLevel0X 2 3 4" xfId="5623"/>
    <cellStyle name="SAPBEXHLevel0X 2 3 4 2" xfId="5624"/>
    <cellStyle name="SAPBEXHLevel0X 2 3 5" xfId="5625"/>
    <cellStyle name="SAPBEXHLevel0X 2 3 5 2" xfId="5626"/>
    <cellStyle name="SAPBEXHLevel0X 2 3 6" xfId="5627"/>
    <cellStyle name="SAPBEXHLevel0X 2 3 6 2" xfId="5628"/>
    <cellStyle name="SAPBEXHLevel0X 2 3 7" xfId="5629"/>
    <cellStyle name="SAPBEXHLevel0X 2 4" xfId="5630"/>
    <cellStyle name="SAPBEXHLevel0X 2 4 2" xfId="5631"/>
    <cellStyle name="SAPBEXHLevel0X 2 4 2 2" xfId="5632"/>
    <cellStyle name="SAPBEXHLevel0X 2 4 3" xfId="5633"/>
    <cellStyle name="SAPBEXHLevel0X 2 4 3 2" xfId="5634"/>
    <cellStyle name="SAPBEXHLevel0X 2 4 4" xfId="5635"/>
    <cellStyle name="SAPBEXHLevel0X 2 4 4 2" xfId="5636"/>
    <cellStyle name="SAPBEXHLevel0X 2 4 5" xfId="5637"/>
    <cellStyle name="SAPBEXHLevel0X 2 4 5 2" xfId="5638"/>
    <cellStyle name="SAPBEXHLevel0X 2 4 6" xfId="5639"/>
    <cellStyle name="SAPBEXHLevel0X 2 4 6 2" xfId="5640"/>
    <cellStyle name="SAPBEXHLevel0X 2 4 7" xfId="5641"/>
    <cellStyle name="SAPBEXHLevel0X 2 5" xfId="5642"/>
    <cellStyle name="SAPBEXHLevel0X 2 5 2" xfId="5643"/>
    <cellStyle name="SAPBEXHLevel0X 2 5 2 2" xfId="5644"/>
    <cellStyle name="SAPBEXHLevel0X 2 5 3" xfId="5645"/>
    <cellStyle name="SAPBEXHLevel0X 2 5 3 2" xfId="5646"/>
    <cellStyle name="SAPBEXHLevel0X 2 5 4" xfId="5647"/>
    <cellStyle name="SAPBEXHLevel0X 2 5 4 2" xfId="5648"/>
    <cellStyle name="SAPBEXHLevel0X 2 5 5" xfId="5649"/>
    <cellStyle name="SAPBEXHLevel0X 2 5 5 2" xfId="5650"/>
    <cellStyle name="SAPBEXHLevel0X 2 5 6" xfId="5651"/>
    <cellStyle name="SAPBEXHLevel0X 2 5 6 2" xfId="5652"/>
    <cellStyle name="SAPBEXHLevel0X 2 5 7" xfId="5653"/>
    <cellStyle name="SAPBEXHLevel0X 2 6" xfId="5654"/>
    <cellStyle name="SAPBEXHLevel0X 2 6 2" xfId="5655"/>
    <cellStyle name="SAPBEXHLevel0X 2 7" xfId="5656"/>
    <cellStyle name="SAPBEXHLevel0X 2 7 2" xfId="5657"/>
    <cellStyle name="SAPBEXHLevel0X 2 8" xfId="5658"/>
    <cellStyle name="SAPBEXHLevel0X 2 8 2" xfId="5659"/>
    <cellStyle name="SAPBEXHLevel0X 2 9" xfId="5660"/>
    <cellStyle name="SAPBEXHLevel0X 2 9 2" xfId="5661"/>
    <cellStyle name="SAPBEXHLevel0X 3" xfId="5662"/>
    <cellStyle name="SAPBEXHLevel0X 3 10" xfId="5663"/>
    <cellStyle name="SAPBEXHLevel0X 3 2" xfId="5664"/>
    <cellStyle name="SAPBEXHLevel0X 3 2 2" xfId="5665"/>
    <cellStyle name="SAPBEXHLevel0X 3 2 2 2" xfId="5666"/>
    <cellStyle name="SAPBEXHLevel0X 3 2 3" xfId="5667"/>
    <cellStyle name="SAPBEXHLevel0X 3 2 3 2" xfId="5668"/>
    <cellStyle name="SAPBEXHLevel0X 3 2 4" xfId="5669"/>
    <cellStyle name="SAPBEXHLevel0X 3 2 4 2" xfId="5670"/>
    <cellStyle name="SAPBEXHLevel0X 3 2 5" xfId="5671"/>
    <cellStyle name="SAPBEXHLevel0X 3 2 5 2" xfId="5672"/>
    <cellStyle name="SAPBEXHLevel0X 3 2 6" xfId="5673"/>
    <cellStyle name="SAPBEXHLevel0X 3 2 6 2" xfId="5674"/>
    <cellStyle name="SAPBEXHLevel0X 3 2 7" xfId="5675"/>
    <cellStyle name="SAPBEXHLevel0X 3 3" xfId="5676"/>
    <cellStyle name="SAPBEXHLevel0X 3 3 2" xfId="5677"/>
    <cellStyle name="SAPBEXHLevel0X 3 3 2 2" xfId="5678"/>
    <cellStyle name="SAPBEXHLevel0X 3 3 3" xfId="5679"/>
    <cellStyle name="SAPBEXHLevel0X 3 3 3 2" xfId="5680"/>
    <cellStyle name="SAPBEXHLevel0X 3 3 4" xfId="5681"/>
    <cellStyle name="SAPBEXHLevel0X 3 3 4 2" xfId="5682"/>
    <cellStyle name="SAPBEXHLevel0X 3 3 5" xfId="5683"/>
    <cellStyle name="SAPBEXHLevel0X 3 3 5 2" xfId="5684"/>
    <cellStyle name="SAPBEXHLevel0X 3 3 6" xfId="5685"/>
    <cellStyle name="SAPBEXHLevel0X 3 3 6 2" xfId="5686"/>
    <cellStyle name="SAPBEXHLevel0X 3 3 7" xfId="5687"/>
    <cellStyle name="SAPBEXHLevel0X 3 4" xfId="5688"/>
    <cellStyle name="SAPBEXHLevel0X 3 4 2" xfId="5689"/>
    <cellStyle name="SAPBEXHLevel0X 3 4 2 2" xfId="5690"/>
    <cellStyle name="SAPBEXHLevel0X 3 4 3" xfId="5691"/>
    <cellStyle name="SAPBEXHLevel0X 3 4 3 2" xfId="5692"/>
    <cellStyle name="SAPBEXHLevel0X 3 4 4" xfId="5693"/>
    <cellStyle name="SAPBEXHLevel0X 3 4 4 2" xfId="5694"/>
    <cellStyle name="SAPBEXHLevel0X 3 4 5" xfId="5695"/>
    <cellStyle name="SAPBEXHLevel0X 3 4 5 2" xfId="5696"/>
    <cellStyle name="SAPBEXHLevel0X 3 4 6" xfId="5697"/>
    <cellStyle name="SAPBEXHLevel0X 3 4 6 2" xfId="5698"/>
    <cellStyle name="SAPBEXHLevel0X 3 4 7" xfId="5699"/>
    <cellStyle name="SAPBEXHLevel0X 3 5" xfId="5700"/>
    <cellStyle name="SAPBEXHLevel0X 3 5 2" xfId="5701"/>
    <cellStyle name="SAPBEXHLevel0X 3 6" xfId="5702"/>
    <cellStyle name="SAPBEXHLevel0X 3 6 2" xfId="5703"/>
    <cellStyle name="SAPBEXHLevel0X 3 7" xfId="5704"/>
    <cellStyle name="SAPBEXHLevel0X 3 7 2" xfId="5705"/>
    <cellStyle name="SAPBEXHLevel0X 3 8" xfId="5706"/>
    <cellStyle name="SAPBEXHLevel0X 3 8 2" xfId="5707"/>
    <cellStyle name="SAPBEXHLevel0X 3 9" xfId="5708"/>
    <cellStyle name="SAPBEXHLevel0X 3 9 2" xfId="5709"/>
    <cellStyle name="SAPBEXHLevel0X 4" xfId="5710"/>
    <cellStyle name="SAPBEXHLevel0X 4 2" xfId="5711"/>
    <cellStyle name="SAPBEXHLevel0X 4 2 2" xfId="5712"/>
    <cellStyle name="SAPBEXHLevel0X 4 3" xfId="5713"/>
    <cellStyle name="SAPBEXHLevel0X 4 3 2" xfId="5714"/>
    <cellStyle name="SAPBEXHLevel0X 4 4" xfId="5715"/>
    <cellStyle name="SAPBEXHLevel0X 4 4 2" xfId="5716"/>
    <cellStyle name="SAPBEXHLevel0X 4 5" xfId="5717"/>
    <cellStyle name="SAPBEXHLevel0X 4 5 2" xfId="5718"/>
    <cellStyle name="SAPBEXHLevel0X 4 6" xfId="5719"/>
    <cellStyle name="SAPBEXHLevel0X 4 6 2" xfId="5720"/>
    <cellStyle name="SAPBEXHLevel0X 4 7" xfId="5721"/>
    <cellStyle name="SAPBEXHLevel0X 5" xfId="5722"/>
    <cellStyle name="SAPBEXHLevel0X 5 2" xfId="5723"/>
    <cellStyle name="SAPBEXHLevel0X 5 2 2" xfId="5724"/>
    <cellStyle name="SAPBEXHLevel0X 5 3" xfId="5725"/>
    <cellStyle name="SAPBEXHLevel0X 5 3 2" xfId="5726"/>
    <cellStyle name="SAPBEXHLevel0X 5 4" xfId="5727"/>
    <cellStyle name="SAPBEXHLevel0X 5 4 2" xfId="5728"/>
    <cellStyle name="SAPBEXHLevel0X 5 5" xfId="5729"/>
    <cellStyle name="SAPBEXHLevel0X 5 5 2" xfId="5730"/>
    <cellStyle name="SAPBEXHLevel0X 5 6" xfId="5731"/>
    <cellStyle name="SAPBEXHLevel0X 5 6 2" xfId="5732"/>
    <cellStyle name="SAPBEXHLevel0X 5 7" xfId="5733"/>
    <cellStyle name="SAPBEXHLevel0X 6" xfId="5734"/>
    <cellStyle name="SAPBEXHLevel0X 6 2" xfId="5735"/>
    <cellStyle name="SAPBEXHLevel0X 6 2 2" xfId="5736"/>
    <cellStyle name="SAPBEXHLevel0X 6 3" xfId="5737"/>
    <cellStyle name="SAPBEXHLevel0X 6 3 2" xfId="5738"/>
    <cellStyle name="SAPBEXHLevel0X 6 4" xfId="5739"/>
    <cellStyle name="SAPBEXHLevel0X 6 4 2" xfId="5740"/>
    <cellStyle name="SAPBEXHLevel0X 6 5" xfId="5741"/>
    <cellStyle name="SAPBEXHLevel0X 6 5 2" xfId="5742"/>
    <cellStyle name="SAPBEXHLevel0X 6 6" xfId="5743"/>
    <cellStyle name="SAPBEXHLevel0X 6 6 2" xfId="5744"/>
    <cellStyle name="SAPBEXHLevel0X 6 7" xfId="5745"/>
    <cellStyle name="SAPBEXHLevel0X 7" xfId="5746"/>
    <cellStyle name="SAPBEXHLevel0X 7 2" xfId="5747"/>
    <cellStyle name="SAPBEXHLevel0X 8" xfId="5748"/>
    <cellStyle name="SAPBEXHLevel0X 8 2" xfId="5749"/>
    <cellStyle name="SAPBEXHLevel0X 9" xfId="5750"/>
    <cellStyle name="SAPBEXHLevel0X 9 2" xfId="5751"/>
    <cellStyle name="SAPBEXHLevel1" xfId="476"/>
    <cellStyle name="SAPBEXHLevel1 10" xfId="5752"/>
    <cellStyle name="SAPBEXHLevel1 10 2" xfId="5753"/>
    <cellStyle name="SAPBEXHLevel1 11" xfId="5754"/>
    <cellStyle name="SAPBEXHLevel1 12" xfId="5755"/>
    <cellStyle name="SAPBEXHLevel1 13" xfId="5756"/>
    <cellStyle name="SAPBEXHLevel1 14" xfId="5757"/>
    <cellStyle name="SAPBEXHLevel1 15" xfId="5758"/>
    <cellStyle name="SAPBEXHLevel1 2" xfId="5759"/>
    <cellStyle name="SAPBEXHLevel1 2 10" xfId="5760"/>
    <cellStyle name="SAPBEXHLevel1 2 11" xfId="5761"/>
    <cellStyle name="SAPBEXHLevel1 2 12" xfId="5762"/>
    <cellStyle name="SAPBEXHLevel1 2 13" xfId="5763"/>
    <cellStyle name="SAPBEXHLevel1 2 14" xfId="5764"/>
    <cellStyle name="SAPBEXHLevel1 2 2" xfId="5765"/>
    <cellStyle name="SAPBEXHLevel1 2 2 10" xfId="5766"/>
    <cellStyle name="SAPBEXHLevel1 2 2 2" xfId="5767"/>
    <cellStyle name="SAPBEXHLevel1 2 2 2 2" xfId="5768"/>
    <cellStyle name="SAPBEXHLevel1 2 2 2 2 2" xfId="5769"/>
    <cellStyle name="SAPBEXHLevel1 2 2 2 3" xfId="5770"/>
    <cellStyle name="SAPBEXHLevel1 2 2 2 3 2" xfId="5771"/>
    <cellStyle name="SAPBEXHLevel1 2 2 2 4" xfId="5772"/>
    <cellStyle name="SAPBEXHLevel1 2 2 2 4 2" xfId="5773"/>
    <cellStyle name="SAPBEXHLevel1 2 2 2 5" xfId="5774"/>
    <cellStyle name="SAPBEXHLevel1 2 2 2 5 2" xfId="5775"/>
    <cellStyle name="SAPBEXHLevel1 2 2 2 6" xfId="5776"/>
    <cellStyle name="SAPBEXHLevel1 2 2 2 6 2" xfId="5777"/>
    <cellStyle name="SAPBEXHLevel1 2 2 2 7" xfId="5778"/>
    <cellStyle name="SAPBEXHLevel1 2 2 3" xfId="5779"/>
    <cellStyle name="SAPBEXHLevel1 2 2 3 2" xfId="5780"/>
    <cellStyle name="SAPBEXHLevel1 2 2 3 2 2" xfId="5781"/>
    <cellStyle name="SAPBEXHLevel1 2 2 3 3" xfId="5782"/>
    <cellStyle name="SAPBEXHLevel1 2 2 3 3 2" xfId="5783"/>
    <cellStyle name="SAPBEXHLevel1 2 2 3 4" xfId="5784"/>
    <cellStyle name="SAPBEXHLevel1 2 2 3 4 2" xfId="5785"/>
    <cellStyle name="SAPBEXHLevel1 2 2 3 5" xfId="5786"/>
    <cellStyle name="SAPBEXHLevel1 2 2 3 5 2" xfId="5787"/>
    <cellStyle name="SAPBEXHLevel1 2 2 3 6" xfId="5788"/>
    <cellStyle name="SAPBEXHLevel1 2 2 3 6 2" xfId="5789"/>
    <cellStyle name="SAPBEXHLevel1 2 2 3 7" xfId="5790"/>
    <cellStyle name="SAPBEXHLevel1 2 2 4" xfId="5791"/>
    <cellStyle name="SAPBEXHLevel1 2 2 4 2" xfId="5792"/>
    <cellStyle name="SAPBEXHLevel1 2 2 4 2 2" xfId="5793"/>
    <cellStyle name="SAPBEXHLevel1 2 2 4 3" xfId="5794"/>
    <cellStyle name="SAPBEXHLevel1 2 2 4 3 2" xfId="5795"/>
    <cellStyle name="SAPBEXHLevel1 2 2 4 4" xfId="5796"/>
    <cellStyle name="SAPBEXHLevel1 2 2 4 4 2" xfId="5797"/>
    <cellStyle name="SAPBEXHLevel1 2 2 4 5" xfId="5798"/>
    <cellStyle name="SAPBEXHLevel1 2 2 4 5 2" xfId="5799"/>
    <cellStyle name="SAPBEXHLevel1 2 2 4 6" xfId="5800"/>
    <cellStyle name="SAPBEXHLevel1 2 2 4 6 2" xfId="5801"/>
    <cellStyle name="SAPBEXHLevel1 2 2 4 7" xfId="5802"/>
    <cellStyle name="SAPBEXHLevel1 2 2 5" xfId="5803"/>
    <cellStyle name="SAPBEXHLevel1 2 2 5 2" xfId="5804"/>
    <cellStyle name="SAPBEXHLevel1 2 2 6" xfId="5805"/>
    <cellStyle name="SAPBEXHLevel1 2 2 6 2" xfId="5806"/>
    <cellStyle name="SAPBEXHLevel1 2 2 7" xfId="5807"/>
    <cellStyle name="SAPBEXHLevel1 2 2 7 2" xfId="5808"/>
    <cellStyle name="SAPBEXHLevel1 2 2 8" xfId="5809"/>
    <cellStyle name="SAPBEXHLevel1 2 2 8 2" xfId="5810"/>
    <cellStyle name="SAPBEXHLevel1 2 2 9" xfId="5811"/>
    <cellStyle name="SAPBEXHLevel1 2 2 9 2" xfId="5812"/>
    <cellStyle name="SAPBEXHLevel1 2 3" xfId="5813"/>
    <cellStyle name="SAPBEXHLevel1 2 3 2" xfId="5814"/>
    <cellStyle name="SAPBEXHLevel1 2 3 2 2" xfId="5815"/>
    <cellStyle name="SAPBEXHLevel1 2 3 3" xfId="5816"/>
    <cellStyle name="SAPBEXHLevel1 2 3 3 2" xfId="5817"/>
    <cellStyle name="SAPBEXHLevel1 2 3 4" xfId="5818"/>
    <cellStyle name="SAPBEXHLevel1 2 3 4 2" xfId="5819"/>
    <cellStyle name="SAPBEXHLevel1 2 3 5" xfId="5820"/>
    <cellStyle name="SAPBEXHLevel1 2 3 5 2" xfId="5821"/>
    <cellStyle name="SAPBEXHLevel1 2 3 6" xfId="5822"/>
    <cellStyle name="SAPBEXHLevel1 2 3 6 2" xfId="5823"/>
    <cellStyle name="SAPBEXHLevel1 2 3 7" xfId="5824"/>
    <cellStyle name="SAPBEXHLevel1 2 4" xfId="5825"/>
    <cellStyle name="SAPBEXHLevel1 2 4 2" xfId="5826"/>
    <cellStyle name="SAPBEXHLevel1 2 4 2 2" xfId="5827"/>
    <cellStyle name="SAPBEXHLevel1 2 4 3" xfId="5828"/>
    <cellStyle name="SAPBEXHLevel1 2 4 3 2" xfId="5829"/>
    <cellStyle name="SAPBEXHLevel1 2 4 4" xfId="5830"/>
    <cellStyle name="SAPBEXHLevel1 2 4 4 2" xfId="5831"/>
    <cellStyle name="SAPBEXHLevel1 2 4 5" xfId="5832"/>
    <cellStyle name="SAPBEXHLevel1 2 4 5 2" xfId="5833"/>
    <cellStyle name="SAPBEXHLevel1 2 4 6" xfId="5834"/>
    <cellStyle name="SAPBEXHLevel1 2 4 6 2" xfId="5835"/>
    <cellStyle name="SAPBEXHLevel1 2 4 7" xfId="5836"/>
    <cellStyle name="SAPBEXHLevel1 2 5" xfId="5837"/>
    <cellStyle name="SAPBEXHLevel1 2 5 2" xfId="5838"/>
    <cellStyle name="SAPBEXHLevel1 2 5 2 2" xfId="5839"/>
    <cellStyle name="SAPBEXHLevel1 2 5 3" xfId="5840"/>
    <cellStyle name="SAPBEXHLevel1 2 5 3 2" xfId="5841"/>
    <cellStyle name="SAPBEXHLevel1 2 5 4" xfId="5842"/>
    <cellStyle name="SAPBEXHLevel1 2 5 4 2" xfId="5843"/>
    <cellStyle name="SAPBEXHLevel1 2 5 5" xfId="5844"/>
    <cellStyle name="SAPBEXHLevel1 2 5 5 2" xfId="5845"/>
    <cellStyle name="SAPBEXHLevel1 2 5 6" xfId="5846"/>
    <cellStyle name="SAPBEXHLevel1 2 5 6 2" xfId="5847"/>
    <cellStyle name="SAPBEXHLevel1 2 5 7" xfId="5848"/>
    <cellStyle name="SAPBEXHLevel1 2 6" xfId="5849"/>
    <cellStyle name="SAPBEXHLevel1 2 6 2" xfId="5850"/>
    <cellStyle name="SAPBEXHLevel1 2 7" xfId="5851"/>
    <cellStyle name="SAPBEXHLevel1 2 7 2" xfId="5852"/>
    <cellStyle name="SAPBEXHLevel1 2 8" xfId="5853"/>
    <cellStyle name="SAPBEXHLevel1 2 8 2" xfId="5854"/>
    <cellStyle name="SAPBEXHLevel1 2 9" xfId="5855"/>
    <cellStyle name="SAPBEXHLevel1 2 9 2" xfId="5856"/>
    <cellStyle name="SAPBEXHLevel1 3" xfId="5857"/>
    <cellStyle name="SAPBEXHLevel1 3 10" xfId="5858"/>
    <cellStyle name="SAPBEXHLevel1 3 2" xfId="5859"/>
    <cellStyle name="SAPBEXHLevel1 3 2 2" xfId="5860"/>
    <cellStyle name="SAPBEXHLevel1 3 2 2 2" xfId="5861"/>
    <cellStyle name="SAPBEXHLevel1 3 2 3" xfId="5862"/>
    <cellStyle name="SAPBEXHLevel1 3 2 3 2" xfId="5863"/>
    <cellStyle name="SAPBEXHLevel1 3 2 4" xfId="5864"/>
    <cellStyle name="SAPBEXHLevel1 3 2 4 2" xfId="5865"/>
    <cellStyle name="SAPBEXHLevel1 3 2 5" xfId="5866"/>
    <cellStyle name="SAPBEXHLevel1 3 2 5 2" xfId="5867"/>
    <cellStyle name="SAPBEXHLevel1 3 2 6" xfId="5868"/>
    <cellStyle name="SAPBEXHLevel1 3 2 6 2" xfId="5869"/>
    <cellStyle name="SAPBEXHLevel1 3 2 7" xfId="5870"/>
    <cellStyle name="SAPBEXHLevel1 3 3" xfId="5871"/>
    <cellStyle name="SAPBEXHLevel1 3 3 2" xfId="5872"/>
    <cellStyle name="SAPBEXHLevel1 3 3 2 2" xfId="5873"/>
    <cellStyle name="SAPBEXHLevel1 3 3 3" xfId="5874"/>
    <cellStyle name="SAPBEXHLevel1 3 3 3 2" xfId="5875"/>
    <cellStyle name="SAPBEXHLevel1 3 3 4" xfId="5876"/>
    <cellStyle name="SAPBEXHLevel1 3 3 4 2" xfId="5877"/>
    <cellStyle name="SAPBEXHLevel1 3 3 5" xfId="5878"/>
    <cellStyle name="SAPBEXHLevel1 3 3 5 2" xfId="5879"/>
    <cellStyle name="SAPBEXHLevel1 3 3 6" xfId="5880"/>
    <cellStyle name="SAPBEXHLevel1 3 3 6 2" xfId="5881"/>
    <cellStyle name="SAPBEXHLevel1 3 3 7" xfId="5882"/>
    <cellStyle name="SAPBEXHLevel1 3 4" xfId="5883"/>
    <cellStyle name="SAPBEXHLevel1 3 4 2" xfId="5884"/>
    <cellStyle name="SAPBEXHLevel1 3 4 2 2" xfId="5885"/>
    <cellStyle name="SAPBEXHLevel1 3 4 3" xfId="5886"/>
    <cellStyle name="SAPBEXHLevel1 3 4 3 2" xfId="5887"/>
    <cellStyle name="SAPBEXHLevel1 3 4 4" xfId="5888"/>
    <cellStyle name="SAPBEXHLevel1 3 4 4 2" xfId="5889"/>
    <cellStyle name="SAPBEXHLevel1 3 4 5" xfId="5890"/>
    <cellStyle name="SAPBEXHLevel1 3 4 5 2" xfId="5891"/>
    <cellStyle name="SAPBEXHLevel1 3 4 6" xfId="5892"/>
    <cellStyle name="SAPBEXHLevel1 3 4 6 2" xfId="5893"/>
    <cellStyle name="SAPBEXHLevel1 3 4 7" xfId="5894"/>
    <cellStyle name="SAPBEXHLevel1 3 5" xfId="5895"/>
    <cellStyle name="SAPBEXHLevel1 3 5 2" xfId="5896"/>
    <cellStyle name="SAPBEXHLevel1 3 6" xfId="5897"/>
    <cellStyle name="SAPBEXHLevel1 3 6 2" xfId="5898"/>
    <cellStyle name="SAPBEXHLevel1 3 7" xfId="5899"/>
    <cellStyle name="SAPBEXHLevel1 3 7 2" xfId="5900"/>
    <cellStyle name="SAPBEXHLevel1 3 8" xfId="5901"/>
    <cellStyle name="SAPBEXHLevel1 3 8 2" xfId="5902"/>
    <cellStyle name="SAPBEXHLevel1 3 9" xfId="5903"/>
    <cellStyle name="SAPBEXHLevel1 3 9 2" xfId="5904"/>
    <cellStyle name="SAPBEXHLevel1 4" xfId="5905"/>
    <cellStyle name="SAPBEXHLevel1 4 2" xfId="5906"/>
    <cellStyle name="SAPBEXHLevel1 4 2 2" xfId="5907"/>
    <cellStyle name="SAPBEXHLevel1 4 3" xfId="5908"/>
    <cellStyle name="SAPBEXHLevel1 4 3 2" xfId="5909"/>
    <cellStyle name="SAPBEXHLevel1 4 4" xfId="5910"/>
    <cellStyle name="SAPBEXHLevel1 4 4 2" xfId="5911"/>
    <cellStyle name="SAPBEXHLevel1 4 5" xfId="5912"/>
    <cellStyle name="SAPBEXHLevel1 4 5 2" xfId="5913"/>
    <cellStyle name="SAPBEXHLevel1 4 6" xfId="5914"/>
    <cellStyle name="SAPBEXHLevel1 4 6 2" xfId="5915"/>
    <cellStyle name="SAPBEXHLevel1 4 7" xfId="5916"/>
    <cellStyle name="SAPBEXHLevel1 5" xfId="5917"/>
    <cellStyle name="SAPBEXHLevel1 5 2" xfId="5918"/>
    <cellStyle name="SAPBEXHLevel1 5 2 2" xfId="5919"/>
    <cellStyle name="SAPBEXHLevel1 5 3" xfId="5920"/>
    <cellStyle name="SAPBEXHLevel1 5 3 2" xfId="5921"/>
    <cellStyle name="SAPBEXHLevel1 5 4" xfId="5922"/>
    <cellStyle name="SAPBEXHLevel1 5 4 2" xfId="5923"/>
    <cellStyle name="SAPBEXHLevel1 5 5" xfId="5924"/>
    <cellStyle name="SAPBEXHLevel1 5 5 2" xfId="5925"/>
    <cellStyle name="SAPBEXHLevel1 5 6" xfId="5926"/>
    <cellStyle name="SAPBEXHLevel1 5 6 2" xfId="5927"/>
    <cellStyle name="SAPBEXHLevel1 5 7" xfId="5928"/>
    <cellStyle name="SAPBEXHLevel1 6" xfId="5929"/>
    <cellStyle name="SAPBEXHLevel1 6 2" xfId="5930"/>
    <cellStyle name="SAPBEXHLevel1 6 2 2" xfId="5931"/>
    <cellStyle name="SAPBEXHLevel1 6 3" xfId="5932"/>
    <cellStyle name="SAPBEXHLevel1 6 3 2" xfId="5933"/>
    <cellStyle name="SAPBEXHLevel1 6 4" xfId="5934"/>
    <cellStyle name="SAPBEXHLevel1 6 4 2" xfId="5935"/>
    <cellStyle name="SAPBEXHLevel1 6 5" xfId="5936"/>
    <cellStyle name="SAPBEXHLevel1 6 5 2" xfId="5937"/>
    <cellStyle name="SAPBEXHLevel1 6 6" xfId="5938"/>
    <cellStyle name="SAPBEXHLevel1 6 6 2" xfId="5939"/>
    <cellStyle name="SAPBEXHLevel1 6 7" xfId="5940"/>
    <cellStyle name="SAPBEXHLevel1 7" xfId="5941"/>
    <cellStyle name="SAPBEXHLevel1 7 2" xfId="5942"/>
    <cellStyle name="SAPBEXHLevel1 8" xfId="5943"/>
    <cellStyle name="SAPBEXHLevel1 8 2" xfId="5944"/>
    <cellStyle name="SAPBEXHLevel1 9" xfId="5945"/>
    <cellStyle name="SAPBEXHLevel1 9 2" xfId="5946"/>
    <cellStyle name="SAPBEXHLevel1X" xfId="477"/>
    <cellStyle name="SAPBEXHLevel1X 10" xfId="5947"/>
    <cellStyle name="SAPBEXHLevel1X 10 2" xfId="5948"/>
    <cellStyle name="SAPBEXHLevel1X 11" xfId="5949"/>
    <cellStyle name="SAPBEXHLevel1X 12" xfId="5950"/>
    <cellStyle name="SAPBEXHLevel1X 13" xfId="5951"/>
    <cellStyle name="SAPBEXHLevel1X 14" xfId="5952"/>
    <cellStyle name="SAPBEXHLevel1X 15" xfId="5953"/>
    <cellStyle name="SAPBEXHLevel1X 2" xfId="5954"/>
    <cellStyle name="SAPBEXHLevel1X 2 10" xfId="5955"/>
    <cellStyle name="SAPBEXHLevel1X 2 11" xfId="5956"/>
    <cellStyle name="SAPBEXHLevel1X 2 12" xfId="5957"/>
    <cellStyle name="SAPBEXHLevel1X 2 13" xfId="5958"/>
    <cellStyle name="SAPBEXHLevel1X 2 14" xfId="5959"/>
    <cellStyle name="SAPBEXHLevel1X 2 2" xfId="5960"/>
    <cellStyle name="SAPBEXHLevel1X 2 2 10" xfId="5961"/>
    <cellStyle name="SAPBEXHLevel1X 2 2 2" xfId="5962"/>
    <cellStyle name="SAPBEXHLevel1X 2 2 2 2" xfId="5963"/>
    <cellStyle name="SAPBEXHLevel1X 2 2 2 2 2" xfId="5964"/>
    <cellStyle name="SAPBEXHLevel1X 2 2 2 3" xfId="5965"/>
    <cellStyle name="SAPBEXHLevel1X 2 2 2 3 2" xfId="5966"/>
    <cellStyle name="SAPBEXHLevel1X 2 2 2 4" xfId="5967"/>
    <cellStyle name="SAPBEXHLevel1X 2 2 2 4 2" xfId="5968"/>
    <cellStyle name="SAPBEXHLevel1X 2 2 2 5" xfId="5969"/>
    <cellStyle name="SAPBEXHLevel1X 2 2 2 5 2" xfId="5970"/>
    <cellStyle name="SAPBEXHLevel1X 2 2 2 6" xfId="5971"/>
    <cellStyle name="SAPBEXHLevel1X 2 2 2 6 2" xfId="5972"/>
    <cellStyle name="SAPBEXHLevel1X 2 2 2 7" xfId="5973"/>
    <cellStyle name="SAPBEXHLevel1X 2 2 3" xfId="5974"/>
    <cellStyle name="SAPBEXHLevel1X 2 2 3 2" xfId="5975"/>
    <cellStyle name="SAPBEXHLevel1X 2 2 3 2 2" xfId="5976"/>
    <cellStyle name="SAPBEXHLevel1X 2 2 3 3" xfId="5977"/>
    <cellStyle name="SAPBEXHLevel1X 2 2 3 3 2" xfId="5978"/>
    <cellStyle name="SAPBEXHLevel1X 2 2 3 4" xfId="5979"/>
    <cellStyle name="SAPBEXHLevel1X 2 2 3 4 2" xfId="5980"/>
    <cellStyle name="SAPBEXHLevel1X 2 2 3 5" xfId="5981"/>
    <cellStyle name="SAPBEXHLevel1X 2 2 3 5 2" xfId="5982"/>
    <cellStyle name="SAPBEXHLevel1X 2 2 3 6" xfId="5983"/>
    <cellStyle name="SAPBEXHLevel1X 2 2 3 6 2" xfId="5984"/>
    <cellStyle name="SAPBEXHLevel1X 2 2 3 7" xfId="5985"/>
    <cellStyle name="SAPBEXHLevel1X 2 2 4" xfId="5986"/>
    <cellStyle name="SAPBEXHLevel1X 2 2 4 2" xfId="5987"/>
    <cellStyle name="SAPBEXHLevel1X 2 2 4 2 2" xfId="5988"/>
    <cellStyle name="SAPBEXHLevel1X 2 2 4 3" xfId="5989"/>
    <cellStyle name="SAPBEXHLevel1X 2 2 4 3 2" xfId="5990"/>
    <cellStyle name="SAPBEXHLevel1X 2 2 4 4" xfId="5991"/>
    <cellStyle name="SAPBEXHLevel1X 2 2 4 4 2" xfId="5992"/>
    <cellStyle name="SAPBEXHLevel1X 2 2 4 5" xfId="5993"/>
    <cellStyle name="SAPBEXHLevel1X 2 2 4 5 2" xfId="5994"/>
    <cellStyle name="SAPBEXHLevel1X 2 2 4 6" xfId="5995"/>
    <cellStyle name="SAPBEXHLevel1X 2 2 4 6 2" xfId="5996"/>
    <cellStyle name="SAPBEXHLevel1X 2 2 4 7" xfId="5997"/>
    <cellStyle name="SAPBEXHLevel1X 2 2 5" xfId="5998"/>
    <cellStyle name="SAPBEXHLevel1X 2 2 5 2" xfId="5999"/>
    <cellStyle name="SAPBEXHLevel1X 2 2 6" xfId="6000"/>
    <cellStyle name="SAPBEXHLevel1X 2 2 6 2" xfId="6001"/>
    <cellStyle name="SAPBEXHLevel1X 2 2 7" xfId="6002"/>
    <cellStyle name="SAPBEXHLevel1X 2 2 7 2" xfId="6003"/>
    <cellStyle name="SAPBEXHLevel1X 2 2 8" xfId="6004"/>
    <cellStyle name="SAPBEXHLevel1X 2 2 8 2" xfId="6005"/>
    <cellStyle name="SAPBEXHLevel1X 2 2 9" xfId="6006"/>
    <cellStyle name="SAPBEXHLevel1X 2 2 9 2" xfId="6007"/>
    <cellStyle name="SAPBEXHLevel1X 2 3" xfId="6008"/>
    <cellStyle name="SAPBEXHLevel1X 2 3 2" xfId="6009"/>
    <cellStyle name="SAPBEXHLevel1X 2 3 2 2" xfId="6010"/>
    <cellStyle name="SAPBEXHLevel1X 2 3 3" xfId="6011"/>
    <cellStyle name="SAPBEXHLevel1X 2 3 3 2" xfId="6012"/>
    <cellStyle name="SAPBEXHLevel1X 2 3 4" xfId="6013"/>
    <cellStyle name="SAPBEXHLevel1X 2 3 4 2" xfId="6014"/>
    <cellStyle name="SAPBEXHLevel1X 2 3 5" xfId="6015"/>
    <cellStyle name="SAPBEXHLevel1X 2 3 5 2" xfId="6016"/>
    <cellStyle name="SAPBEXHLevel1X 2 3 6" xfId="6017"/>
    <cellStyle name="SAPBEXHLevel1X 2 3 6 2" xfId="6018"/>
    <cellStyle name="SAPBEXHLevel1X 2 3 7" xfId="6019"/>
    <cellStyle name="SAPBEXHLevel1X 2 4" xfId="6020"/>
    <cellStyle name="SAPBEXHLevel1X 2 4 2" xfId="6021"/>
    <cellStyle name="SAPBEXHLevel1X 2 4 2 2" xfId="6022"/>
    <cellStyle name="SAPBEXHLevel1X 2 4 3" xfId="6023"/>
    <cellStyle name="SAPBEXHLevel1X 2 4 3 2" xfId="6024"/>
    <cellStyle name="SAPBEXHLevel1X 2 4 4" xfId="6025"/>
    <cellStyle name="SAPBEXHLevel1X 2 4 4 2" xfId="6026"/>
    <cellStyle name="SAPBEXHLevel1X 2 4 5" xfId="6027"/>
    <cellStyle name="SAPBEXHLevel1X 2 4 5 2" xfId="6028"/>
    <cellStyle name="SAPBEXHLevel1X 2 4 6" xfId="6029"/>
    <cellStyle name="SAPBEXHLevel1X 2 4 6 2" xfId="6030"/>
    <cellStyle name="SAPBEXHLevel1X 2 4 7" xfId="6031"/>
    <cellStyle name="SAPBEXHLevel1X 2 5" xfId="6032"/>
    <cellStyle name="SAPBEXHLevel1X 2 5 2" xfId="6033"/>
    <cellStyle name="SAPBEXHLevel1X 2 5 2 2" xfId="6034"/>
    <cellStyle name="SAPBEXHLevel1X 2 5 3" xfId="6035"/>
    <cellStyle name="SAPBEXHLevel1X 2 5 3 2" xfId="6036"/>
    <cellStyle name="SAPBEXHLevel1X 2 5 4" xfId="6037"/>
    <cellStyle name="SAPBEXHLevel1X 2 5 4 2" xfId="6038"/>
    <cellStyle name="SAPBEXHLevel1X 2 5 5" xfId="6039"/>
    <cellStyle name="SAPBEXHLevel1X 2 5 5 2" xfId="6040"/>
    <cellStyle name="SAPBEXHLevel1X 2 5 6" xfId="6041"/>
    <cellStyle name="SAPBEXHLevel1X 2 5 6 2" xfId="6042"/>
    <cellStyle name="SAPBEXHLevel1X 2 5 7" xfId="6043"/>
    <cellStyle name="SAPBEXHLevel1X 2 6" xfId="6044"/>
    <cellStyle name="SAPBEXHLevel1X 2 6 2" xfId="6045"/>
    <cellStyle name="SAPBEXHLevel1X 2 7" xfId="6046"/>
    <cellStyle name="SAPBEXHLevel1X 2 7 2" xfId="6047"/>
    <cellStyle name="SAPBEXHLevel1X 2 8" xfId="6048"/>
    <cellStyle name="SAPBEXHLevel1X 2 8 2" xfId="6049"/>
    <cellStyle name="SAPBEXHLevel1X 2 9" xfId="6050"/>
    <cellStyle name="SAPBEXHLevel1X 2 9 2" xfId="6051"/>
    <cellStyle name="SAPBEXHLevel1X 3" xfId="6052"/>
    <cellStyle name="SAPBEXHLevel1X 3 10" xfId="6053"/>
    <cellStyle name="SAPBEXHLevel1X 3 2" xfId="6054"/>
    <cellStyle name="SAPBEXHLevel1X 3 2 2" xfId="6055"/>
    <cellStyle name="SAPBEXHLevel1X 3 2 2 2" xfId="6056"/>
    <cellStyle name="SAPBEXHLevel1X 3 2 3" xfId="6057"/>
    <cellStyle name="SAPBEXHLevel1X 3 2 3 2" xfId="6058"/>
    <cellStyle name="SAPBEXHLevel1X 3 2 4" xfId="6059"/>
    <cellStyle name="SAPBEXHLevel1X 3 2 4 2" xfId="6060"/>
    <cellStyle name="SAPBEXHLevel1X 3 2 5" xfId="6061"/>
    <cellStyle name="SAPBEXHLevel1X 3 2 5 2" xfId="6062"/>
    <cellStyle name="SAPBEXHLevel1X 3 2 6" xfId="6063"/>
    <cellStyle name="SAPBEXHLevel1X 3 2 6 2" xfId="6064"/>
    <cellStyle name="SAPBEXHLevel1X 3 2 7" xfId="6065"/>
    <cellStyle name="SAPBEXHLevel1X 3 3" xfId="6066"/>
    <cellStyle name="SAPBEXHLevel1X 3 3 2" xfId="6067"/>
    <cellStyle name="SAPBEXHLevel1X 3 3 2 2" xfId="6068"/>
    <cellStyle name="SAPBEXHLevel1X 3 3 3" xfId="6069"/>
    <cellStyle name="SAPBEXHLevel1X 3 3 3 2" xfId="6070"/>
    <cellStyle name="SAPBEXHLevel1X 3 3 4" xfId="6071"/>
    <cellStyle name="SAPBEXHLevel1X 3 3 4 2" xfId="6072"/>
    <cellStyle name="SAPBEXHLevel1X 3 3 5" xfId="6073"/>
    <cellStyle name="SAPBEXHLevel1X 3 3 5 2" xfId="6074"/>
    <cellStyle name="SAPBEXHLevel1X 3 3 6" xfId="6075"/>
    <cellStyle name="SAPBEXHLevel1X 3 3 6 2" xfId="6076"/>
    <cellStyle name="SAPBEXHLevel1X 3 3 7" xfId="6077"/>
    <cellStyle name="SAPBEXHLevel1X 3 4" xfId="6078"/>
    <cellStyle name="SAPBEXHLevel1X 3 4 2" xfId="6079"/>
    <cellStyle name="SAPBEXHLevel1X 3 4 2 2" xfId="6080"/>
    <cellStyle name="SAPBEXHLevel1X 3 4 3" xfId="6081"/>
    <cellStyle name="SAPBEXHLevel1X 3 4 3 2" xfId="6082"/>
    <cellStyle name="SAPBEXHLevel1X 3 4 4" xfId="6083"/>
    <cellStyle name="SAPBEXHLevel1X 3 4 4 2" xfId="6084"/>
    <cellStyle name="SAPBEXHLevel1X 3 4 5" xfId="6085"/>
    <cellStyle name="SAPBEXHLevel1X 3 4 5 2" xfId="6086"/>
    <cellStyle name="SAPBEXHLevel1X 3 4 6" xfId="6087"/>
    <cellStyle name="SAPBEXHLevel1X 3 4 6 2" xfId="6088"/>
    <cellStyle name="SAPBEXHLevel1X 3 4 7" xfId="6089"/>
    <cellStyle name="SAPBEXHLevel1X 3 5" xfId="6090"/>
    <cellStyle name="SAPBEXHLevel1X 3 5 2" xfId="6091"/>
    <cellStyle name="SAPBEXHLevel1X 3 6" xfId="6092"/>
    <cellStyle name="SAPBEXHLevel1X 3 6 2" xfId="6093"/>
    <cellStyle name="SAPBEXHLevel1X 3 7" xfId="6094"/>
    <cellStyle name="SAPBEXHLevel1X 3 7 2" xfId="6095"/>
    <cellStyle name="SAPBEXHLevel1X 3 8" xfId="6096"/>
    <cellStyle name="SAPBEXHLevel1X 3 8 2" xfId="6097"/>
    <cellStyle name="SAPBEXHLevel1X 3 9" xfId="6098"/>
    <cellStyle name="SAPBEXHLevel1X 3 9 2" xfId="6099"/>
    <cellStyle name="SAPBEXHLevel1X 4" xfId="6100"/>
    <cellStyle name="SAPBEXHLevel1X 4 2" xfId="6101"/>
    <cellStyle name="SAPBEXHLevel1X 4 2 2" xfId="6102"/>
    <cellStyle name="SAPBEXHLevel1X 4 3" xfId="6103"/>
    <cellStyle name="SAPBEXHLevel1X 4 3 2" xfId="6104"/>
    <cellStyle name="SAPBEXHLevel1X 4 4" xfId="6105"/>
    <cellStyle name="SAPBEXHLevel1X 4 4 2" xfId="6106"/>
    <cellStyle name="SAPBEXHLevel1X 4 5" xfId="6107"/>
    <cellStyle name="SAPBEXHLevel1X 4 5 2" xfId="6108"/>
    <cellStyle name="SAPBEXHLevel1X 4 6" xfId="6109"/>
    <cellStyle name="SAPBEXHLevel1X 4 6 2" xfId="6110"/>
    <cellStyle name="SAPBEXHLevel1X 4 7" xfId="6111"/>
    <cellStyle name="SAPBEXHLevel1X 5" xfId="6112"/>
    <cellStyle name="SAPBEXHLevel1X 5 2" xfId="6113"/>
    <cellStyle name="SAPBEXHLevel1X 5 2 2" xfId="6114"/>
    <cellStyle name="SAPBEXHLevel1X 5 3" xfId="6115"/>
    <cellStyle name="SAPBEXHLevel1X 5 3 2" xfId="6116"/>
    <cellStyle name="SAPBEXHLevel1X 5 4" xfId="6117"/>
    <cellStyle name="SAPBEXHLevel1X 5 4 2" xfId="6118"/>
    <cellStyle name="SAPBEXHLevel1X 5 5" xfId="6119"/>
    <cellStyle name="SAPBEXHLevel1X 5 5 2" xfId="6120"/>
    <cellStyle name="SAPBEXHLevel1X 5 6" xfId="6121"/>
    <cellStyle name="SAPBEXHLevel1X 5 6 2" xfId="6122"/>
    <cellStyle name="SAPBEXHLevel1X 5 7" xfId="6123"/>
    <cellStyle name="SAPBEXHLevel1X 6" xfId="6124"/>
    <cellStyle name="SAPBEXHLevel1X 6 2" xfId="6125"/>
    <cellStyle name="SAPBEXHLevel1X 6 2 2" xfId="6126"/>
    <cellStyle name="SAPBEXHLevel1X 6 3" xfId="6127"/>
    <cellStyle name="SAPBEXHLevel1X 6 3 2" xfId="6128"/>
    <cellStyle name="SAPBEXHLevel1X 6 4" xfId="6129"/>
    <cellStyle name="SAPBEXHLevel1X 6 4 2" xfId="6130"/>
    <cellStyle name="SAPBEXHLevel1X 6 5" xfId="6131"/>
    <cellStyle name="SAPBEXHLevel1X 6 5 2" xfId="6132"/>
    <cellStyle name="SAPBEXHLevel1X 6 6" xfId="6133"/>
    <cellStyle name="SAPBEXHLevel1X 6 6 2" xfId="6134"/>
    <cellStyle name="SAPBEXHLevel1X 6 7" xfId="6135"/>
    <cellStyle name="SAPBEXHLevel1X 7" xfId="6136"/>
    <cellStyle name="SAPBEXHLevel1X 7 2" xfId="6137"/>
    <cellStyle name="SAPBEXHLevel1X 8" xfId="6138"/>
    <cellStyle name="SAPBEXHLevel1X 8 2" xfId="6139"/>
    <cellStyle name="SAPBEXHLevel1X 9" xfId="6140"/>
    <cellStyle name="SAPBEXHLevel1X 9 2" xfId="6141"/>
    <cellStyle name="SAPBEXHLevel2" xfId="478"/>
    <cellStyle name="SAPBEXHLevel2 10" xfId="6142"/>
    <cellStyle name="SAPBEXHLevel2 10 2" xfId="6143"/>
    <cellStyle name="SAPBEXHLevel2 11" xfId="6144"/>
    <cellStyle name="SAPBEXHLevel2 12" xfId="6145"/>
    <cellStyle name="SAPBEXHLevel2 13" xfId="6146"/>
    <cellStyle name="SAPBEXHLevel2 14" xfId="6147"/>
    <cellStyle name="SAPBEXHLevel2 15" xfId="6148"/>
    <cellStyle name="SAPBEXHLevel2 2" xfId="6149"/>
    <cellStyle name="SAPBEXHLevel2 2 10" xfId="6150"/>
    <cellStyle name="SAPBEXHLevel2 2 11" xfId="6151"/>
    <cellStyle name="SAPBEXHLevel2 2 12" xfId="6152"/>
    <cellStyle name="SAPBEXHLevel2 2 13" xfId="6153"/>
    <cellStyle name="SAPBEXHLevel2 2 14" xfId="6154"/>
    <cellStyle name="SAPBEXHLevel2 2 2" xfId="6155"/>
    <cellStyle name="SAPBEXHLevel2 2 2 10" xfId="6156"/>
    <cellStyle name="SAPBEXHLevel2 2 2 2" xfId="6157"/>
    <cellStyle name="SAPBEXHLevel2 2 2 2 2" xfId="6158"/>
    <cellStyle name="SAPBEXHLevel2 2 2 2 2 2" xfId="6159"/>
    <cellStyle name="SAPBEXHLevel2 2 2 2 3" xfId="6160"/>
    <cellStyle name="SAPBEXHLevel2 2 2 2 3 2" xfId="6161"/>
    <cellStyle name="SAPBEXHLevel2 2 2 2 4" xfId="6162"/>
    <cellStyle name="SAPBEXHLevel2 2 2 2 4 2" xfId="6163"/>
    <cellStyle name="SAPBEXHLevel2 2 2 2 5" xfId="6164"/>
    <cellStyle name="SAPBEXHLevel2 2 2 2 5 2" xfId="6165"/>
    <cellStyle name="SAPBEXHLevel2 2 2 2 6" xfId="6166"/>
    <cellStyle name="SAPBEXHLevel2 2 2 2 6 2" xfId="6167"/>
    <cellStyle name="SAPBEXHLevel2 2 2 2 7" xfId="6168"/>
    <cellStyle name="SAPBEXHLevel2 2 2 3" xfId="6169"/>
    <cellStyle name="SAPBEXHLevel2 2 2 3 2" xfId="6170"/>
    <cellStyle name="SAPBEXHLevel2 2 2 3 2 2" xfId="6171"/>
    <cellStyle name="SAPBEXHLevel2 2 2 3 3" xfId="6172"/>
    <cellStyle name="SAPBEXHLevel2 2 2 3 3 2" xfId="6173"/>
    <cellStyle name="SAPBEXHLevel2 2 2 3 4" xfId="6174"/>
    <cellStyle name="SAPBEXHLevel2 2 2 3 4 2" xfId="6175"/>
    <cellStyle name="SAPBEXHLevel2 2 2 3 5" xfId="6176"/>
    <cellStyle name="SAPBEXHLevel2 2 2 3 5 2" xfId="6177"/>
    <cellStyle name="SAPBEXHLevel2 2 2 3 6" xfId="6178"/>
    <cellStyle name="SAPBEXHLevel2 2 2 3 6 2" xfId="6179"/>
    <cellStyle name="SAPBEXHLevel2 2 2 3 7" xfId="6180"/>
    <cellStyle name="SAPBEXHLevel2 2 2 4" xfId="6181"/>
    <cellStyle name="SAPBEXHLevel2 2 2 4 2" xfId="6182"/>
    <cellStyle name="SAPBEXHLevel2 2 2 4 2 2" xfId="6183"/>
    <cellStyle name="SAPBEXHLevel2 2 2 4 3" xfId="6184"/>
    <cellStyle name="SAPBEXHLevel2 2 2 4 3 2" xfId="6185"/>
    <cellStyle name="SAPBEXHLevel2 2 2 4 4" xfId="6186"/>
    <cellStyle name="SAPBEXHLevel2 2 2 4 4 2" xfId="6187"/>
    <cellStyle name="SAPBEXHLevel2 2 2 4 5" xfId="6188"/>
    <cellStyle name="SAPBEXHLevel2 2 2 4 5 2" xfId="6189"/>
    <cellStyle name="SAPBEXHLevel2 2 2 4 6" xfId="6190"/>
    <cellStyle name="SAPBEXHLevel2 2 2 4 6 2" xfId="6191"/>
    <cellStyle name="SAPBEXHLevel2 2 2 4 7" xfId="6192"/>
    <cellStyle name="SAPBEXHLevel2 2 2 5" xfId="6193"/>
    <cellStyle name="SAPBEXHLevel2 2 2 5 2" xfId="6194"/>
    <cellStyle name="SAPBEXHLevel2 2 2 6" xfId="6195"/>
    <cellStyle name="SAPBEXHLevel2 2 2 6 2" xfId="6196"/>
    <cellStyle name="SAPBEXHLevel2 2 2 7" xfId="6197"/>
    <cellStyle name="SAPBEXHLevel2 2 2 7 2" xfId="6198"/>
    <cellStyle name="SAPBEXHLevel2 2 2 8" xfId="6199"/>
    <cellStyle name="SAPBEXHLevel2 2 2 8 2" xfId="6200"/>
    <cellStyle name="SAPBEXHLevel2 2 2 9" xfId="6201"/>
    <cellStyle name="SAPBEXHLevel2 2 2 9 2" xfId="6202"/>
    <cellStyle name="SAPBEXHLevel2 2 3" xfId="6203"/>
    <cellStyle name="SAPBEXHLevel2 2 3 2" xfId="6204"/>
    <cellStyle name="SAPBEXHLevel2 2 3 2 2" xfId="6205"/>
    <cellStyle name="SAPBEXHLevel2 2 3 3" xfId="6206"/>
    <cellStyle name="SAPBEXHLevel2 2 3 3 2" xfId="6207"/>
    <cellStyle name="SAPBEXHLevel2 2 3 4" xfId="6208"/>
    <cellStyle name="SAPBEXHLevel2 2 3 4 2" xfId="6209"/>
    <cellStyle name="SAPBEXHLevel2 2 3 5" xfId="6210"/>
    <cellStyle name="SAPBEXHLevel2 2 3 5 2" xfId="6211"/>
    <cellStyle name="SAPBEXHLevel2 2 3 6" xfId="6212"/>
    <cellStyle name="SAPBEXHLevel2 2 3 6 2" xfId="6213"/>
    <cellStyle name="SAPBEXHLevel2 2 3 7" xfId="6214"/>
    <cellStyle name="SAPBEXHLevel2 2 4" xfId="6215"/>
    <cellStyle name="SAPBEXHLevel2 2 4 2" xfId="6216"/>
    <cellStyle name="SAPBEXHLevel2 2 4 2 2" xfId="6217"/>
    <cellStyle name="SAPBEXHLevel2 2 4 3" xfId="6218"/>
    <cellStyle name="SAPBEXHLevel2 2 4 3 2" xfId="6219"/>
    <cellStyle name="SAPBEXHLevel2 2 4 4" xfId="6220"/>
    <cellStyle name="SAPBEXHLevel2 2 4 4 2" xfId="6221"/>
    <cellStyle name="SAPBEXHLevel2 2 4 5" xfId="6222"/>
    <cellStyle name="SAPBEXHLevel2 2 4 5 2" xfId="6223"/>
    <cellStyle name="SAPBEXHLevel2 2 4 6" xfId="6224"/>
    <cellStyle name="SAPBEXHLevel2 2 4 6 2" xfId="6225"/>
    <cellStyle name="SAPBEXHLevel2 2 4 7" xfId="6226"/>
    <cellStyle name="SAPBEXHLevel2 2 5" xfId="6227"/>
    <cellStyle name="SAPBEXHLevel2 2 5 2" xfId="6228"/>
    <cellStyle name="SAPBEXHLevel2 2 5 2 2" xfId="6229"/>
    <cellStyle name="SAPBEXHLevel2 2 5 3" xfId="6230"/>
    <cellStyle name="SAPBEXHLevel2 2 5 3 2" xfId="6231"/>
    <cellStyle name="SAPBEXHLevel2 2 5 4" xfId="6232"/>
    <cellStyle name="SAPBEXHLevel2 2 5 4 2" xfId="6233"/>
    <cellStyle name="SAPBEXHLevel2 2 5 5" xfId="6234"/>
    <cellStyle name="SAPBEXHLevel2 2 5 5 2" xfId="6235"/>
    <cellStyle name="SAPBEXHLevel2 2 5 6" xfId="6236"/>
    <cellStyle name="SAPBEXHLevel2 2 5 6 2" xfId="6237"/>
    <cellStyle name="SAPBEXHLevel2 2 5 7" xfId="6238"/>
    <cellStyle name="SAPBEXHLevel2 2 6" xfId="6239"/>
    <cellStyle name="SAPBEXHLevel2 2 6 2" xfId="6240"/>
    <cellStyle name="SAPBEXHLevel2 2 7" xfId="6241"/>
    <cellStyle name="SAPBEXHLevel2 2 7 2" xfId="6242"/>
    <cellStyle name="SAPBEXHLevel2 2 8" xfId="6243"/>
    <cellStyle name="SAPBEXHLevel2 2 8 2" xfId="6244"/>
    <cellStyle name="SAPBEXHLevel2 2 9" xfId="6245"/>
    <cellStyle name="SAPBEXHLevel2 2 9 2" xfId="6246"/>
    <cellStyle name="SAPBEXHLevel2 3" xfId="6247"/>
    <cellStyle name="SAPBEXHLevel2 3 10" xfId="6248"/>
    <cellStyle name="SAPBEXHLevel2 3 2" xfId="6249"/>
    <cellStyle name="SAPBEXHLevel2 3 2 2" xfId="6250"/>
    <cellStyle name="SAPBEXHLevel2 3 2 2 2" xfId="6251"/>
    <cellStyle name="SAPBEXHLevel2 3 2 3" xfId="6252"/>
    <cellStyle name="SAPBEXHLevel2 3 2 3 2" xfId="6253"/>
    <cellStyle name="SAPBEXHLevel2 3 2 4" xfId="6254"/>
    <cellStyle name="SAPBEXHLevel2 3 2 4 2" xfId="6255"/>
    <cellStyle name="SAPBEXHLevel2 3 2 5" xfId="6256"/>
    <cellStyle name="SAPBEXHLevel2 3 2 5 2" xfId="6257"/>
    <cellStyle name="SAPBEXHLevel2 3 2 6" xfId="6258"/>
    <cellStyle name="SAPBEXHLevel2 3 2 6 2" xfId="6259"/>
    <cellStyle name="SAPBEXHLevel2 3 2 7" xfId="6260"/>
    <cellStyle name="SAPBEXHLevel2 3 3" xfId="6261"/>
    <cellStyle name="SAPBEXHLevel2 3 3 2" xfId="6262"/>
    <cellStyle name="SAPBEXHLevel2 3 3 2 2" xfId="6263"/>
    <cellStyle name="SAPBEXHLevel2 3 3 3" xfId="6264"/>
    <cellStyle name="SAPBEXHLevel2 3 3 3 2" xfId="6265"/>
    <cellStyle name="SAPBEXHLevel2 3 3 4" xfId="6266"/>
    <cellStyle name="SAPBEXHLevel2 3 3 4 2" xfId="6267"/>
    <cellStyle name="SAPBEXHLevel2 3 3 5" xfId="6268"/>
    <cellStyle name="SAPBEXHLevel2 3 3 5 2" xfId="6269"/>
    <cellStyle name="SAPBEXHLevel2 3 3 6" xfId="6270"/>
    <cellStyle name="SAPBEXHLevel2 3 3 6 2" xfId="6271"/>
    <cellStyle name="SAPBEXHLevel2 3 3 7" xfId="6272"/>
    <cellStyle name="SAPBEXHLevel2 3 4" xfId="6273"/>
    <cellStyle name="SAPBEXHLevel2 3 4 2" xfId="6274"/>
    <cellStyle name="SAPBEXHLevel2 3 4 2 2" xfId="6275"/>
    <cellStyle name="SAPBEXHLevel2 3 4 3" xfId="6276"/>
    <cellStyle name="SAPBEXHLevel2 3 4 3 2" xfId="6277"/>
    <cellStyle name="SAPBEXHLevel2 3 4 4" xfId="6278"/>
    <cellStyle name="SAPBEXHLevel2 3 4 4 2" xfId="6279"/>
    <cellStyle name="SAPBEXHLevel2 3 4 5" xfId="6280"/>
    <cellStyle name="SAPBEXHLevel2 3 4 5 2" xfId="6281"/>
    <cellStyle name="SAPBEXHLevel2 3 4 6" xfId="6282"/>
    <cellStyle name="SAPBEXHLevel2 3 4 6 2" xfId="6283"/>
    <cellStyle name="SAPBEXHLevel2 3 4 7" xfId="6284"/>
    <cellStyle name="SAPBEXHLevel2 3 5" xfId="6285"/>
    <cellStyle name="SAPBEXHLevel2 3 5 2" xfId="6286"/>
    <cellStyle name="SAPBEXHLevel2 3 6" xfId="6287"/>
    <cellStyle name="SAPBEXHLevel2 3 6 2" xfId="6288"/>
    <cellStyle name="SAPBEXHLevel2 3 7" xfId="6289"/>
    <cellStyle name="SAPBEXHLevel2 3 7 2" xfId="6290"/>
    <cellStyle name="SAPBEXHLevel2 3 8" xfId="6291"/>
    <cellStyle name="SAPBEXHLevel2 3 8 2" xfId="6292"/>
    <cellStyle name="SAPBEXHLevel2 3 9" xfId="6293"/>
    <cellStyle name="SAPBEXHLevel2 3 9 2" xfId="6294"/>
    <cellStyle name="SAPBEXHLevel2 4" xfId="6295"/>
    <cellStyle name="SAPBEXHLevel2 4 2" xfId="6296"/>
    <cellStyle name="SAPBEXHLevel2 4 2 2" xfId="6297"/>
    <cellStyle name="SAPBEXHLevel2 4 3" xfId="6298"/>
    <cellStyle name="SAPBEXHLevel2 4 3 2" xfId="6299"/>
    <cellStyle name="SAPBEXHLevel2 4 4" xfId="6300"/>
    <cellStyle name="SAPBEXHLevel2 4 4 2" xfId="6301"/>
    <cellStyle name="SAPBEXHLevel2 4 5" xfId="6302"/>
    <cellStyle name="SAPBEXHLevel2 4 5 2" xfId="6303"/>
    <cellStyle name="SAPBEXHLevel2 4 6" xfId="6304"/>
    <cellStyle name="SAPBEXHLevel2 4 6 2" xfId="6305"/>
    <cellStyle name="SAPBEXHLevel2 4 7" xfId="6306"/>
    <cellStyle name="SAPBEXHLevel2 5" xfId="6307"/>
    <cellStyle name="SAPBEXHLevel2 5 2" xfId="6308"/>
    <cellStyle name="SAPBEXHLevel2 5 2 2" xfId="6309"/>
    <cellStyle name="SAPBEXHLevel2 5 3" xfId="6310"/>
    <cellStyle name="SAPBEXHLevel2 5 3 2" xfId="6311"/>
    <cellStyle name="SAPBEXHLevel2 5 4" xfId="6312"/>
    <cellStyle name="SAPBEXHLevel2 5 4 2" xfId="6313"/>
    <cellStyle name="SAPBEXHLevel2 5 5" xfId="6314"/>
    <cellStyle name="SAPBEXHLevel2 5 5 2" xfId="6315"/>
    <cellStyle name="SAPBEXHLevel2 5 6" xfId="6316"/>
    <cellStyle name="SAPBEXHLevel2 5 6 2" xfId="6317"/>
    <cellStyle name="SAPBEXHLevel2 5 7" xfId="6318"/>
    <cellStyle name="SAPBEXHLevel2 6" xfId="6319"/>
    <cellStyle name="SAPBEXHLevel2 6 2" xfId="6320"/>
    <cellStyle name="SAPBEXHLevel2 6 2 2" xfId="6321"/>
    <cellStyle name="SAPBEXHLevel2 6 3" xfId="6322"/>
    <cellStyle name="SAPBEXHLevel2 6 3 2" xfId="6323"/>
    <cellStyle name="SAPBEXHLevel2 6 4" xfId="6324"/>
    <cellStyle name="SAPBEXHLevel2 6 4 2" xfId="6325"/>
    <cellStyle name="SAPBEXHLevel2 6 5" xfId="6326"/>
    <cellStyle name="SAPBEXHLevel2 6 5 2" xfId="6327"/>
    <cellStyle name="SAPBEXHLevel2 6 6" xfId="6328"/>
    <cellStyle name="SAPBEXHLevel2 6 6 2" xfId="6329"/>
    <cellStyle name="SAPBEXHLevel2 6 7" xfId="6330"/>
    <cellStyle name="SAPBEXHLevel2 7" xfId="6331"/>
    <cellStyle name="SAPBEXHLevel2 7 2" xfId="6332"/>
    <cellStyle name="SAPBEXHLevel2 8" xfId="6333"/>
    <cellStyle name="SAPBEXHLevel2 8 2" xfId="6334"/>
    <cellStyle name="SAPBEXHLevel2 9" xfId="6335"/>
    <cellStyle name="SAPBEXHLevel2 9 2" xfId="6336"/>
    <cellStyle name="SAPBEXHLevel2X" xfId="479"/>
    <cellStyle name="SAPBEXHLevel2X 10" xfId="6337"/>
    <cellStyle name="SAPBEXHLevel2X 10 2" xfId="6338"/>
    <cellStyle name="SAPBEXHLevel2X 11" xfId="6339"/>
    <cellStyle name="SAPBEXHLevel2X 12" xfId="6340"/>
    <cellStyle name="SAPBEXHLevel2X 13" xfId="6341"/>
    <cellStyle name="SAPBEXHLevel2X 14" xfId="6342"/>
    <cellStyle name="SAPBEXHLevel2X 15" xfId="6343"/>
    <cellStyle name="SAPBEXHLevel2X 2" xfId="6344"/>
    <cellStyle name="SAPBEXHLevel2X 2 10" xfId="6345"/>
    <cellStyle name="SAPBEXHLevel2X 2 11" xfId="6346"/>
    <cellStyle name="SAPBEXHLevel2X 2 12" xfId="6347"/>
    <cellStyle name="SAPBEXHLevel2X 2 13" xfId="6348"/>
    <cellStyle name="SAPBEXHLevel2X 2 14" xfId="6349"/>
    <cellStyle name="SAPBEXHLevel2X 2 2" xfId="6350"/>
    <cellStyle name="SAPBEXHLevel2X 2 2 10" xfId="6351"/>
    <cellStyle name="SAPBEXHLevel2X 2 2 2" xfId="6352"/>
    <cellStyle name="SAPBEXHLevel2X 2 2 2 2" xfId="6353"/>
    <cellStyle name="SAPBEXHLevel2X 2 2 2 2 2" xfId="6354"/>
    <cellStyle name="SAPBEXHLevel2X 2 2 2 3" xfId="6355"/>
    <cellStyle name="SAPBEXHLevel2X 2 2 2 3 2" xfId="6356"/>
    <cellStyle name="SAPBEXHLevel2X 2 2 2 4" xfId="6357"/>
    <cellStyle name="SAPBEXHLevel2X 2 2 2 4 2" xfId="6358"/>
    <cellStyle name="SAPBEXHLevel2X 2 2 2 5" xfId="6359"/>
    <cellStyle name="SAPBEXHLevel2X 2 2 2 5 2" xfId="6360"/>
    <cellStyle name="SAPBEXHLevel2X 2 2 2 6" xfId="6361"/>
    <cellStyle name="SAPBEXHLevel2X 2 2 2 6 2" xfId="6362"/>
    <cellStyle name="SAPBEXHLevel2X 2 2 2 7" xfId="6363"/>
    <cellStyle name="SAPBEXHLevel2X 2 2 3" xfId="6364"/>
    <cellStyle name="SAPBEXHLevel2X 2 2 3 2" xfId="6365"/>
    <cellStyle name="SAPBEXHLevel2X 2 2 3 2 2" xfId="6366"/>
    <cellStyle name="SAPBEXHLevel2X 2 2 3 3" xfId="6367"/>
    <cellStyle name="SAPBEXHLevel2X 2 2 3 3 2" xfId="6368"/>
    <cellStyle name="SAPBEXHLevel2X 2 2 3 4" xfId="6369"/>
    <cellStyle name="SAPBEXHLevel2X 2 2 3 4 2" xfId="6370"/>
    <cellStyle name="SAPBEXHLevel2X 2 2 3 5" xfId="6371"/>
    <cellStyle name="SAPBEXHLevel2X 2 2 3 5 2" xfId="6372"/>
    <cellStyle name="SAPBEXHLevel2X 2 2 3 6" xfId="6373"/>
    <cellStyle name="SAPBEXHLevel2X 2 2 3 6 2" xfId="6374"/>
    <cellStyle name="SAPBEXHLevel2X 2 2 3 7" xfId="6375"/>
    <cellStyle name="SAPBEXHLevel2X 2 2 4" xfId="6376"/>
    <cellStyle name="SAPBEXHLevel2X 2 2 4 2" xfId="6377"/>
    <cellStyle name="SAPBEXHLevel2X 2 2 4 2 2" xfId="6378"/>
    <cellStyle name="SAPBEXHLevel2X 2 2 4 3" xfId="6379"/>
    <cellStyle name="SAPBEXHLevel2X 2 2 4 3 2" xfId="6380"/>
    <cellStyle name="SAPBEXHLevel2X 2 2 4 4" xfId="6381"/>
    <cellStyle name="SAPBEXHLevel2X 2 2 4 4 2" xfId="6382"/>
    <cellStyle name="SAPBEXHLevel2X 2 2 4 5" xfId="6383"/>
    <cellStyle name="SAPBEXHLevel2X 2 2 4 5 2" xfId="6384"/>
    <cellStyle name="SAPBEXHLevel2X 2 2 4 6" xfId="6385"/>
    <cellStyle name="SAPBEXHLevel2X 2 2 4 6 2" xfId="6386"/>
    <cellStyle name="SAPBEXHLevel2X 2 2 4 7" xfId="6387"/>
    <cellStyle name="SAPBEXHLevel2X 2 2 5" xfId="6388"/>
    <cellStyle name="SAPBEXHLevel2X 2 2 5 2" xfId="6389"/>
    <cellStyle name="SAPBEXHLevel2X 2 2 6" xfId="6390"/>
    <cellStyle name="SAPBEXHLevel2X 2 2 6 2" xfId="6391"/>
    <cellStyle name="SAPBEXHLevel2X 2 2 7" xfId="6392"/>
    <cellStyle name="SAPBEXHLevel2X 2 2 7 2" xfId="6393"/>
    <cellStyle name="SAPBEXHLevel2X 2 2 8" xfId="6394"/>
    <cellStyle name="SAPBEXHLevel2X 2 2 8 2" xfId="6395"/>
    <cellStyle name="SAPBEXHLevel2X 2 2 9" xfId="6396"/>
    <cellStyle name="SAPBEXHLevel2X 2 2 9 2" xfId="6397"/>
    <cellStyle name="SAPBEXHLevel2X 2 3" xfId="6398"/>
    <cellStyle name="SAPBEXHLevel2X 2 3 2" xfId="6399"/>
    <cellStyle name="SAPBEXHLevel2X 2 3 2 2" xfId="6400"/>
    <cellStyle name="SAPBEXHLevel2X 2 3 3" xfId="6401"/>
    <cellStyle name="SAPBEXHLevel2X 2 3 3 2" xfId="6402"/>
    <cellStyle name="SAPBEXHLevel2X 2 3 4" xfId="6403"/>
    <cellStyle name="SAPBEXHLevel2X 2 3 4 2" xfId="6404"/>
    <cellStyle name="SAPBEXHLevel2X 2 3 5" xfId="6405"/>
    <cellStyle name="SAPBEXHLevel2X 2 3 5 2" xfId="6406"/>
    <cellStyle name="SAPBEXHLevel2X 2 3 6" xfId="6407"/>
    <cellStyle name="SAPBEXHLevel2X 2 3 6 2" xfId="6408"/>
    <cellStyle name="SAPBEXHLevel2X 2 3 7" xfId="6409"/>
    <cellStyle name="SAPBEXHLevel2X 2 4" xfId="6410"/>
    <cellStyle name="SAPBEXHLevel2X 2 4 2" xfId="6411"/>
    <cellStyle name="SAPBEXHLevel2X 2 4 2 2" xfId="6412"/>
    <cellStyle name="SAPBEXHLevel2X 2 4 3" xfId="6413"/>
    <cellStyle name="SAPBEXHLevel2X 2 4 3 2" xfId="6414"/>
    <cellStyle name="SAPBEXHLevel2X 2 4 4" xfId="6415"/>
    <cellStyle name="SAPBEXHLevel2X 2 4 4 2" xfId="6416"/>
    <cellStyle name="SAPBEXHLevel2X 2 4 5" xfId="6417"/>
    <cellStyle name="SAPBEXHLevel2X 2 4 5 2" xfId="6418"/>
    <cellStyle name="SAPBEXHLevel2X 2 4 6" xfId="6419"/>
    <cellStyle name="SAPBEXHLevel2X 2 4 6 2" xfId="6420"/>
    <cellStyle name="SAPBEXHLevel2X 2 4 7" xfId="6421"/>
    <cellStyle name="SAPBEXHLevel2X 2 5" xfId="6422"/>
    <cellStyle name="SAPBEXHLevel2X 2 5 2" xfId="6423"/>
    <cellStyle name="SAPBEXHLevel2X 2 5 2 2" xfId="6424"/>
    <cellStyle name="SAPBEXHLevel2X 2 5 3" xfId="6425"/>
    <cellStyle name="SAPBEXHLevel2X 2 5 3 2" xfId="6426"/>
    <cellStyle name="SAPBEXHLevel2X 2 5 4" xfId="6427"/>
    <cellStyle name="SAPBEXHLevel2X 2 5 4 2" xfId="6428"/>
    <cellStyle name="SAPBEXHLevel2X 2 5 5" xfId="6429"/>
    <cellStyle name="SAPBEXHLevel2X 2 5 5 2" xfId="6430"/>
    <cellStyle name="SAPBEXHLevel2X 2 5 6" xfId="6431"/>
    <cellStyle name="SAPBEXHLevel2X 2 5 6 2" xfId="6432"/>
    <cellStyle name="SAPBEXHLevel2X 2 5 7" xfId="6433"/>
    <cellStyle name="SAPBEXHLevel2X 2 6" xfId="6434"/>
    <cellStyle name="SAPBEXHLevel2X 2 6 2" xfId="6435"/>
    <cellStyle name="SAPBEXHLevel2X 2 7" xfId="6436"/>
    <cellStyle name="SAPBEXHLevel2X 2 7 2" xfId="6437"/>
    <cellStyle name="SAPBEXHLevel2X 2 8" xfId="6438"/>
    <cellStyle name="SAPBEXHLevel2X 2 8 2" xfId="6439"/>
    <cellStyle name="SAPBEXHLevel2X 2 9" xfId="6440"/>
    <cellStyle name="SAPBEXHLevel2X 2 9 2" xfId="6441"/>
    <cellStyle name="SAPBEXHLevel2X 3" xfId="6442"/>
    <cellStyle name="SAPBEXHLevel2X 3 10" xfId="6443"/>
    <cellStyle name="SAPBEXHLevel2X 3 2" xfId="6444"/>
    <cellStyle name="SAPBEXHLevel2X 3 2 2" xfId="6445"/>
    <cellStyle name="SAPBEXHLevel2X 3 2 2 2" xfId="6446"/>
    <cellStyle name="SAPBEXHLevel2X 3 2 3" xfId="6447"/>
    <cellStyle name="SAPBEXHLevel2X 3 2 3 2" xfId="6448"/>
    <cellStyle name="SAPBEXHLevel2X 3 2 4" xfId="6449"/>
    <cellStyle name="SAPBEXHLevel2X 3 2 4 2" xfId="6450"/>
    <cellStyle name="SAPBEXHLevel2X 3 2 5" xfId="6451"/>
    <cellStyle name="SAPBEXHLevel2X 3 2 5 2" xfId="6452"/>
    <cellStyle name="SAPBEXHLevel2X 3 2 6" xfId="6453"/>
    <cellStyle name="SAPBEXHLevel2X 3 2 6 2" xfId="6454"/>
    <cellStyle name="SAPBEXHLevel2X 3 2 7" xfId="6455"/>
    <cellStyle name="SAPBEXHLevel2X 3 3" xfId="6456"/>
    <cellStyle name="SAPBEXHLevel2X 3 3 2" xfId="6457"/>
    <cellStyle name="SAPBEXHLevel2X 3 3 2 2" xfId="6458"/>
    <cellStyle name="SAPBEXHLevel2X 3 3 3" xfId="6459"/>
    <cellStyle name="SAPBEXHLevel2X 3 3 3 2" xfId="6460"/>
    <cellStyle name="SAPBEXHLevel2X 3 3 4" xfId="6461"/>
    <cellStyle name="SAPBEXHLevel2X 3 3 4 2" xfId="6462"/>
    <cellStyle name="SAPBEXHLevel2X 3 3 5" xfId="6463"/>
    <cellStyle name="SAPBEXHLevel2X 3 3 5 2" xfId="6464"/>
    <cellStyle name="SAPBEXHLevel2X 3 3 6" xfId="6465"/>
    <cellStyle name="SAPBEXHLevel2X 3 3 6 2" xfId="6466"/>
    <cellStyle name="SAPBEXHLevel2X 3 3 7" xfId="6467"/>
    <cellStyle name="SAPBEXHLevel2X 3 4" xfId="6468"/>
    <cellStyle name="SAPBEXHLevel2X 3 4 2" xfId="6469"/>
    <cellStyle name="SAPBEXHLevel2X 3 4 2 2" xfId="6470"/>
    <cellStyle name="SAPBEXHLevel2X 3 4 3" xfId="6471"/>
    <cellStyle name="SAPBEXHLevel2X 3 4 3 2" xfId="6472"/>
    <cellStyle name="SAPBEXHLevel2X 3 4 4" xfId="6473"/>
    <cellStyle name="SAPBEXHLevel2X 3 4 4 2" xfId="6474"/>
    <cellStyle name="SAPBEXHLevel2X 3 4 5" xfId="6475"/>
    <cellStyle name="SAPBEXHLevel2X 3 4 5 2" xfId="6476"/>
    <cellStyle name="SAPBEXHLevel2X 3 4 6" xfId="6477"/>
    <cellStyle name="SAPBEXHLevel2X 3 4 6 2" xfId="6478"/>
    <cellStyle name="SAPBEXHLevel2X 3 4 7" xfId="6479"/>
    <cellStyle name="SAPBEXHLevel2X 3 5" xfId="6480"/>
    <cellStyle name="SAPBEXHLevel2X 3 5 2" xfId="6481"/>
    <cellStyle name="SAPBEXHLevel2X 3 6" xfId="6482"/>
    <cellStyle name="SAPBEXHLevel2X 3 6 2" xfId="6483"/>
    <cellStyle name="SAPBEXHLevel2X 3 7" xfId="6484"/>
    <cellStyle name="SAPBEXHLevel2X 3 7 2" xfId="6485"/>
    <cellStyle name="SAPBEXHLevel2X 3 8" xfId="6486"/>
    <cellStyle name="SAPBEXHLevel2X 3 8 2" xfId="6487"/>
    <cellStyle name="SAPBEXHLevel2X 3 9" xfId="6488"/>
    <cellStyle name="SAPBEXHLevel2X 3 9 2" xfId="6489"/>
    <cellStyle name="SAPBEXHLevel2X 4" xfId="6490"/>
    <cellStyle name="SAPBEXHLevel2X 4 2" xfId="6491"/>
    <cellStyle name="SAPBEXHLevel2X 4 2 2" xfId="6492"/>
    <cellStyle name="SAPBEXHLevel2X 4 3" xfId="6493"/>
    <cellStyle name="SAPBEXHLevel2X 4 3 2" xfId="6494"/>
    <cellStyle name="SAPBEXHLevel2X 4 4" xfId="6495"/>
    <cellStyle name="SAPBEXHLevel2X 4 4 2" xfId="6496"/>
    <cellStyle name="SAPBEXHLevel2X 4 5" xfId="6497"/>
    <cellStyle name="SAPBEXHLevel2X 4 5 2" xfId="6498"/>
    <cellStyle name="SAPBEXHLevel2X 4 6" xfId="6499"/>
    <cellStyle name="SAPBEXHLevel2X 4 6 2" xfId="6500"/>
    <cellStyle name="SAPBEXHLevel2X 4 7" xfId="6501"/>
    <cellStyle name="SAPBEXHLevel2X 5" xfId="6502"/>
    <cellStyle name="SAPBEXHLevel2X 5 2" xfId="6503"/>
    <cellStyle name="SAPBEXHLevel2X 5 2 2" xfId="6504"/>
    <cellStyle name="SAPBEXHLevel2X 5 3" xfId="6505"/>
    <cellStyle name="SAPBEXHLevel2X 5 3 2" xfId="6506"/>
    <cellStyle name="SAPBEXHLevel2X 5 4" xfId="6507"/>
    <cellStyle name="SAPBEXHLevel2X 5 4 2" xfId="6508"/>
    <cellStyle name="SAPBEXHLevel2X 5 5" xfId="6509"/>
    <cellStyle name="SAPBEXHLevel2X 5 5 2" xfId="6510"/>
    <cellStyle name="SAPBEXHLevel2X 5 6" xfId="6511"/>
    <cellStyle name="SAPBEXHLevel2X 5 6 2" xfId="6512"/>
    <cellStyle name="SAPBEXHLevel2X 5 7" xfId="6513"/>
    <cellStyle name="SAPBEXHLevel2X 6" xfId="6514"/>
    <cellStyle name="SAPBEXHLevel2X 6 2" xfId="6515"/>
    <cellStyle name="SAPBEXHLevel2X 6 2 2" xfId="6516"/>
    <cellStyle name="SAPBEXHLevel2X 6 3" xfId="6517"/>
    <cellStyle name="SAPBEXHLevel2X 6 3 2" xfId="6518"/>
    <cellStyle name="SAPBEXHLevel2X 6 4" xfId="6519"/>
    <cellStyle name="SAPBEXHLevel2X 6 4 2" xfId="6520"/>
    <cellStyle name="SAPBEXHLevel2X 6 5" xfId="6521"/>
    <cellStyle name="SAPBEXHLevel2X 6 5 2" xfId="6522"/>
    <cellStyle name="SAPBEXHLevel2X 6 6" xfId="6523"/>
    <cellStyle name="SAPBEXHLevel2X 6 6 2" xfId="6524"/>
    <cellStyle name="SAPBEXHLevel2X 6 7" xfId="6525"/>
    <cellStyle name="SAPBEXHLevel2X 7" xfId="6526"/>
    <cellStyle name="SAPBEXHLevel2X 7 2" xfId="6527"/>
    <cellStyle name="SAPBEXHLevel2X 8" xfId="6528"/>
    <cellStyle name="SAPBEXHLevel2X 8 2" xfId="6529"/>
    <cellStyle name="SAPBEXHLevel2X 9" xfId="6530"/>
    <cellStyle name="SAPBEXHLevel2X 9 2" xfId="6531"/>
    <cellStyle name="SAPBEXHLevel3" xfId="480"/>
    <cellStyle name="SAPBEXHLevel3 2" xfId="10364"/>
    <cellStyle name="SAPBEXHLevel3X" xfId="481"/>
    <cellStyle name="SAPBEXHLevel3X 10" xfId="6532"/>
    <cellStyle name="SAPBEXHLevel3X 10 2" xfId="6533"/>
    <cellStyle name="SAPBEXHLevel3X 11" xfId="6534"/>
    <cellStyle name="SAPBEXHLevel3X 12" xfId="6535"/>
    <cellStyle name="SAPBEXHLevel3X 13" xfId="6536"/>
    <cellStyle name="SAPBEXHLevel3X 14" xfId="6537"/>
    <cellStyle name="SAPBEXHLevel3X 15" xfId="6538"/>
    <cellStyle name="SAPBEXHLevel3X 2" xfId="6539"/>
    <cellStyle name="SAPBEXHLevel3X 2 10" xfId="6540"/>
    <cellStyle name="SAPBEXHLevel3X 2 11" xfId="6541"/>
    <cellStyle name="SAPBEXHLevel3X 2 12" xfId="6542"/>
    <cellStyle name="SAPBEXHLevel3X 2 13" xfId="6543"/>
    <cellStyle name="SAPBEXHLevel3X 2 14" xfId="6544"/>
    <cellStyle name="SAPBEXHLevel3X 2 2" xfId="6545"/>
    <cellStyle name="SAPBEXHLevel3X 2 2 10" xfId="6546"/>
    <cellStyle name="SAPBEXHLevel3X 2 2 2" xfId="6547"/>
    <cellStyle name="SAPBEXHLevel3X 2 2 2 2" xfId="6548"/>
    <cellStyle name="SAPBEXHLevel3X 2 2 2 2 2" xfId="6549"/>
    <cellStyle name="SAPBEXHLevel3X 2 2 2 3" xfId="6550"/>
    <cellStyle name="SAPBEXHLevel3X 2 2 2 3 2" xfId="6551"/>
    <cellStyle name="SAPBEXHLevel3X 2 2 2 4" xfId="6552"/>
    <cellStyle name="SAPBEXHLevel3X 2 2 2 4 2" xfId="6553"/>
    <cellStyle name="SAPBEXHLevel3X 2 2 2 5" xfId="6554"/>
    <cellStyle name="SAPBEXHLevel3X 2 2 2 5 2" xfId="6555"/>
    <cellStyle name="SAPBEXHLevel3X 2 2 2 6" xfId="6556"/>
    <cellStyle name="SAPBEXHLevel3X 2 2 2 6 2" xfId="6557"/>
    <cellStyle name="SAPBEXHLevel3X 2 2 2 7" xfId="6558"/>
    <cellStyle name="SAPBEXHLevel3X 2 2 3" xfId="6559"/>
    <cellStyle name="SAPBEXHLevel3X 2 2 3 2" xfId="6560"/>
    <cellStyle name="SAPBEXHLevel3X 2 2 3 2 2" xfId="6561"/>
    <cellStyle name="SAPBEXHLevel3X 2 2 3 3" xfId="6562"/>
    <cellStyle name="SAPBEXHLevel3X 2 2 3 3 2" xfId="6563"/>
    <cellStyle name="SAPBEXHLevel3X 2 2 3 4" xfId="6564"/>
    <cellStyle name="SAPBEXHLevel3X 2 2 3 4 2" xfId="6565"/>
    <cellStyle name="SAPBEXHLevel3X 2 2 3 5" xfId="6566"/>
    <cellStyle name="SAPBEXHLevel3X 2 2 3 5 2" xfId="6567"/>
    <cellStyle name="SAPBEXHLevel3X 2 2 3 6" xfId="6568"/>
    <cellStyle name="SAPBEXHLevel3X 2 2 3 6 2" xfId="6569"/>
    <cellStyle name="SAPBEXHLevel3X 2 2 3 7" xfId="6570"/>
    <cellStyle name="SAPBEXHLevel3X 2 2 4" xfId="6571"/>
    <cellStyle name="SAPBEXHLevel3X 2 2 4 2" xfId="6572"/>
    <cellStyle name="SAPBEXHLevel3X 2 2 4 2 2" xfId="6573"/>
    <cellStyle name="SAPBEXHLevel3X 2 2 4 3" xfId="6574"/>
    <cellStyle name="SAPBEXHLevel3X 2 2 4 3 2" xfId="6575"/>
    <cellStyle name="SAPBEXHLevel3X 2 2 4 4" xfId="6576"/>
    <cellStyle name="SAPBEXHLevel3X 2 2 4 4 2" xfId="6577"/>
    <cellStyle name="SAPBEXHLevel3X 2 2 4 5" xfId="6578"/>
    <cellStyle name="SAPBEXHLevel3X 2 2 4 5 2" xfId="6579"/>
    <cellStyle name="SAPBEXHLevel3X 2 2 4 6" xfId="6580"/>
    <cellStyle name="SAPBEXHLevel3X 2 2 4 6 2" xfId="6581"/>
    <cellStyle name="SAPBEXHLevel3X 2 2 4 7" xfId="6582"/>
    <cellStyle name="SAPBEXHLevel3X 2 2 5" xfId="6583"/>
    <cellStyle name="SAPBEXHLevel3X 2 2 5 2" xfId="6584"/>
    <cellStyle name="SAPBEXHLevel3X 2 2 6" xfId="6585"/>
    <cellStyle name="SAPBEXHLevel3X 2 2 6 2" xfId="6586"/>
    <cellStyle name="SAPBEXHLevel3X 2 2 7" xfId="6587"/>
    <cellStyle name="SAPBEXHLevel3X 2 2 7 2" xfId="6588"/>
    <cellStyle name="SAPBEXHLevel3X 2 2 8" xfId="6589"/>
    <cellStyle name="SAPBEXHLevel3X 2 2 8 2" xfId="6590"/>
    <cellStyle name="SAPBEXHLevel3X 2 2 9" xfId="6591"/>
    <cellStyle name="SAPBEXHLevel3X 2 2 9 2" xfId="6592"/>
    <cellStyle name="SAPBEXHLevel3X 2 3" xfId="6593"/>
    <cellStyle name="SAPBEXHLevel3X 2 3 2" xfId="6594"/>
    <cellStyle name="SAPBEXHLevel3X 2 3 2 2" xfId="6595"/>
    <cellStyle name="SAPBEXHLevel3X 2 3 3" xfId="6596"/>
    <cellStyle name="SAPBEXHLevel3X 2 3 3 2" xfId="6597"/>
    <cellStyle name="SAPBEXHLevel3X 2 3 4" xfId="6598"/>
    <cellStyle name="SAPBEXHLevel3X 2 3 4 2" xfId="6599"/>
    <cellStyle name="SAPBEXHLevel3X 2 3 5" xfId="6600"/>
    <cellStyle name="SAPBEXHLevel3X 2 3 5 2" xfId="6601"/>
    <cellStyle name="SAPBEXHLevel3X 2 3 6" xfId="6602"/>
    <cellStyle name="SAPBEXHLevel3X 2 3 6 2" xfId="6603"/>
    <cellStyle name="SAPBEXHLevel3X 2 3 7" xfId="6604"/>
    <cellStyle name="SAPBEXHLevel3X 2 4" xfId="6605"/>
    <cellStyle name="SAPBEXHLevel3X 2 4 2" xfId="6606"/>
    <cellStyle name="SAPBEXHLevel3X 2 4 2 2" xfId="6607"/>
    <cellStyle name="SAPBEXHLevel3X 2 4 3" xfId="6608"/>
    <cellStyle name="SAPBEXHLevel3X 2 4 3 2" xfId="6609"/>
    <cellStyle name="SAPBEXHLevel3X 2 4 4" xfId="6610"/>
    <cellStyle name="SAPBEXHLevel3X 2 4 4 2" xfId="6611"/>
    <cellStyle name="SAPBEXHLevel3X 2 4 5" xfId="6612"/>
    <cellStyle name="SAPBEXHLevel3X 2 4 5 2" xfId="6613"/>
    <cellStyle name="SAPBEXHLevel3X 2 4 6" xfId="6614"/>
    <cellStyle name="SAPBEXHLevel3X 2 4 6 2" xfId="6615"/>
    <cellStyle name="SAPBEXHLevel3X 2 4 7" xfId="6616"/>
    <cellStyle name="SAPBEXHLevel3X 2 5" xfId="6617"/>
    <cellStyle name="SAPBEXHLevel3X 2 5 2" xfId="6618"/>
    <cellStyle name="SAPBEXHLevel3X 2 5 2 2" xfId="6619"/>
    <cellStyle name="SAPBEXHLevel3X 2 5 3" xfId="6620"/>
    <cellStyle name="SAPBEXHLevel3X 2 5 3 2" xfId="6621"/>
    <cellStyle name="SAPBEXHLevel3X 2 5 4" xfId="6622"/>
    <cellStyle name="SAPBEXHLevel3X 2 5 4 2" xfId="6623"/>
    <cellStyle name="SAPBEXHLevel3X 2 5 5" xfId="6624"/>
    <cellStyle name="SAPBEXHLevel3X 2 5 5 2" xfId="6625"/>
    <cellStyle name="SAPBEXHLevel3X 2 5 6" xfId="6626"/>
    <cellStyle name="SAPBEXHLevel3X 2 5 6 2" xfId="6627"/>
    <cellStyle name="SAPBEXHLevel3X 2 5 7" xfId="6628"/>
    <cellStyle name="SAPBEXHLevel3X 2 6" xfId="6629"/>
    <cellStyle name="SAPBEXHLevel3X 2 6 2" xfId="6630"/>
    <cellStyle name="SAPBEXHLevel3X 2 7" xfId="6631"/>
    <cellStyle name="SAPBEXHLevel3X 2 7 2" xfId="6632"/>
    <cellStyle name="SAPBEXHLevel3X 2 8" xfId="6633"/>
    <cellStyle name="SAPBEXHLevel3X 2 8 2" xfId="6634"/>
    <cellStyle name="SAPBEXHLevel3X 2 9" xfId="6635"/>
    <cellStyle name="SAPBEXHLevel3X 2 9 2" xfId="6636"/>
    <cellStyle name="SAPBEXHLevel3X 3" xfId="6637"/>
    <cellStyle name="SAPBEXHLevel3X 3 10" xfId="6638"/>
    <cellStyle name="SAPBEXHLevel3X 3 2" xfId="6639"/>
    <cellStyle name="SAPBEXHLevel3X 3 2 2" xfId="6640"/>
    <cellStyle name="SAPBEXHLevel3X 3 2 2 2" xfId="6641"/>
    <cellStyle name="SAPBEXHLevel3X 3 2 3" xfId="6642"/>
    <cellStyle name="SAPBEXHLevel3X 3 2 3 2" xfId="6643"/>
    <cellStyle name="SAPBEXHLevel3X 3 2 4" xfId="6644"/>
    <cellStyle name="SAPBEXHLevel3X 3 2 4 2" xfId="6645"/>
    <cellStyle name="SAPBEXHLevel3X 3 2 5" xfId="6646"/>
    <cellStyle name="SAPBEXHLevel3X 3 2 5 2" xfId="6647"/>
    <cellStyle name="SAPBEXHLevel3X 3 2 6" xfId="6648"/>
    <cellStyle name="SAPBEXHLevel3X 3 2 6 2" xfId="6649"/>
    <cellStyle name="SAPBEXHLevel3X 3 2 7" xfId="6650"/>
    <cellStyle name="SAPBEXHLevel3X 3 3" xfId="6651"/>
    <cellStyle name="SAPBEXHLevel3X 3 3 2" xfId="6652"/>
    <cellStyle name="SAPBEXHLevel3X 3 3 2 2" xfId="6653"/>
    <cellStyle name="SAPBEXHLevel3X 3 3 3" xfId="6654"/>
    <cellStyle name="SAPBEXHLevel3X 3 3 3 2" xfId="6655"/>
    <cellStyle name="SAPBEXHLevel3X 3 3 4" xfId="6656"/>
    <cellStyle name="SAPBEXHLevel3X 3 3 4 2" xfId="6657"/>
    <cellStyle name="SAPBEXHLevel3X 3 3 5" xfId="6658"/>
    <cellStyle name="SAPBEXHLevel3X 3 3 5 2" xfId="6659"/>
    <cellStyle name="SAPBEXHLevel3X 3 3 6" xfId="6660"/>
    <cellStyle name="SAPBEXHLevel3X 3 3 6 2" xfId="6661"/>
    <cellStyle name="SAPBEXHLevel3X 3 3 7" xfId="6662"/>
    <cellStyle name="SAPBEXHLevel3X 3 4" xfId="6663"/>
    <cellStyle name="SAPBEXHLevel3X 3 4 2" xfId="6664"/>
    <cellStyle name="SAPBEXHLevel3X 3 4 2 2" xfId="6665"/>
    <cellStyle name="SAPBEXHLevel3X 3 4 3" xfId="6666"/>
    <cellStyle name="SAPBEXHLevel3X 3 4 3 2" xfId="6667"/>
    <cellStyle name="SAPBEXHLevel3X 3 4 4" xfId="6668"/>
    <cellStyle name="SAPBEXHLevel3X 3 4 4 2" xfId="6669"/>
    <cellStyle name="SAPBEXHLevel3X 3 4 5" xfId="6670"/>
    <cellStyle name="SAPBEXHLevel3X 3 4 5 2" xfId="6671"/>
    <cellStyle name="SAPBEXHLevel3X 3 4 6" xfId="6672"/>
    <cellStyle name="SAPBEXHLevel3X 3 4 6 2" xfId="6673"/>
    <cellStyle name="SAPBEXHLevel3X 3 4 7" xfId="6674"/>
    <cellStyle name="SAPBEXHLevel3X 3 5" xfId="6675"/>
    <cellStyle name="SAPBEXHLevel3X 3 5 2" xfId="6676"/>
    <cellStyle name="SAPBEXHLevel3X 3 6" xfId="6677"/>
    <cellStyle name="SAPBEXHLevel3X 3 6 2" xfId="6678"/>
    <cellStyle name="SAPBEXHLevel3X 3 7" xfId="6679"/>
    <cellStyle name="SAPBEXHLevel3X 3 7 2" xfId="6680"/>
    <cellStyle name="SAPBEXHLevel3X 3 8" xfId="6681"/>
    <cellStyle name="SAPBEXHLevel3X 3 8 2" xfId="6682"/>
    <cellStyle name="SAPBEXHLevel3X 3 9" xfId="6683"/>
    <cellStyle name="SAPBEXHLevel3X 3 9 2" xfId="6684"/>
    <cellStyle name="SAPBEXHLevel3X 4" xfId="6685"/>
    <cellStyle name="SAPBEXHLevel3X 4 2" xfId="6686"/>
    <cellStyle name="SAPBEXHLevel3X 4 2 2" xfId="6687"/>
    <cellStyle name="SAPBEXHLevel3X 4 3" xfId="6688"/>
    <cellStyle name="SAPBEXHLevel3X 4 3 2" xfId="6689"/>
    <cellStyle name="SAPBEXHLevel3X 4 4" xfId="6690"/>
    <cellStyle name="SAPBEXHLevel3X 4 4 2" xfId="6691"/>
    <cellStyle name="SAPBEXHLevel3X 4 5" xfId="6692"/>
    <cellStyle name="SAPBEXHLevel3X 4 5 2" xfId="6693"/>
    <cellStyle name="SAPBEXHLevel3X 4 6" xfId="6694"/>
    <cellStyle name="SAPBEXHLevel3X 4 6 2" xfId="6695"/>
    <cellStyle name="SAPBEXHLevel3X 4 7" xfId="6696"/>
    <cellStyle name="SAPBEXHLevel3X 5" xfId="6697"/>
    <cellStyle name="SAPBEXHLevel3X 5 2" xfId="6698"/>
    <cellStyle name="SAPBEXHLevel3X 5 2 2" xfId="6699"/>
    <cellStyle name="SAPBEXHLevel3X 5 3" xfId="6700"/>
    <cellStyle name="SAPBEXHLevel3X 5 3 2" xfId="6701"/>
    <cellStyle name="SAPBEXHLevel3X 5 4" xfId="6702"/>
    <cellStyle name="SAPBEXHLevel3X 5 4 2" xfId="6703"/>
    <cellStyle name="SAPBEXHLevel3X 5 5" xfId="6704"/>
    <cellStyle name="SAPBEXHLevel3X 5 5 2" xfId="6705"/>
    <cellStyle name="SAPBEXHLevel3X 5 6" xfId="6706"/>
    <cellStyle name="SAPBEXHLevel3X 5 6 2" xfId="6707"/>
    <cellStyle name="SAPBEXHLevel3X 5 7" xfId="6708"/>
    <cellStyle name="SAPBEXHLevel3X 6" xfId="6709"/>
    <cellStyle name="SAPBEXHLevel3X 6 2" xfId="6710"/>
    <cellStyle name="SAPBEXHLevel3X 6 2 2" xfId="6711"/>
    <cellStyle name="SAPBEXHLevel3X 6 3" xfId="6712"/>
    <cellStyle name="SAPBEXHLevel3X 6 3 2" xfId="6713"/>
    <cellStyle name="SAPBEXHLevel3X 6 4" xfId="6714"/>
    <cellStyle name="SAPBEXHLevel3X 6 4 2" xfId="6715"/>
    <cellStyle name="SAPBEXHLevel3X 6 5" xfId="6716"/>
    <cellStyle name="SAPBEXHLevel3X 6 5 2" xfId="6717"/>
    <cellStyle name="SAPBEXHLevel3X 6 6" xfId="6718"/>
    <cellStyle name="SAPBEXHLevel3X 6 6 2" xfId="6719"/>
    <cellStyle name="SAPBEXHLevel3X 6 7" xfId="6720"/>
    <cellStyle name="SAPBEXHLevel3X 7" xfId="6721"/>
    <cellStyle name="SAPBEXHLevel3X 7 2" xfId="6722"/>
    <cellStyle name="SAPBEXHLevel3X 8" xfId="6723"/>
    <cellStyle name="SAPBEXHLevel3X 8 2" xfId="6724"/>
    <cellStyle name="SAPBEXHLevel3X 9" xfId="6725"/>
    <cellStyle name="SAPBEXHLevel3X 9 2" xfId="6726"/>
    <cellStyle name="SAPBEXinputData" xfId="6727"/>
    <cellStyle name="SAPBEXItemHeader" xfId="6728"/>
    <cellStyle name="SAPBEXItemHeader 10" xfId="6729"/>
    <cellStyle name="SAPBEXItemHeader 10 2" xfId="6730"/>
    <cellStyle name="SAPBEXItemHeader 11" xfId="6731"/>
    <cellStyle name="SAPBEXItemHeader 12" xfId="6732"/>
    <cellStyle name="SAPBEXItemHeader 13" xfId="6733"/>
    <cellStyle name="SAPBEXItemHeader 14" xfId="6734"/>
    <cellStyle name="SAPBEXItemHeader 15" xfId="6735"/>
    <cellStyle name="SAPBEXItemHeader 2" xfId="6736"/>
    <cellStyle name="SAPBEXItemHeader 2 10" xfId="6737"/>
    <cellStyle name="SAPBEXItemHeader 2 11" xfId="6738"/>
    <cellStyle name="SAPBEXItemHeader 2 12" xfId="6739"/>
    <cellStyle name="SAPBEXItemHeader 2 13" xfId="6740"/>
    <cellStyle name="SAPBEXItemHeader 2 14" xfId="6741"/>
    <cellStyle name="SAPBEXItemHeader 2 2" xfId="6742"/>
    <cellStyle name="SAPBEXItemHeader 2 2 10" xfId="6743"/>
    <cellStyle name="SAPBEXItemHeader 2 2 2" xfId="6744"/>
    <cellStyle name="SAPBEXItemHeader 2 2 2 2" xfId="6745"/>
    <cellStyle name="SAPBEXItemHeader 2 2 2 2 2" xfId="6746"/>
    <cellStyle name="SAPBEXItemHeader 2 2 2 3" xfId="6747"/>
    <cellStyle name="SAPBEXItemHeader 2 2 2 3 2" xfId="6748"/>
    <cellStyle name="SAPBEXItemHeader 2 2 2 4" xfId="6749"/>
    <cellStyle name="SAPBEXItemHeader 2 2 2 4 2" xfId="6750"/>
    <cellStyle name="SAPBEXItemHeader 2 2 2 5" xfId="6751"/>
    <cellStyle name="SAPBEXItemHeader 2 2 2 5 2" xfId="6752"/>
    <cellStyle name="SAPBEXItemHeader 2 2 2 6" xfId="6753"/>
    <cellStyle name="SAPBEXItemHeader 2 2 2 6 2" xfId="6754"/>
    <cellStyle name="SAPBEXItemHeader 2 2 2 7" xfId="6755"/>
    <cellStyle name="SAPBEXItemHeader 2 2 3" xfId="6756"/>
    <cellStyle name="SAPBEXItemHeader 2 2 3 2" xfId="6757"/>
    <cellStyle name="SAPBEXItemHeader 2 2 3 2 2" xfId="6758"/>
    <cellStyle name="SAPBEXItemHeader 2 2 3 3" xfId="6759"/>
    <cellStyle name="SAPBEXItemHeader 2 2 3 3 2" xfId="6760"/>
    <cellStyle name="SAPBEXItemHeader 2 2 3 4" xfId="6761"/>
    <cellStyle name="SAPBEXItemHeader 2 2 3 4 2" xfId="6762"/>
    <cellStyle name="SAPBEXItemHeader 2 2 3 5" xfId="6763"/>
    <cellStyle name="SAPBEXItemHeader 2 2 3 5 2" xfId="6764"/>
    <cellStyle name="SAPBEXItemHeader 2 2 3 6" xfId="6765"/>
    <cellStyle name="SAPBEXItemHeader 2 2 3 6 2" xfId="6766"/>
    <cellStyle name="SAPBEXItemHeader 2 2 3 7" xfId="6767"/>
    <cellStyle name="SAPBEXItemHeader 2 2 4" xfId="6768"/>
    <cellStyle name="SAPBEXItemHeader 2 2 4 2" xfId="6769"/>
    <cellStyle name="SAPBEXItemHeader 2 2 4 2 2" xfId="6770"/>
    <cellStyle name="SAPBEXItemHeader 2 2 4 3" xfId="6771"/>
    <cellStyle name="SAPBEXItemHeader 2 2 4 3 2" xfId="6772"/>
    <cellStyle name="SAPBEXItemHeader 2 2 4 4" xfId="6773"/>
    <cellStyle name="SAPBEXItemHeader 2 2 4 4 2" xfId="6774"/>
    <cellStyle name="SAPBEXItemHeader 2 2 4 5" xfId="6775"/>
    <cellStyle name="SAPBEXItemHeader 2 2 4 5 2" xfId="6776"/>
    <cellStyle name="SAPBEXItemHeader 2 2 4 6" xfId="6777"/>
    <cellStyle name="SAPBEXItemHeader 2 2 4 6 2" xfId="6778"/>
    <cellStyle name="SAPBEXItemHeader 2 2 4 7" xfId="6779"/>
    <cellStyle name="SAPBEXItemHeader 2 2 5" xfId="6780"/>
    <cellStyle name="SAPBEXItemHeader 2 2 5 2" xfId="6781"/>
    <cellStyle name="SAPBEXItemHeader 2 2 6" xfId="6782"/>
    <cellStyle name="SAPBEXItemHeader 2 2 6 2" xfId="6783"/>
    <cellStyle name="SAPBEXItemHeader 2 2 7" xfId="6784"/>
    <cellStyle name="SAPBEXItemHeader 2 2 7 2" xfId="6785"/>
    <cellStyle name="SAPBEXItemHeader 2 2 8" xfId="6786"/>
    <cellStyle name="SAPBEXItemHeader 2 2 8 2" xfId="6787"/>
    <cellStyle name="SAPBEXItemHeader 2 2 9" xfId="6788"/>
    <cellStyle name="SAPBEXItemHeader 2 2 9 2" xfId="6789"/>
    <cellStyle name="SAPBEXItemHeader 2 3" xfId="6790"/>
    <cellStyle name="SAPBEXItemHeader 2 3 2" xfId="6791"/>
    <cellStyle name="SAPBEXItemHeader 2 3 2 2" xfId="6792"/>
    <cellStyle name="SAPBEXItemHeader 2 3 3" xfId="6793"/>
    <cellStyle name="SAPBEXItemHeader 2 3 3 2" xfId="6794"/>
    <cellStyle name="SAPBEXItemHeader 2 3 4" xfId="6795"/>
    <cellStyle name="SAPBEXItemHeader 2 3 4 2" xfId="6796"/>
    <cellStyle name="SAPBEXItemHeader 2 3 5" xfId="6797"/>
    <cellStyle name="SAPBEXItemHeader 2 3 5 2" xfId="6798"/>
    <cellStyle name="SAPBEXItemHeader 2 3 6" xfId="6799"/>
    <cellStyle name="SAPBEXItemHeader 2 3 6 2" xfId="6800"/>
    <cellStyle name="SAPBEXItemHeader 2 3 7" xfId="6801"/>
    <cellStyle name="SAPBEXItemHeader 2 4" xfId="6802"/>
    <cellStyle name="SAPBEXItemHeader 2 4 2" xfId="6803"/>
    <cellStyle name="SAPBEXItemHeader 2 4 2 2" xfId="6804"/>
    <cellStyle name="SAPBEXItemHeader 2 4 3" xfId="6805"/>
    <cellStyle name="SAPBEXItemHeader 2 4 3 2" xfId="6806"/>
    <cellStyle name="SAPBEXItemHeader 2 4 4" xfId="6807"/>
    <cellStyle name="SAPBEXItemHeader 2 4 4 2" xfId="6808"/>
    <cellStyle name="SAPBEXItemHeader 2 4 5" xfId="6809"/>
    <cellStyle name="SAPBEXItemHeader 2 4 5 2" xfId="6810"/>
    <cellStyle name="SAPBEXItemHeader 2 4 6" xfId="6811"/>
    <cellStyle name="SAPBEXItemHeader 2 4 6 2" xfId="6812"/>
    <cellStyle name="SAPBEXItemHeader 2 4 7" xfId="6813"/>
    <cellStyle name="SAPBEXItemHeader 2 5" xfId="6814"/>
    <cellStyle name="SAPBEXItemHeader 2 5 2" xfId="6815"/>
    <cellStyle name="SAPBEXItemHeader 2 5 2 2" xfId="6816"/>
    <cellStyle name="SAPBEXItemHeader 2 5 3" xfId="6817"/>
    <cellStyle name="SAPBEXItemHeader 2 5 3 2" xfId="6818"/>
    <cellStyle name="SAPBEXItemHeader 2 5 4" xfId="6819"/>
    <cellStyle name="SAPBEXItemHeader 2 5 4 2" xfId="6820"/>
    <cellStyle name="SAPBEXItemHeader 2 5 5" xfId="6821"/>
    <cellStyle name="SAPBEXItemHeader 2 5 5 2" xfId="6822"/>
    <cellStyle name="SAPBEXItemHeader 2 5 6" xfId="6823"/>
    <cellStyle name="SAPBEXItemHeader 2 5 6 2" xfId="6824"/>
    <cellStyle name="SAPBEXItemHeader 2 5 7" xfId="6825"/>
    <cellStyle name="SAPBEXItemHeader 2 6" xfId="6826"/>
    <cellStyle name="SAPBEXItemHeader 2 6 2" xfId="6827"/>
    <cellStyle name="SAPBEXItemHeader 2 7" xfId="6828"/>
    <cellStyle name="SAPBEXItemHeader 2 7 2" xfId="6829"/>
    <cellStyle name="SAPBEXItemHeader 2 8" xfId="6830"/>
    <cellStyle name="SAPBEXItemHeader 2 8 2" xfId="6831"/>
    <cellStyle name="SAPBEXItemHeader 2 9" xfId="6832"/>
    <cellStyle name="SAPBEXItemHeader 2 9 2" xfId="6833"/>
    <cellStyle name="SAPBEXItemHeader 3" xfId="6834"/>
    <cellStyle name="SAPBEXItemHeader 3 10" xfId="6835"/>
    <cellStyle name="SAPBEXItemHeader 3 2" xfId="6836"/>
    <cellStyle name="SAPBEXItemHeader 3 2 2" xfId="6837"/>
    <cellStyle name="SAPBEXItemHeader 3 2 2 2" xfId="6838"/>
    <cellStyle name="SAPBEXItemHeader 3 2 3" xfId="6839"/>
    <cellStyle name="SAPBEXItemHeader 3 2 3 2" xfId="6840"/>
    <cellStyle name="SAPBEXItemHeader 3 2 4" xfId="6841"/>
    <cellStyle name="SAPBEXItemHeader 3 2 4 2" xfId="6842"/>
    <cellStyle name="SAPBEXItemHeader 3 2 5" xfId="6843"/>
    <cellStyle name="SAPBEXItemHeader 3 2 5 2" xfId="6844"/>
    <cellStyle name="SAPBEXItemHeader 3 2 6" xfId="6845"/>
    <cellStyle name="SAPBEXItemHeader 3 2 6 2" xfId="6846"/>
    <cellStyle name="SAPBEXItemHeader 3 2 7" xfId="6847"/>
    <cellStyle name="SAPBEXItemHeader 3 3" xfId="6848"/>
    <cellStyle name="SAPBEXItemHeader 3 3 2" xfId="6849"/>
    <cellStyle name="SAPBEXItemHeader 3 3 2 2" xfId="6850"/>
    <cellStyle name="SAPBEXItemHeader 3 3 3" xfId="6851"/>
    <cellStyle name="SAPBEXItemHeader 3 3 3 2" xfId="6852"/>
    <cellStyle name="SAPBEXItemHeader 3 3 4" xfId="6853"/>
    <cellStyle name="SAPBEXItemHeader 3 3 4 2" xfId="6854"/>
    <cellStyle name="SAPBEXItemHeader 3 3 5" xfId="6855"/>
    <cellStyle name="SAPBEXItemHeader 3 3 5 2" xfId="6856"/>
    <cellStyle name="SAPBEXItemHeader 3 3 6" xfId="6857"/>
    <cellStyle name="SAPBEXItemHeader 3 3 6 2" xfId="6858"/>
    <cellStyle name="SAPBEXItemHeader 3 3 7" xfId="6859"/>
    <cellStyle name="SAPBEXItemHeader 3 4" xfId="6860"/>
    <cellStyle name="SAPBEXItemHeader 3 4 2" xfId="6861"/>
    <cellStyle name="SAPBEXItemHeader 3 4 2 2" xfId="6862"/>
    <cellStyle name="SAPBEXItemHeader 3 4 3" xfId="6863"/>
    <cellStyle name="SAPBEXItemHeader 3 4 3 2" xfId="6864"/>
    <cellStyle name="SAPBEXItemHeader 3 4 4" xfId="6865"/>
    <cellStyle name="SAPBEXItemHeader 3 4 4 2" xfId="6866"/>
    <cellStyle name="SAPBEXItemHeader 3 4 5" xfId="6867"/>
    <cellStyle name="SAPBEXItemHeader 3 4 5 2" xfId="6868"/>
    <cellStyle name="SAPBEXItemHeader 3 4 6" xfId="6869"/>
    <cellStyle name="SAPBEXItemHeader 3 4 6 2" xfId="6870"/>
    <cellStyle name="SAPBEXItemHeader 3 4 7" xfId="6871"/>
    <cellStyle name="SAPBEXItemHeader 3 5" xfId="6872"/>
    <cellStyle name="SAPBEXItemHeader 3 5 2" xfId="6873"/>
    <cellStyle name="SAPBEXItemHeader 3 6" xfId="6874"/>
    <cellStyle name="SAPBEXItemHeader 3 6 2" xfId="6875"/>
    <cellStyle name="SAPBEXItemHeader 3 7" xfId="6876"/>
    <cellStyle name="SAPBEXItemHeader 3 7 2" xfId="6877"/>
    <cellStyle name="SAPBEXItemHeader 3 8" xfId="6878"/>
    <cellStyle name="SAPBEXItemHeader 3 8 2" xfId="6879"/>
    <cellStyle name="SAPBEXItemHeader 3 9" xfId="6880"/>
    <cellStyle name="SAPBEXItemHeader 3 9 2" xfId="6881"/>
    <cellStyle name="SAPBEXItemHeader 4" xfId="6882"/>
    <cellStyle name="SAPBEXItemHeader 4 2" xfId="6883"/>
    <cellStyle name="SAPBEXItemHeader 4 2 2" xfId="6884"/>
    <cellStyle name="SAPBEXItemHeader 4 3" xfId="6885"/>
    <cellStyle name="SAPBEXItemHeader 4 3 2" xfId="6886"/>
    <cellStyle name="SAPBEXItemHeader 4 4" xfId="6887"/>
    <cellStyle name="SAPBEXItemHeader 4 4 2" xfId="6888"/>
    <cellStyle name="SAPBEXItemHeader 4 5" xfId="6889"/>
    <cellStyle name="SAPBEXItemHeader 4 5 2" xfId="6890"/>
    <cellStyle name="SAPBEXItemHeader 4 6" xfId="6891"/>
    <cellStyle name="SAPBEXItemHeader 4 6 2" xfId="6892"/>
    <cellStyle name="SAPBEXItemHeader 4 7" xfId="6893"/>
    <cellStyle name="SAPBEXItemHeader 5" xfId="6894"/>
    <cellStyle name="SAPBEXItemHeader 5 2" xfId="6895"/>
    <cellStyle name="SAPBEXItemHeader 5 2 2" xfId="6896"/>
    <cellStyle name="SAPBEXItemHeader 5 3" xfId="6897"/>
    <cellStyle name="SAPBEXItemHeader 5 3 2" xfId="6898"/>
    <cellStyle name="SAPBEXItemHeader 5 4" xfId="6899"/>
    <cellStyle name="SAPBEXItemHeader 5 4 2" xfId="6900"/>
    <cellStyle name="SAPBEXItemHeader 5 5" xfId="6901"/>
    <cellStyle name="SAPBEXItemHeader 5 5 2" xfId="6902"/>
    <cellStyle name="SAPBEXItemHeader 5 6" xfId="6903"/>
    <cellStyle name="SAPBEXItemHeader 5 6 2" xfId="6904"/>
    <cellStyle name="SAPBEXItemHeader 5 7" xfId="6905"/>
    <cellStyle name="SAPBEXItemHeader 6" xfId="6906"/>
    <cellStyle name="SAPBEXItemHeader 6 2" xfId="6907"/>
    <cellStyle name="SAPBEXItemHeader 6 2 2" xfId="6908"/>
    <cellStyle name="SAPBEXItemHeader 6 3" xfId="6909"/>
    <cellStyle name="SAPBEXItemHeader 6 3 2" xfId="6910"/>
    <cellStyle name="SAPBEXItemHeader 6 4" xfId="6911"/>
    <cellStyle name="SAPBEXItemHeader 6 4 2" xfId="6912"/>
    <cellStyle name="SAPBEXItemHeader 6 5" xfId="6913"/>
    <cellStyle name="SAPBEXItemHeader 6 5 2" xfId="6914"/>
    <cellStyle name="SAPBEXItemHeader 6 6" xfId="6915"/>
    <cellStyle name="SAPBEXItemHeader 6 6 2" xfId="6916"/>
    <cellStyle name="SAPBEXItemHeader 6 7" xfId="6917"/>
    <cellStyle name="SAPBEXItemHeader 7" xfId="6918"/>
    <cellStyle name="SAPBEXItemHeader 7 2" xfId="6919"/>
    <cellStyle name="SAPBEXItemHeader 8" xfId="6920"/>
    <cellStyle name="SAPBEXItemHeader 8 2" xfId="6921"/>
    <cellStyle name="SAPBEXItemHeader 9" xfId="6922"/>
    <cellStyle name="SAPBEXItemHeader 9 2" xfId="6923"/>
    <cellStyle name="SAPBEXresData" xfId="482"/>
    <cellStyle name="SAPBEXresData 10" xfId="6924"/>
    <cellStyle name="SAPBEXresData 10 2" xfId="6925"/>
    <cellStyle name="SAPBEXresData 11" xfId="6926"/>
    <cellStyle name="SAPBEXresData 12" xfId="6927"/>
    <cellStyle name="SAPBEXresData 13" xfId="6928"/>
    <cellStyle name="SAPBEXresData 14" xfId="6929"/>
    <cellStyle name="SAPBEXresData 15" xfId="6930"/>
    <cellStyle name="SAPBEXresData 2" xfId="6931"/>
    <cellStyle name="SAPBEXresData 2 10" xfId="6932"/>
    <cellStyle name="SAPBEXresData 2 11" xfId="6933"/>
    <cellStyle name="SAPBEXresData 2 12" xfId="6934"/>
    <cellStyle name="SAPBEXresData 2 13" xfId="6935"/>
    <cellStyle name="SAPBEXresData 2 14" xfId="6936"/>
    <cellStyle name="SAPBEXresData 2 2" xfId="6937"/>
    <cellStyle name="SAPBEXresData 2 2 10" xfId="6938"/>
    <cellStyle name="SAPBEXresData 2 2 2" xfId="6939"/>
    <cellStyle name="SAPBEXresData 2 2 2 2" xfId="6940"/>
    <cellStyle name="SAPBEXresData 2 2 2 2 2" xfId="6941"/>
    <cellStyle name="SAPBEXresData 2 2 2 3" xfId="6942"/>
    <cellStyle name="SAPBEXresData 2 2 2 3 2" xfId="6943"/>
    <cellStyle name="SAPBEXresData 2 2 2 4" xfId="6944"/>
    <cellStyle name="SAPBEXresData 2 2 2 4 2" xfId="6945"/>
    <cellStyle name="SAPBEXresData 2 2 2 5" xfId="6946"/>
    <cellStyle name="SAPBEXresData 2 2 2 5 2" xfId="6947"/>
    <cellStyle name="SAPBEXresData 2 2 2 6" xfId="6948"/>
    <cellStyle name="SAPBEXresData 2 2 2 6 2" xfId="6949"/>
    <cellStyle name="SAPBEXresData 2 2 2 7" xfId="6950"/>
    <cellStyle name="SAPBEXresData 2 2 3" xfId="6951"/>
    <cellStyle name="SAPBEXresData 2 2 3 2" xfId="6952"/>
    <cellStyle name="SAPBEXresData 2 2 3 2 2" xfId="6953"/>
    <cellStyle name="SAPBEXresData 2 2 3 3" xfId="6954"/>
    <cellStyle name="SAPBEXresData 2 2 3 3 2" xfId="6955"/>
    <cellStyle name="SAPBEXresData 2 2 3 4" xfId="6956"/>
    <cellStyle name="SAPBEXresData 2 2 3 4 2" xfId="6957"/>
    <cellStyle name="SAPBEXresData 2 2 3 5" xfId="6958"/>
    <cellStyle name="SAPBEXresData 2 2 3 5 2" xfId="6959"/>
    <cellStyle name="SAPBEXresData 2 2 3 6" xfId="6960"/>
    <cellStyle name="SAPBEXresData 2 2 3 6 2" xfId="6961"/>
    <cellStyle name="SAPBEXresData 2 2 3 7" xfId="6962"/>
    <cellStyle name="SAPBEXresData 2 2 4" xfId="6963"/>
    <cellStyle name="SAPBEXresData 2 2 4 2" xfId="6964"/>
    <cellStyle name="SAPBEXresData 2 2 4 2 2" xfId="6965"/>
    <cellStyle name="SAPBEXresData 2 2 4 3" xfId="6966"/>
    <cellStyle name="SAPBEXresData 2 2 4 3 2" xfId="6967"/>
    <cellStyle name="SAPBEXresData 2 2 4 4" xfId="6968"/>
    <cellStyle name="SAPBEXresData 2 2 4 4 2" xfId="6969"/>
    <cellStyle name="SAPBEXresData 2 2 4 5" xfId="6970"/>
    <cellStyle name="SAPBEXresData 2 2 4 5 2" xfId="6971"/>
    <cellStyle name="SAPBEXresData 2 2 4 6" xfId="6972"/>
    <cellStyle name="SAPBEXresData 2 2 4 6 2" xfId="6973"/>
    <cellStyle name="SAPBEXresData 2 2 4 7" xfId="6974"/>
    <cellStyle name="SAPBEXresData 2 2 5" xfId="6975"/>
    <cellStyle name="SAPBEXresData 2 2 5 2" xfId="6976"/>
    <cellStyle name="SAPBEXresData 2 2 6" xfId="6977"/>
    <cellStyle name="SAPBEXresData 2 2 6 2" xfId="6978"/>
    <cellStyle name="SAPBEXresData 2 2 7" xfId="6979"/>
    <cellStyle name="SAPBEXresData 2 2 7 2" xfId="6980"/>
    <cellStyle name="SAPBEXresData 2 2 8" xfId="6981"/>
    <cellStyle name="SAPBEXresData 2 2 8 2" xfId="6982"/>
    <cellStyle name="SAPBEXresData 2 2 9" xfId="6983"/>
    <cellStyle name="SAPBEXresData 2 2 9 2" xfId="6984"/>
    <cellStyle name="SAPBEXresData 2 3" xfId="6985"/>
    <cellStyle name="SAPBEXresData 2 3 2" xfId="6986"/>
    <cellStyle name="SAPBEXresData 2 3 2 2" xfId="6987"/>
    <cellStyle name="SAPBEXresData 2 3 3" xfId="6988"/>
    <cellStyle name="SAPBEXresData 2 3 3 2" xfId="6989"/>
    <cellStyle name="SAPBEXresData 2 3 4" xfId="6990"/>
    <cellStyle name="SAPBEXresData 2 3 4 2" xfId="6991"/>
    <cellStyle name="SAPBEXresData 2 3 5" xfId="6992"/>
    <cellStyle name="SAPBEXresData 2 3 5 2" xfId="6993"/>
    <cellStyle name="SAPBEXresData 2 3 6" xfId="6994"/>
    <cellStyle name="SAPBEXresData 2 3 6 2" xfId="6995"/>
    <cellStyle name="SAPBEXresData 2 3 7" xfId="6996"/>
    <cellStyle name="SAPBEXresData 2 4" xfId="6997"/>
    <cellStyle name="SAPBEXresData 2 4 2" xfId="6998"/>
    <cellStyle name="SAPBEXresData 2 4 2 2" xfId="6999"/>
    <cellStyle name="SAPBEXresData 2 4 3" xfId="7000"/>
    <cellStyle name="SAPBEXresData 2 4 3 2" xfId="7001"/>
    <cellStyle name="SAPBEXresData 2 4 4" xfId="7002"/>
    <cellStyle name="SAPBEXresData 2 4 4 2" xfId="7003"/>
    <cellStyle name="SAPBEXresData 2 4 5" xfId="7004"/>
    <cellStyle name="SAPBEXresData 2 4 5 2" xfId="7005"/>
    <cellStyle name="SAPBEXresData 2 4 6" xfId="7006"/>
    <cellStyle name="SAPBEXresData 2 4 6 2" xfId="7007"/>
    <cellStyle name="SAPBEXresData 2 4 7" xfId="7008"/>
    <cellStyle name="SAPBEXresData 2 5" xfId="7009"/>
    <cellStyle name="SAPBEXresData 2 5 2" xfId="7010"/>
    <cellStyle name="SAPBEXresData 2 5 2 2" xfId="7011"/>
    <cellStyle name="SAPBEXresData 2 5 3" xfId="7012"/>
    <cellStyle name="SAPBEXresData 2 5 3 2" xfId="7013"/>
    <cellStyle name="SAPBEXresData 2 5 4" xfId="7014"/>
    <cellStyle name="SAPBEXresData 2 5 4 2" xfId="7015"/>
    <cellStyle name="SAPBEXresData 2 5 5" xfId="7016"/>
    <cellStyle name="SAPBEXresData 2 5 5 2" xfId="7017"/>
    <cellStyle name="SAPBEXresData 2 5 6" xfId="7018"/>
    <cellStyle name="SAPBEXresData 2 5 6 2" xfId="7019"/>
    <cellStyle name="SAPBEXresData 2 5 7" xfId="7020"/>
    <cellStyle name="SAPBEXresData 2 6" xfId="7021"/>
    <cellStyle name="SAPBEXresData 2 6 2" xfId="7022"/>
    <cellStyle name="SAPBEXresData 2 7" xfId="7023"/>
    <cellStyle name="SAPBEXresData 2 7 2" xfId="7024"/>
    <cellStyle name="SAPBEXresData 2 8" xfId="7025"/>
    <cellStyle name="SAPBEXresData 2 8 2" xfId="7026"/>
    <cellStyle name="SAPBEXresData 2 9" xfId="7027"/>
    <cellStyle name="SAPBEXresData 2 9 2" xfId="7028"/>
    <cellStyle name="SAPBEXresData 3" xfId="7029"/>
    <cellStyle name="SAPBEXresData 3 10" xfId="7030"/>
    <cellStyle name="SAPBEXresData 3 2" xfId="7031"/>
    <cellStyle name="SAPBEXresData 3 2 2" xfId="7032"/>
    <cellStyle name="SAPBEXresData 3 2 2 2" xfId="7033"/>
    <cellStyle name="SAPBEXresData 3 2 3" xfId="7034"/>
    <cellStyle name="SAPBEXresData 3 2 3 2" xfId="7035"/>
    <cellStyle name="SAPBEXresData 3 2 4" xfId="7036"/>
    <cellStyle name="SAPBEXresData 3 2 4 2" xfId="7037"/>
    <cellStyle name="SAPBEXresData 3 2 5" xfId="7038"/>
    <cellStyle name="SAPBEXresData 3 2 5 2" xfId="7039"/>
    <cellStyle name="SAPBEXresData 3 2 6" xfId="7040"/>
    <cellStyle name="SAPBEXresData 3 2 6 2" xfId="7041"/>
    <cellStyle name="SAPBEXresData 3 2 7" xfId="7042"/>
    <cellStyle name="SAPBEXresData 3 3" xfId="7043"/>
    <cellStyle name="SAPBEXresData 3 3 2" xfId="7044"/>
    <cellStyle name="SAPBEXresData 3 3 2 2" xfId="7045"/>
    <cellStyle name="SAPBEXresData 3 3 3" xfId="7046"/>
    <cellStyle name="SAPBEXresData 3 3 3 2" xfId="7047"/>
    <cellStyle name="SAPBEXresData 3 3 4" xfId="7048"/>
    <cellStyle name="SAPBEXresData 3 3 4 2" xfId="7049"/>
    <cellStyle name="SAPBEXresData 3 3 5" xfId="7050"/>
    <cellStyle name="SAPBEXresData 3 3 5 2" xfId="7051"/>
    <cellStyle name="SAPBEXresData 3 3 6" xfId="7052"/>
    <cellStyle name="SAPBEXresData 3 3 6 2" xfId="7053"/>
    <cellStyle name="SAPBEXresData 3 3 7" xfId="7054"/>
    <cellStyle name="SAPBEXresData 3 4" xfId="7055"/>
    <cellStyle name="SAPBEXresData 3 4 2" xfId="7056"/>
    <cellStyle name="SAPBEXresData 3 4 2 2" xfId="7057"/>
    <cellStyle name="SAPBEXresData 3 4 3" xfId="7058"/>
    <cellStyle name="SAPBEXresData 3 4 3 2" xfId="7059"/>
    <cellStyle name="SAPBEXresData 3 4 4" xfId="7060"/>
    <cellStyle name="SAPBEXresData 3 4 4 2" xfId="7061"/>
    <cellStyle name="SAPBEXresData 3 4 5" xfId="7062"/>
    <cellStyle name="SAPBEXresData 3 4 5 2" xfId="7063"/>
    <cellStyle name="SAPBEXresData 3 4 6" xfId="7064"/>
    <cellStyle name="SAPBEXresData 3 4 6 2" xfId="7065"/>
    <cellStyle name="SAPBEXresData 3 4 7" xfId="7066"/>
    <cellStyle name="SAPBEXresData 3 5" xfId="7067"/>
    <cellStyle name="SAPBEXresData 3 5 2" xfId="7068"/>
    <cellStyle name="SAPBEXresData 3 6" xfId="7069"/>
    <cellStyle name="SAPBEXresData 3 6 2" xfId="7070"/>
    <cellStyle name="SAPBEXresData 3 7" xfId="7071"/>
    <cellStyle name="SAPBEXresData 3 7 2" xfId="7072"/>
    <cellStyle name="SAPBEXresData 3 8" xfId="7073"/>
    <cellStyle name="SAPBEXresData 3 8 2" xfId="7074"/>
    <cellStyle name="SAPBEXresData 3 9" xfId="7075"/>
    <cellStyle name="SAPBEXresData 3 9 2" xfId="7076"/>
    <cellStyle name="SAPBEXresData 4" xfId="7077"/>
    <cellStyle name="SAPBEXresData 4 2" xfId="7078"/>
    <cellStyle name="SAPBEXresData 4 2 2" xfId="7079"/>
    <cellStyle name="SAPBEXresData 4 3" xfId="7080"/>
    <cellStyle name="SAPBEXresData 4 3 2" xfId="7081"/>
    <cellStyle name="SAPBEXresData 4 4" xfId="7082"/>
    <cellStyle name="SAPBEXresData 4 4 2" xfId="7083"/>
    <cellStyle name="SAPBEXresData 4 5" xfId="7084"/>
    <cellStyle name="SAPBEXresData 4 5 2" xfId="7085"/>
    <cellStyle name="SAPBEXresData 4 6" xfId="7086"/>
    <cellStyle name="SAPBEXresData 4 6 2" xfId="7087"/>
    <cellStyle name="SAPBEXresData 4 7" xfId="7088"/>
    <cellStyle name="SAPBEXresData 5" xfId="7089"/>
    <cellStyle name="SAPBEXresData 5 2" xfId="7090"/>
    <cellStyle name="SAPBEXresData 5 2 2" xfId="7091"/>
    <cellStyle name="SAPBEXresData 5 3" xfId="7092"/>
    <cellStyle name="SAPBEXresData 5 3 2" xfId="7093"/>
    <cellStyle name="SAPBEXresData 5 4" xfId="7094"/>
    <cellStyle name="SAPBEXresData 5 4 2" xfId="7095"/>
    <cellStyle name="SAPBEXresData 5 5" xfId="7096"/>
    <cellStyle name="SAPBEXresData 5 5 2" xfId="7097"/>
    <cellStyle name="SAPBEXresData 5 6" xfId="7098"/>
    <cellStyle name="SAPBEXresData 5 6 2" xfId="7099"/>
    <cellStyle name="SAPBEXresData 5 7" xfId="7100"/>
    <cellStyle name="SAPBEXresData 6" xfId="7101"/>
    <cellStyle name="SAPBEXresData 6 2" xfId="7102"/>
    <cellStyle name="SAPBEXresData 6 2 2" xfId="7103"/>
    <cellStyle name="SAPBEXresData 6 3" xfId="7104"/>
    <cellStyle name="SAPBEXresData 6 3 2" xfId="7105"/>
    <cellStyle name="SAPBEXresData 6 4" xfId="7106"/>
    <cellStyle name="SAPBEXresData 6 4 2" xfId="7107"/>
    <cellStyle name="SAPBEXresData 6 5" xfId="7108"/>
    <cellStyle name="SAPBEXresData 6 5 2" xfId="7109"/>
    <cellStyle name="SAPBEXresData 6 6" xfId="7110"/>
    <cellStyle name="SAPBEXresData 6 6 2" xfId="7111"/>
    <cellStyle name="SAPBEXresData 6 7" xfId="7112"/>
    <cellStyle name="SAPBEXresData 7" xfId="7113"/>
    <cellStyle name="SAPBEXresData 7 2" xfId="7114"/>
    <cellStyle name="SAPBEXresData 8" xfId="7115"/>
    <cellStyle name="SAPBEXresData 8 2" xfId="7116"/>
    <cellStyle name="SAPBEXresData 9" xfId="7117"/>
    <cellStyle name="SAPBEXresData 9 2" xfId="7118"/>
    <cellStyle name="SAPBEXresDataEmph" xfId="483"/>
    <cellStyle name="SAPBEXresDataEmph 10" xfId="7119"/>
    <cellStyle name="SAPBEXresDataEmph 10 2" xfId="7120"/>
    <cellStyle name="SAPBEXresDataEmph 11" xfId="7121"/>
    <cellStyle name="SAPBEXresDataEmph 12" xfId="7122"/>
    <cellStyle name="SAPBEXresDataEmph 13" xfId="7123"/>
    <cellStyle name="SAPBEXresDataEmph 14" xfId="7124"/>
    <cellStyle name="SAPBEXresDataEmph 15" xfId="7125"/>
    <cellStyle name="SAPBEXresDataEmph 2" xfId="7126"/>
    <cellStyle name="SAPBEXresDataEmph 2 10" xfId="7127"/>
    <cellStyle name="SAPBEXresDataEmph 2 11" xfId="7128"/>
    <cellStyle name="SAPBEXresDataEmph 2 12" xfId="7129"/>
    <cellStyle name="SAPBEXresDataEmph 2 13" xfId="7130"/>
    <cellStyle name="SAPBEXresDataEmph 2 14" xfId="7131"/>
    <cellStyle name="SAPBEXresDataEmph 2 2" xfId="7132"/>
    <cellStyle name="SAPBEXresDataEmph 2 2 10" xfId="7133"/>
    <cellStyle name="SAPBEXresDataEmph 2 2 2" xfId="7134"/>
    <cellStyle name="SAPBEXresDataEmph 2 2 2 2" xfId="7135"/>
    <cellStyle name="SAPBEXresDataEmph 2 2 2 2 2" xfId="7136"/>
    <cellStyle name="SAPBEXresDataEmph 2 2 2 3" xfId="7137"/>
    <cellStyle name="SAPBEXresDataEmph 2 2 2 3 2" xfId="7138"/>
    <cellStyle name="SAPBEXresDataEmph 2 2 2 4" xfId="7139"/>
    <cellStyle name="SAPBEXresDataEmph 2 2 2 4 2" xfId="7140"/>
    <cellStyle name="SAPBEXresDataEmph 2 2 2 5" xfId="7141"/>
    <cellStyle name="SAPBEXresDataEmph 2 2 2 5 2" xfId="7142"/>
    <cellStyle name="SAPBEXresDataEmph 2 2 2 6" xfId="7143"/>
    <cellStyle name="SAPBEXresDataEmph 2 2 2 6 2" xfId="7144"/>
    <cellStyle name="SAPBEXresDataEmph 2 2 2 7" xfId="7145"/>
    <cellStyle name="SAPBEXresDataEmph 2 2 3" xfId="7146"/>
    <cellStyle name="SAPBEXresDataEmph 2 2 3 2" xfId="7147"/>
    <cellStyle name="SAPBEXresDataEmph 2 2 3 2 2" xfId="7148"/>
    <cellStyle name="SAPBEXresDataEmph 2 2 3 3" xfId="7149"/>
    <cellStyle name="SAPBEXresDataEmph 2 2 3 3 2" xfId="7150"/>
    <cellStyle name="SAPBEXresDataEmph 2 2 3 4" xfId="7151"/>
    <cellStyle name="SAPBEXresDataEmph 2 2 3 4 2" xfId="7152"/>
    <cellStyle name="SAPBEXresDataEmph 2 2 3 5" xfId="7153"/>
    <cellStyle name="SAPBEXresDataEmph 2 2 3 5 2" xfId="7154"/>
    <cellStyle name="SAPBEXresDataEmph 2 2 3 6" xfId="7155"/>
    <cellStyle name="SAPBEXresDataEmph 2 2 3 6 2" xfId="7156"/>
    <cellStyle name="SAPBEXresDataEmph 2 2 3 7" xfId="7157"/>
    <cellStyle name="SAPBEXresDataEmph 2 2 4" xfId="7158"/>
    <cellStyle name="SAPBEXresDataEmph 2 2 4 2" xfId="7159"/>
    <cellStyle name="SAPBEXresDataEmph 2 2 4 2 2" xfId="7160"/>
    <cellStyle name="SAPBEXresDataEmph 2 2 4 3" xfId="7161"/>
    <cellStyle name="SAPBEXresDataEmph 2 2 4 3 2" xfId="7162"/>
    <cellStyle name="SAPBEXresDataEmph 2 2 4 4" xfId="7163"/>
    <cellStyle name="SAPBEXresDataEmph 2 2 4 4 2" xfId="7164"/>
    <cellStyle name="SAPBEXresDataEmph 2 2 4 5" xfId="7165"/>
    <cellStyle name="SAPBEXresDataEmph 2 2 4 5 2" xfId="7166"/>
    <cellStyle name="SAPBEXresDataEmph 2 2 4 6" xfId="7167"/>
    <cellStyle name="SAPBEXresDataEmph 2 2 4 6 2" xfId="7168"/>
    <cellStyle name="SAPBEXresDataEmph 2 2 4 7" xfId="7169"/>
    <cellStyle name="SAPBEXresDataEmph 2 2 5" xfId="7170"/>
    <cellStyle name="SAPBEXresDataEmph 2 2 5 2" xfId="7171"/>
    <cellStyle name="SAPBEXresDataEmph 2 2 6" xfId="7172"/>
    <cellStyle name="SAPBEXresDataEmph 2 2 6 2" xfId="7173"/>
    <cellStyle name="SAPBEXresDataEmph 2 2 7" xfId="7174"/>
    <cellStyle name="SAPBEXresDataEmph 2 2 7 2" xfId="7175"/>
    <cellStyle name="SAPBEXresDataEmph 2 2 8" xfId="7176"/>
    <cellStyle name="SAPBEXresDataEmph 2 2 8 2" xfId="7177"/>
    <cellStyle name="SAPBEXresDataEmph 2 2 9" xfId="7178"/>
    <cellStyle name="SAPBEXresDataEmph 2 2 9 2" xfId="7179"/>
    <cellStyle name="SAPBEXresDataEmph 2 3" xfId="7180"/>
    <cellStyle name="SAPBEXresDataEmph 2 3 2" xfId="7181"/>
    <cellStyle name="SAPBEXresDataEmph 2 3 2 2" xfId="7182"/>
    <cellStyle name="SAPBEXresDataEmph 2 3 3" xfId="7183"/>
    <cellStyle name="SAPBEXresDataEmph 2 3 3 2" xfId="7184"/>
    <cellStyle name="SAPBEXresDataEmph 2 3 4" xfId="7185"/>
    <cellStyle name="SAPBEXresDataEmph 2 3 4 2" xfId="7186"/>
    <cellStyle name="SAPBEXresDataEmph 2 3 5" xfId="7187"/>
    <cellStyle name="SAPBEXresDataEmph 2 3 5 2" xfId="7188"/>
    <cellStyle name="SAPBEXresDataEmph 2 3 6" xfId="7189"/>
    <cellStyle name="SAPBEXresDataEmph 2 3 6 2" xfId="7190"/>
    <cellStyle name="SAPBEXresDataEmph 2 3 7" xfId="7191"/>
    <cellStyle name="SAPBEXresDataEmph 2 4" xfId="7192"/>
    <cellStyle name="SAPBEXresDataEmph 2 4 2" xfId="7193"/>
    <cellStyle name="SAPBEXresDataEmph 2 4 2 2" xfId="7194"/>
    <cellStyle name="SAPBEXresDataEmph 2 4 3" xfId="7195"/>
    <cellStyle name="SAPBEXresDataEmph 2 4 3 2" xfId="7196"/>
    <cellStyle name="SAPBEXresDataEmph 2 4 4" xfId="7197"/>
    <cellStyle name="SAPBEXresDataEmph 2 4 4 2" xfId="7198"/>
    <cellStyle name="SAPBEXresDataEmph 2 4 5" xfId="7199"/>
    <cellStyle name="SAPBEXresDataEmph 2 4 5 2" xfId="7200"/>
    <cellStyle name="SAPBEXresDataEmph 2 4 6" xfId="7201"/>
    <cellStyle name="SAPBEXresDataEmph 2 4 6 2" xfId="7202"/>
    <cellStyle name="SAPBEXresDataEmph 2 4 7" xfId="7203"/>
    <cellStyle name="SAPBEXresDataEmph 2 5" xfId="7204"/>
    <cellStyle name="SAPBEXresDataEmph 2 5 2" xfId="7205"/>
    <cellStyle name="SAPBEXresDataEmph 2 5 2 2" xfId="7206"/>
    <cellStyle name="SAPBEXresDataEmph 2 5 3" xfId="7207"/>
    <cellStyle name="SAPBEXresDataEmph 2 5 3 2" xfId="7208"/>
    <cellStyle name="SAPBEXresDataEmph 2 5 4" xfId="7209"/>
    <cellStyle name="SAPBEXresDataEmph 2 5 4 2" xfId="7210"/>
    <cellStyle name="SAPBEXresDataEmph 2 5 5" xfId="7211"/>
    <cellStyle name="SAPBEXresDataEmph 2 5 5 2" xfId="7212"/>
    <cellStyle name="SAPBEXresDataEmph 2 5 6" xfId="7213"/>
    <cellStyle name="SAPBEXresDataEmph 2 5 6 2" xfId="7214"/>
    <cellStyle name="SAPBEXresDataEmph 2 5 7" xfId="7215"/>
    <cellStyle name="SAPBEXresDataEmph 2 6" xfId="7216"/>
    <cellStyle name="SAPBEXresDataEmph 2 6 2" xfId="7217"/>
    <cellStyle name="SAPBEXresDataEmph 2 7" xfId="7218"/>
    <cellStyle name="SAPBEXresDataEmph 2 7 2" xfId="7219"/>
    <cellStyle name="SAPBEXresDataEmph 2 8" xfId="7220"/>
    <cellStyle name="SAPBEXresDataEmph 2 8 2" xfId="7221"/>
    <cellStyle name="SAPBEXresDataEmph 2 9" xfId="7222"/>
    <cellStyle name="SAPBEXresDataEmph 2 9 2" xfId="7223"/>
    <cellStyle name="SAPBEXresDataEmph 3" xfId="7224"/>
    <cellStyle name="SAPBEXresDataEmph 3 10" xfId="7225"/>
    <cellStyle name="SAPBEXresDataEmph 3 2" xfId="7226"/>
    <cellStyle name="SAPBEXresDataEmph 3 2 2" xfId="7227"/>
    <cellStyle name="SAPBEXresDataEmph 3 2 2 2" xfId="7228"/>
    <cellStyle name="SAPBEXresDataEmph 3 2 3" xfId="7229"/>
    <cellStyle name="SAPBEXresDataEmph 3 2 3 2" xfId="7230"/>
    <cellStyle name="SAPBEXresDataEmph 3 2 4" xfId="7231"/>
    <cellStyle name="SAPBEXresDataEmph 3 2 4 2" xfId="7232"/>
    <cellStyle name="SAPBEXresDataEmph 3 2 5" xfId="7233"/>
    <cellStyle name="SAPBEXresDataEmph 3 2 5 2" xfId="7234"/>
    <cellStyle name="SAPBEXresDataEmph 3 2 6" xfId="7235"/>
    <cellStyle name="SAPBEXresDataEmph 3 2 6 2" xfId="7236"/>
    <cellStyle name="SAPBEXresDataEmph 3 2 7" xfId="7237"/>
    <cellStyle name="SAPBEXresDataEmph 3 3" xfId="7238"/>
    <cellStyle name="SAPBEXresDataEmph 3 3 2" xfId="7239"/>
    <cellStyle name="SAPBEXresDataEmph 3 3 2 2" xfId="7240"/>
    <cellStyle name="SAPBEXresDataEmph 3 3 3" xfId="7241"/>
    <cellStyle name="SAPBEXresDataEmph 3 3 3 2" xfId="7242"/>
    <cellStyle name="SAPBEXresDataEmph 3 3 4" xfId="7243"/>
    <cellStyle name="SAPBEXresDataEmph 3 3 4 2" xfId="7244"/>
    <cellStyle name="SAPBEXresDataEmph 3 3 5" xfId="7245"/>
    <cellStyle name="SAPBEXresDataEmph 3 3 5 2" xfId="7246"/>
    <cellStyle name="SAPBEXresDataEmph 3 3 6" xfId="7247"/>
    <cellStyle name="SAPBEXresDataEmph 3 3 6 2" xfId="7248"/>
    <cellStyle name="SAPBEXresDataEmph 3 3 7" xfId="7249"/>
    <cellStyle name="SAPBEXresDataEmph 3 4" xfId="7250"/>
    <cellStyle name="SAPBEXresDataEmph 3 4 2" xfId="7251"/>
    <cellStyle name="SAPBEXresDataEmph 3 4 2 2" xfId="7252"/>
    <cellStyle name="SAPBEXresDataEmph 3 4 3" xfId="7253"/>
    <cellStyle name="SAPBEXresDataEmph 3 4 3 2" xfId="7254"/>
    <cellStyle name="SAPBEXresDataEmph 3 4 4" xfId="7255"/>
    <cellStyle name="SAPBEXresDataEmph 3 4 4 2" xfId="7256"/>
    <cellStyle name="SAPBEXresDataEmph 3 4 5" xfId="7257"/>
    <cellStyle name="SAPBEXresDataEmph 3 4 5 2" xfId="7258"/>
    <cellStyle name="SAPBEXresDataEmph 3 4 6" xfId="7259"/>
    <cellStyle name="SAPBEXresDataEmph 3 4 6 2" xfId="7260"/>
    <cellStyle name="SAPBEXresDataEmph 3 4 7" xfId="7261"/>
    <cellStyle name="SAPBEXresDataEmph 3 5" xfId="7262"/>
    <cellStyle name="SAPBEXresDataEmph 3 5 2" xfId="7263"/>
    <cellStyle name="SAPBEXresDataEmph 3 6" xfId="7264"/>
    <cellStyle name="SAPBEXresDataEmph 3 6 2" xfId="7265"/>
    <cellStyle name="SAPBEXresDataEmph 3 7" xfId="7266"/>
    <cellStyle name="SAPBEXresDataEmph 3 7 2" xfId="7267"/>
    <cellStyle name="SAPBEXresDataEmph 3 8" xfId="7268"/>
    <cellStyle name="SAPBEXresDataEmph 3 8 2" xfId="7269"/>
    <cellStyle name="SAPBEXresDataEmph 3 9" xfId="7270"/>
    <cellStyle name="SAPBEXresDataEmph 3 9 2" xfId="7271"/>
    <cellStyle name="SAPBEXresDataEmph 4" xfId="7272"/>
    <cellStyle name="SAPBEXresDataEmph 4 2" xfId="7273"/>
    <cellStyle name="SAPBEXresDataEmph 4 2 2" xfId="7274"/>
    <cellStyle name="SAPBEXresDataEmph 4 3" xfId="7275"/>
    <cellStyle name="SAPBEXresDataEmph 4 3 2" xfId="7276"/>
    <cellStyle name="SAPBEXresDataEmph 4 4" xfId="7277"/>
    <cellStyle name="SAPBEXresDataEmph 4 4 2" xfId="7278"/>
    <cellStyle name="SAPBEXresDataEmph 4 5" xfId="7279"/>
    <cellStyle name="SAPBEXresDataEmph 4 5 2" xfId="7280"/>
    <cellStyle name="SAPBEXresDataEmph 4 6" xfId="7281"/>
    <cellStyle name="SAPBEXresDataEmph 4 6 2" xfId="7282"/>
    <cellStyle name="SAPBEXresDataEmph 4 7" xfId="7283"/>
    <cellStyle name="SAPBEXresDataEmph 5" xfId="7284"/>
    <cellStyle name="SAPBEXresDataEmph 5 2" xfId="7285"/>
    <cellStyle name="SAPBEXresDataEmph 5 2 2" xfId="7286"/>
    <cellStyle name="SAPBEXresDataEmph 5 3" xfId="7287"/>
    <cellStyle name="SAPBEXresDataEmph 5 3 2" xfId="7288"/>
    <cellStyle name="SAPBEXresDataEmph 5 4" xfId="7289"/>
    <cellStyle name="SAPBEXresDataEmph 5 4 2" xfId="7290"/>
    <cellStyle name="SAPBEXresDataEmph 5 5" xfId="7291"/>
    <cellStyle name="SAPBEXresDataEmph 5 5 2" xfId="7292"/>
    <cellStyle name="SAPBEXresDataEmph 5 6" xfId="7293"/>
    <cellStyle name="SAPBEXresDataEmph 5 6 2" xfId="7294"/>
    <cellStyle name="SAPBEXresDataEmph 5 7" xfId="7295"/>
    <cellStyle name="SAPBEXresDataEmph 6" xfId="7296"/>
    <cellStyle name="SAPBEXresDataEmph 6 2" xfId="7297"/>
    <cellStyle name="SAPBEXresDataEmph 6 2 2" xfId="7298"/>
    <cellStyle name="SAPBEXresDataEmph 6 3" xfId="7299"/>
    <cellStyle name="SAPBEXresDataEmph 6 3 2" xfId="7300"/>
    <cellStyle name="SAPBEXresDataEmph 6 4" xfId="7301"/>
    <cellStyle name="SAPBEXresDataEmph 6 4 2" xfId="7302"/>
    <cellStyle name="SAPBEXresDataEmph 6 5" xfId="7303"/>
    <cellStyle name="SAPBEXresDataEmph 6 5 2" xfId="7304"/>
    <cellStyle name="SAPBEXresDataEmph 6 6" xfId="7305"/>
    <cellStyle name="SAPBEXresDataEmph 6 6 2" xfId="7306"/>
    <cellStyle name="SAPBEXresDataEmph 6 7" xfId="7307"/>
    <cellStyle name="SAPBEXresDataEmph 7" xfId="7308"/>
    <cellStyle name="SAPBEXresDataEmph 7 2" xfId="7309"/>
    <cellStyle name="SAPBEXresDataEmph 8" xfId="7310"/>
    <cellStyle name="SAPBEXresDataEmph 8 2" xfId="7311"/>
    <cellStyle name="SAPBEXresDataEmph 9" xfId="7312"/>
    <cellStyle name="SAPBEXresDataEmph 9 2" xfId="7313"/>
    <cellStyle name="SAPBEXresItem" xfId="484"/>
    <cellStyle name="SAPBEXresItem 10" xfId="7314"/>
    <cellStyle name="SAPBEXresItem 10 2" xfId="7315"/>
    <cellStyle name="SAPBEXresItem 11" xfId="7316"/>
    <cellStyle name="SAPBEXresItem 12" xfId="7317"/>
    <cellStyle name="SAPBEXresItem 13" xfId="7318"/>
    <cellStyle name="SAPBEXresItem 14" xfId="7319"/>
    <cellStyle name="SAPBEXresItem 15" xfId="7320"/>
    <cellStyle name="SAPBEXresItem 2" xfId="7321"/>
    <cellStyle name="SAPBEXresItem 2 10" xfId="7322"/>
    <cellStyle name="SAPBEXresItem 2 11" xfId="7323"/>
    <cellStyle name="SAPBEXresItem 2 12" xfId="7324"/>
    <cellStyle name="SAPBEXresItem 2 13" xfId="7325"/>
    <cellStyle name="SAPBEXresItem 2 14" xfId="7326"/>
    <cellStyle name="SAPBEXresItem 2 2" xfId="7327"/>
    <cellStyle name="SAPBEXresItem 2 2 10" xfId="7328"/>
    <cellStyle name="SAPBEXresItem 2 2 2" xfId="7329"/>
    <cellStyle name="SAPBEXresItem 2 2 2 2" xfId="7330"/>
    <cellStyle name="SAPBEXresItem 2 2 2 2 2" xfId="7331"/>
    <cellStyle name="SAPBEXresItem 2 2 2 3" xfId="7332"/>
    <cellStyle name="SAPBEXresItem 2 2 2 3 2" xfId="7333"/>
    <cellStyle name="SAPBEXresItem 2 2 2 4" xfId="7334"/>
    <cellStyle name="SAPBEXresItem 2 2 2 4 2" xfId="7335"/>
    <cellStyle name="SAPBEXresItem 2 2 2 5" xfId="7336"/>
    <cellStyle name="SAPBEXresItem 2 2 2 5 2" xfId="7337"/>
    <cellStyle name="SAPBEXresItem 2 2 2 6" xfId="7338"/>
    <cellStyle name="SAPBEXresItem 2 2 2 6 2" xfId="7339"/>
    <cellStyle name="SAPBEXresItem 2 2 2 7" xfId="7340"/>
    <cellStyle name="SAPBEXresItem 2 2 3" xfId="7341"/>
    <cellStyle name="SAPBEXresItem 2 2 3 2" xfId="7342"/>
    <cellStyle name="SAPBEXresItem 2 2 3 2 2" xfId="7343"/>
    <cellStyle name="SAPBEXresItem 2 2 3 3" xfId="7344"/>
    <cellStyle name="SAPBEXresItem 2 2 3 3 2" xfId="7345"/>
    <cellStyle name="SAPBEXresItem 2 2 3 4" xfId="7346"/>
    <cellStyle name="SAPBEXresItem 2 2 3 4 2" xfId="7347"/>
    <cellStyle name="SAPBEXresItem 2 2 3 5" xfId="7348"/>
    <cellStyle name="SAPBEXresItem 2 2 3 5 2" xfId="7349"/>
    <cellStyle name="SAPBEXresItem 2 2 3 6" xfId="7350"/>
    <cellStyle name="SAPBEXresItem 2 2 3 6 2" xfId="7351"/>
    <cellStyle name="SAPBEXresItem 2 2 3 7" xfId="7352"/>
    <cellStyle name="SAPBEXresItem 2 2 4" xfId="7353"/>
    <cellStyle name="SAPBEXresItem 2 2 4 2" xfId="7354"/>
    <cellStyle name="SAPBEXresItem 2 2 4 2 2" xfId="7355"/>
    <cellStyle name="SAPBEXresItem 2 2 4 3" xfId="7356"/>
    <cellStyle name="SAPBEXresItem 2 2 4 3 2" xfId="7357"/>
    <cellStyle name="SAPBEXresItem 2 2 4 4" xfId="7358"/>
    <cellStyle name="SAPBEXresItem 2 2 4 4 2" xfId="7359"/>
    <cellStyle name="SAPBEXresItem 2 2 4 5" xfId="7360"/>
    <cellStyle name="SAPBEXresItem 2 2 4 5 2" xfId="7361"/>
    <cellStyle name="SAPBEXresItem 2 2 4 6" xfId="7362"/>
    <cellStyle name="SAPBEXresItem 2 2 4 6 2" xfId="7363"/>
    <cellStyle name="SAPBEXresItem 2 2 4 7" xfId="7364"/>
    <cellStyle name="SAPBEXresItem 2 2 5" xfId="7365"/>
    <cellStyle name="SAPBEXresItem 2 2 5 2" xfId="7366"/>
    <cellStyle name="SAPBEXresItem 2 2 6" xfId="7367"/>
    <cellStyle name="SAPBEXresItem 2 2 6 2" xfId="7368"/>
    <cellStyle name="SAPBEXresItem 2 2 7" xfId="7369"/>
    <cellStyle name="SAPBEXresItem 2 2 7 2" xfId="7370"/>
    <cellStyle name="SAPBEXresItem 2 2 8" xfId="7371"/>
    <cellStyle name="SAPBEXresItem 2 2 8 2" xfId="7372"/>
    <cellStyle name="SAPBEXresItem 2 2 9" xfId="7373"/>
    <cellStyle name="SAPBEXresItem 2 2 9 2" xfId="7374"/>
    <cellStyle name="SAPBEXresItem 2 3" xfId="7375"/>
    <cellStyle name="SAPBEXresItem 2 3 2" xfId="7376"/>
    <cellStyle name="SAPBEXresItem 2 3 2 2" xfId="7377"/>
    <cellStyle name="SAPBEXresItem 2 3 3" xfId="7378"/>
    <cellStyle name="SAPBEXresItem 2 3 3 2" xfId="7379"/>
    <cellStyle name="SAPBEXresItem 2 3 4" xfId="7380"/>
    <cellStyle name="SAPBEXresItem 2 3 4 2" xfId="7381"/>
    <cellStyle name="SAPBEXresItem 2 3 5" xfId="7382"/>
    <cellStyle name="SAPBEXresItem 2 3 5 2" xfId="7383"/>
    <cellStyle name="SAPBEXresItem 2 3 6" xfId="7384"/>
    <cellStyle name="SAPBEXresItem 2 3 6 2" xfId="7385"/>
    <cellStyle name="SAPBEXresItem 2 3 7" xfId="7386"/>
    <cellStyle name="SAPBEXresItem 2 4" xfId="7387"/>
    <cellStyle name="SAPBEXresItem 2 4 2" xfId="7388"/>
    <cellStyle name="SAPBEXresItem 2 4 2 2" xfId="7389"/>
    <cellStyle name="SAPBEXresItem 2 4 3" xfId="7390"/>
    <cellStyle name="SAPBEXresItem 2 4 3 2" xfId="7391"/>
    <cellStyle name="SAPBEXresItem 2 4 4" xfId="7392"/>
    <cellStyle name="SAPBEXresItem 2 4 4 2" xfId="7393"/>
    <cellStyle name="SAPBEXresItem 2 4 5" xfId="7394"/>
    <cellStyle name="SAPBEXresItem 2 4 5 2" xfId="7395"/>
    <cellStyle name="SAPBEXresItem 2 4 6" xfId="7396"/>
    <cellStyle name="SAPBEXresItem 2 4 6 2" xfId="7397"/>
    <cellStyle name="SAPBEXresItem 2 4 7" xfId="7398"/>
    <cellStyle name="SAPBEXresItem 2 5" xfId="7399"/>
    <cellStyle name="SAPBEXresItem 2 5 2" xfId="7400"/>
    <cellStyle name="SAPBEXresItem 2 5 2 2" xfId="7401"/>
    <cellStyle name="SAPBEXresItem 2 5 3" xfId="7402"/>
    <cellStyle name="SAPBEXresItem 2 5 3 2" xfId="7403"/>
    <cellStyle name="SAPBEXresItem 2 5 4" xfId="7404"/>
    <cellStyle name="SAPBEXresItem 2 5 4 2" xfId="7405"/>
    <cellStyle name="SAPBEXresItem 2 5 5" xfId="7406"/>
    <cellStyle name="SAPBEXresItem 2 5 5 2" xfId="7407"/>
    <cellStyle name="SAPBEXresItem 2 5 6" xfId="7408"/>
    <cellStyle name="SAPBEXresItem 2 5 6 2" xfId="7409"/>
    <cellStyle name="SAPBEXresItem 2 5 7" xfId="7410"/>
    <cellStyle name="SAPBEXresItem 2 6" xfId="7411"/>
    <cellStyle name="SAPBEXresItem 2 6 2" xfId="7412"/>
    <cellStyle name="SAPBEXresItem 2 7" xfId="7413"/>
    <cellStyle name="SAPBEXresItem 2 7 2" xfId="7414"/>
    <cellStyle name="SAPBEXresItem 2 8" xfId="7415"/>
    <cellStyle name="SAPBEXresItem 2 8 2" xfId="7416"/>
    <cellStyle name="SAPBEXresItem 2 9" xfId="7417"/>
    <cellStyle name="SAPBEXresItem 2 9 2" xfId="7418"/>
    <cellStyle name="SAPBEXresItem 3" xfId="7419"/>
    <cellStyle name="SAPBEXresItem 3 10" xfId="7420"/>
    <cellStyle name="SAPBEXresItem 3 2" xfId="7421"/>
    <cellStyle name="SAPBEXresItem 3 2 2" xfId="7422"/>
    <cellStyle name="SAPBEXresItem 3 2 2 2" xfId="7423"/>
    <cellStyle name="SAPBEXresItem 3 2 3" xfId="7424"/>
    <cellStyle name="SAPBEXresItem 3 2 3 2" xfId="7425"/>
    <cellStyle name="SAPBEXresItem 3 2 4" xfId="7426"/>
    <cellStyle name="SAPBEXresItem 3 2 4 2" xfId="7427"/>
    <cellStyle name="SAPBEXresItem 3 2 5" xfId="7428"/>
    <cellStyle name="SAPBEXresItem 3 2 5 2" xfId="7429"/>
    <cellStyle name="SAPBEXresItem 3 2 6" xfId="7430"/>
    <cellStyle name="SAPBEXresItem 3 2 6 2" xfId="7431"/>
    <cellStyle name="SAPBEXresItem 3 2 7" xfId="7432"/>
    <cellStyle name="SAPBEXresItem 3 3" xfId="7433"/>
    <cellStyle name="SAPBEXresItem 3 3 2" xfId="7434"/>
    <cellStyle name="SAPBEXresItem 3 3 2 2" xfId="7435"/>
    <cellStyle name="SAPBEXresItem 3 3 3" xfId="7436"/>
    <cellStyle name="SAPBEXresItem 3 3 3 2" xfId="7437"/>
    <cellStyle name="SAPBEXresItem 3 3 4" xfId="7438"/>
    <cellStyle name="SAPBEXresItem 3 3 4 2" xfId="7439"/>
    <cellStyle name="SAPBEXresItem 3 3 5" xfId="7440"/>
    <cellStyle name="SAPBEXresItem 3 3 5 2" xfId="7441"/>
    <cellStyle name="SAPBEXresItem 3 3 6" xfId="7442"/>
    <cellStyle name="SAPBEXresItem 3 3 6 2" xfId="7443"/>
    <cellStyle name="SAPBEXresItem 3 3 7" xfId="7444"/>
    <cellStyle name="SAPBEXresItem 3 4" xfId="7445"/>
    <cellStyle name="SAPBEXresItem 3 4 2" xfId="7446"/>
    <cellStyle name="SAPBEXresItem 3 4 2 2" xfId="7447"/>
    <cellStyle name="SAPBEXresItem 3 4 3" xfId="7448"/>
    <cellStyle name="SAPBEXresItem 3 4 3 2" xfId="7449"/>
    <cellStyle name="SAPBEXresItem 3 4 4" xfId="7450"/>
    <cellStyle name="SAPBEXresItem 3 4 4 2" xfId="7451"/>
    <cellStyle name="SAPBEXresItem 3 4 5" xfId="7452"/>
    <cellStyle name="SAPBEXresItem 3 4 5 2" xfId="7453"/>
    <cellStyle name="SAPBEXresItem 3 4 6" xfId="7454"/>
    <cellStyle name="SAPBEXresItem 3 4 6 2" xfId="7455"/>
    <cellStyle name="SAPBEXresItem 3 4 7" xfId="7456"/>
    <cellStyle name="SAPBEXresItem 3 5" xfId="7457"/>
    <cellStyle name="SAPBEXresItem 3 5 2" xfId="7458"/>
    <cellStyle name="SAPBEXresItem 3 6" xfId="7459"/>
    <cellStyle name="SAPBEXresItem 3 6 2" xfId="7460"/>
    <cellStyle name="SAPBEXresItem 3 7" xfId="7461"/>
    <cellStyle name="SAPBEXresItem 3 7 2" xfId="7462"/>
    <cellStyle name="SAPBEXresItem 3 8" xfId="7463"/>
    <cellStyle name="SAPBEXresItem 3 8 2" xfId="7464"/>
    <cellStyle name="SAPBEXresItem 3 9" xfId="7465"/>
    <cellStyle name="SAPBEXresItem 3 9 2" xfId="7466"/>
    <cellStyle name="SAPBEXresItem 4" xfId="7467"/>
    <cellStyle name="SAPBEXresItem 4 2" xfId="7468"/>
    <cellStyle name="SAPBEXresItem 4 2 2" xfId="7469"/>
    <cellStyle name="SAPBEXresItem 4 3" xfId="7470"/>
    <cellStyle name="SAPBEXresItem 4 3 2" xfId="7471"/>
    <cellStyle name="SAPBEXresItem 4 4" xfId="7472"/>
    <cellStyle name="SAPBEXresItem 4 4 2" xfId="7473"/>
    <cellStyle name="SAPBEXresItem 4 5" xfId="7474"/>
    <cellStyle name="SAPBEXresItem 4 5 2" xfId="7475"/>
    <cellStyle name="SAPBEXresItem 4 6" xfId="7476"/>
    <cellStyle name="SAPBEXresItem 4 6 2" xfId="7477"/>
    <cellStyle name="SAPBEXresItem 4 7" xfId="7478"/>
    <cellStyle name="SAPBEXresItem 5" xfId="7479"/>
    <cellStyle name="SAPBEXresItem 5 2" xfId="7480"/>
    <cellStyle name="SAPBEXresItem 5 2 2" xfId="7481"/>
    <cellStyle name="SAPBEXresItem 5 3" xfId="7482"/>
    <cellStyle name="SAPBEXresItem 5 3 2" xfId="7483"/>
    <cellStyle name="SAPBEXresItem 5 4" xfId="7484"/>
    <cellStyle name="SAPBEXresItem 5 4 2" xfId="7485"/>
    <cellStyle name="SAPBEXresItem 5 5" xfId="7486"/>
    <cellStyle name="SAPBEXresItem 5 5 2" xfId="7487"/>
    <cellStyle name="SAPBEXresItem 5 6" xfId="7488"/>
    <cellStyle name="SAPBEXresItem 5 6 2" xfId="7489"/>
    <cellStyle name="SAPBEXresItem 5 7" xfId="7490"/>
    <cellStyle name="SAPBEXresItem 6" xfId="7491"/>
    <cellStyle name="SAPBEXresItem 6 2" xfId="7492"/>
    <cellStyle name="SAPBEXresItem 6 2 2" xfId="7493"/>
    <cellStyle name="SAPBEXresItem 6 3" xfId="7494"/>
    <cellStyle name="SAPBEXresItem 6 3 2" xfId="7495"/>
    <cellStyle name="SAPBEXresItem 6 4" xfId="7496"/>
    <cellStyle name="SAPBEXresItem 6 4 2" xfId="7497"/>
    <cellStyle name="SAPBEXresItem 6 5" xfId="7498"/>
    <cellStyle name="SAPBEXresItem 6 5 2" xfId="7499"/>
    <cellStyle name="SAPBEXresItem 6 6" xfId="7500"/>
    <cellStyle name="SAPBEXresItem 6 6 2" xfId="7501"/>
    <cellStyle name="SAPBEXresItem 6 7" xfId="7502"/>
    <cellStyle name="SAPBEXresItem 7" xfId="7503"/>
    <cellStyle name="SAPBEXresItem 7 2" xfId="7504"/>
    <cellStyle name="SAPBEXresItem 8" xfId="7505"/>
    <cellStyle name="SAPBEXresItem 8 2" xfId="7506"/>
    <cellStyle name="SAPBEXresItem 9" xfId="7507"/>
    <cellStyle name="SAPBEXresItem 9 2" xfId="7508"/>
    <cellStyle name="SAPBEXresItemX" xfId="485"/>
    <cellStyle name="SAPBEXresItemX 10" xfId="7509"/>
    <cellStyle name="SAPBEXresItemX 10 2" xfId="7510"/>
    <cellStyle name="SAPBEXresItemX 11" xfId="7511"/>
    <cellStyle name="SAPBEXresItemX 12" xfId="7512"/>
    <cellStyle name="SAPBEXresItemX 13" xfId="7513"/>
    <cellStyle name="SAPBEXresItemX 14" xfId="7514"/>
    <cellStyle name="SAPBEXresItemX 15" xfId="7515"/>
    <cellStyle name="SAPBEXresItemX 2" xfId="7516"/>
    <cellStyle name="SAPBEXresItemX 2 10" xfId="7517"/>
    <cellStyle name="SAPBEXresItemX 2 11" xfId="7518"/>
    <cellStyle name="SAPBEXresItemX 2 12" xfId="7519"/>
    <cellStyle name="SAPBEXresItemX 2 13" xfId="7520"/>
    <cellStyle name="SAPBEXresItemX 2 14" xfId="7521"/>
    <cellStyle name="SAPBEXresItemX 2 2" xfId="7522"/>
    <cellStyle name="SAPBEXresItemX 2 2 10" xfId="7523"/>
    <cellStyle name="SAPBEXresItemX 2 2 2" xfId="7524"/>
    <cellStyle name="SAPBEXresItemX 2 2 2 2" xfId="7525"/>
    <cellStyle name="SAPBEXresItemX 2 2 2 2 2" xfId="7526"/>
    <cellStyle name="SAPBEXresItemX 2 2 2 3" xfId="7527"/>
    <cellStyle name="SAPBEXresItemX 2 2 2 3 2" xfId="7528"/>
    <cellStyle name="SAPBEXresItemX 2 2 2 4" xfId="7529"/>
    <cellStyle name="SAPBEXresItemX 2 2 2 4 2" xfId="7530"/>
    <cellStyle name="SAPBEXresItemX 2 2 2 5" xfId="7531"/>
    <cellStyle name="SAPBEXresItemX 2 2 2 5 2" xfId="7532"/>
    <cellStyle name="SAPBEXresItemX 2 2 2 6" xfId="7533"/>
    <cellStyle name="SAPBEXresItemX 2 2 2 6 2" xfId="7534"/>
    <cellStyle name="SAPBEXresItemX 2 2 2 7" xfId="7535"/>
    <cellStyle name="SAPBEXresItemX 2 2 3" xfId="7536"/>
    <cellStyle name="SAPBEXresItemX 2 2 3 2" xfId="7537"/>
    <cellStyle name="SAPBEXresItemX 2 2 3 2 2" xfId="7538"/>
    <cellStyle name="SAPBEXresItemX 2 2 3 3" xfId="7539"/>
    <cellStyle name="SAPBEXresItemX 2 2 3 3 2" xfId="7540"/>
    <cellStyle name="SAPBEXresItemX 2 2 3 4" xfId="7541"/>
    <cellStyle name="SAPBEXresItemX 2 2 3 4 2" xfId="7542"/>
    <cellStyle name="SAPBEXresItemX 2 2 3 5" xfId="7543"/>
    <cellStyle name="SAPBEXresItemX 2 2 3 5 2" xfId="7544"/>
    <cellStyle name="SAPBEXresItemX 2 2 3 6" xfId="7545"/>
    <cellStyle name="SAPBEXresItemX 2 2 3 6 2" xfId="7546"/>
    <cellStyle name="SAPBEXresItemX 2 2 3 7" xfId="7547"/>
    <cellStyle name="SAPBEXresItemX 2 2 4" xfId="7548"/>
    <cellStyle name="SAPBEXresItemX 2 2 4 2" xfId="7549"/>
    <cellStyle name="SAPBEXresItemX 2 2 4 2 2" xfId="7550"/>
    <cellStyle name="SAPBEXresItemX 2 2 4 3" xfId="7551"/>
    <cellStyle name="SAPBEXresItemX 2 2 4 3 2" xfId="7552"/>
    <cellStyle name="SAPBEXresItemX 2 2 4 4" xfId="7553"/>
    <cellStyle name="SAPBEXresItemX 2 2 4 4 2" xfId="7554"/>
    <cellStyle name="SAPBEXresItemX 2 2 4 5" xfId="7555"/>
    <cellStyle name="SAPBEXresItemX 2 2 4 5 2" xfId="7556"/>
    <cellStyle name="SAPBEXresItemX 2 2 4 6" xfId="7557"/>
    <cellStyle name="SAPBEXresItemX 2 2 4 6 2" xfId="7558"/>
    <cellStyle name="SAPBEXresItemX 2 2 4 7" xfId="7559"/>
    <cellStyle name="SAPBEXresItemX 2 2 5" xfId="7560"/>
    <cellStyle name="SAPBEXresItemX 2 2 5 2" xfId="7561"/>
    <cellStyle name="SAPBEXresItemX 2 2 6" xfId="7562"/>
    <cellStyle name="SAPBEXresItemX 2 2 6 2" xfId="7563"/>
    <cellStyle name="SAPBEXresItemX 2 2 7" xfId="7564"/>
    <cellStyle name="SAPBEXresItemX 2 2 7 2" xfId="7565"/>
    <cellStyle name="SAPBEXresItemX 2 2 8" xfId="7566"/>
    <cellStyle name="SAPBEXresItemX 2 2 8 2" xfId="7567"/>
    <cellStyle name="SAPBEXresItemX 2 2 9" xfId="7568"/>
    <cellStyle name="SAPBEXresItemX 2 2 9 2" xfId="7569"/>
    <cellStyle name="SAPBEXresItemX 2 3" xfId="7570"/>
    <cellStyle name="SAPBEXresItemX 2 3 2" xfId="7571"/>
    <cellStyle name="SAPBEXresItemX 2 3 2 2" xfId="7572"/>
    <cellStyle name="SAPBEXresItemX 2 3 3" xfId="7573"/>
    <cellStyle name="SAPBEXresItemX 2 3 3 2" xfId="7574"/>
    <cellStyle name="SAPBEXresItemX 2 3 4" xfId="7575"/>
    <cellStyle name="SAPBEXresItemX 2 3 4 2" xfId="7576"/>
    <cellStyle name="SAPBEXresItemX 2 3 5" xfId="7577"/>
    <cellStyle name="SAPBEXresItemX 2 3 5 2" xfId="7578"/>
    <cellStyle name="SAPBEXresItemX 2 3 6" xfId="7579"/>
    <cellStyle name="SAPBEXresItemX 2 3 6 2" xfId="7580"/>
    <cellStyle name="SAPBEXresItemX 2 3 7" xfId="7581"/>
    <cellStyle name="SAPBEXresItemX 2 4" xfId="7582"/>
    <cellStyle name="SAPBEXresItemX 2 4 2" xfId="7583"/>
    <cellStyle name="SAPBEXresItemX 2 4 2 2" xfId="7584"/>
    <cellStyle name="SAPBEXresItemX 2 4 3" xfId="7585"/>
    <cellStyle name="SAPBEXresItemX 2 4 3 2" xfId="7586"/>
    <cellStyle name="SAPBEXresItemX 2 4 4" xfId="7587"/>
    <cellStyle name="SAPBEXresItemX 2 4 4 2" xfId="7588"/>
    <cellStyle name="SAPBEXresItemX 2 4 5" xfId="7589"/>
    <cellStyle name="SAPBEXresItemX 2 4 5 2" xfId="7590"/>
    <cellStyle name="SAPBEXresItemX 2 4 6" xfId="7591"/>
    <cellStyle name="SAPBEXresItemX 2 4 6 2" xfId="7592"/>
    <cellStyle name="SAPBEXresItemX 2 4 7" xfId="7593"/>
    <cellStyle name="SAPBEXresItemX 2 5" xfId="7594"/>
    <cellStyle name="SAPBEXresItemX 2 5 2" xfId="7595"/>
    <cellStyle name="SAPBEXresItemX 2 5 2 2" xfId="7596"/>
    <cellStyle name="SAPBEXresItemX 2 5 3" xfId="7597"/>
    <cellStyle name="SAPBEXresItemX 2 5 3 2" xfId="7598"/>
    <cellStyle name="SAPBEXresItemX 2 5 4" xfId="7599"/>
    <cellStyle name="SAPBEXresItemX 2 5 4 2" xfId="7600"/>
    <cellStyle name="SAPBEXresItemX 2 5 5" xfId="7601"/>
    <cellStyle name="SAPBEXresItemX 2 5 5 2" xfId="7602"/>
    <cellStyle name="SAPBEXresItemX 2 5 6" xfId="7603"/>
    <cellStyle name="SAPBEXresItemX 2 5 6 2" xfId="7604"/>
    <cellStyle name="SAPBEXresItemX 2 5 7" xfId="7605"/>
    <cellStyle name="SAPBEXresItemX 2 6" xfId="7606"/>
    <cellStyle name="SAPBEXresItemX 2 6 2" xfId="7607"/>
    <cellStyle name="SAPBEXresItemX 2 7" xfId="7608"/>
    <cellStyle name="SAPBEXresItemX 2 7 2" xfId="7609"/>
    <cellStyle name="SAPBEXresItemX 2 8" xfId="7610"/>
    <cellStyle name="SAPBEXresItemX 2 8 2" xfId="7611"/>
    <cellStyle name="SAPBEXresItemX 2 9" xfId="7612"/>
    <cellStyle name="SAPBEXresItemX 2 9 2" xfId="7613"/>
    <cellStyle name="SAPBEXresItemX 3" xfId="7614"/>
    <cellStyle name="SAPBEXresItemX 3 10" xfId="7615"/>
    <cellStyle name="SAPBEXresItemX 3 2" xfId="7616"/>
    <cellStyle name="SAPBEXresItemX 3 2 2" xfId="7617"/>
    <cellStyle name="SAPBEXresItemX 3 2 2 2" xfId="7618"/>
    <cellStyle name="SAPBEXresItemX 3 2 3" xfId="7619"/>
    <cellStyle name="SAPBEXresItemX 3 2 3 2" xfId="7620"/>
    <cellStyle name="SAPBEXresItemX 3 2 4" xfId="7621"/>
    <cellStyle name="SAPBEXresItemX 3 2 4 2" xfId="7622"/>
    <cellStyle name="SAPBEXresItemX 3 2 5" xfId="7623"/>
    <cellStyle name="SAPBEXresItemX 3 2 5 2" xfId="7624"/>
    <cellStyle name="SAPBEXresItemX 3 2 6" xfId="7625"/>
    <cellStyle name="SAPBEXresItemX 3 2 6 2" xfId="7626"/>
    <cellStyle name="SAPBEXresItemX 3 2 7" xfId="7627"/>
    <cellStyle name="SAPBEXresItemX 3 3" xfId="7628"/>
    <cellStyle name="SAPBEXresItemX 3 3 2" xfId="7629"/>
    <cellStyle name="SAPBEXresItemX 3 3 2 2" xfId="7630"/>
    <cellStyle name="SAPBEXresItemX 3 3 3" xfId="7631"/>
    <cellStyle name="SAPBEXresItemX 3 3 3 2" xfId="7632"/>
    <cellStyle name="SAPBEXresItemX 3 3 4" xfId="7633"/>
    <cellStyle name="SAPBEXresItemX 3 3 4 2" xfId="7634"/>
    <cellStyle name="SAPBEXresItemX 3 3 5" xfId="7635"/>
    <cellStyle name="SAPBEXresItemX 3 3 5 2" xfId="7636"/>
    <cellStyle name="SAPBEXresItemX 3 3 6" xfId="7637"/>
    <cellStyle name="SAPBEXresItemX 3 3 6 2" xfId="7638"/>
    <cellStyle name="SAPBEXresItemX 3 3 7" xfId="7639"/>
    <cellStyle name="SAPBEXresItemX 3 4" xfId="7640"/>
    <cellStyle name="SAPBEXresItemX 3 4 2" xfId="7641"/>
    <cellStyle name="SAPBEXresItemX 3 4 2 2" xfId="7642"/>
    <cellStyle name="SAPBEXresItemX 3 4 3" xfId="7643"/>
    <cellStyle name="SAPBEXresItemX 3 4 3 2" xfId="7644"/>
    <cellStyle name="SAPBEXresItemX 3 4 4" xfId="7645"/>
    <cellStyle name="SAPBEXresItemX 3 4 4 2" xfId="7646"/>
    <cellStyle name="SAPBEXresItemX 3 4 5" xfId="7647"/>
    <cellStyle name="SAPBEXresItemX 3 4 5 2" xfId="7648"/>
    <cellStyle name="SAPBEXresItemX 3 4 6" xfId="7649"/>
    <cellStyle name="SAPBEXresItemX 3 4 6 2" xfId="7650"/>
    <cellStyle name="SAPBEXresItemX 3 4 7" xfId="7651"/>
    <cellStyle name="SAPBEXresItemX 3 5" xfId="7652"/>
    <cellStyle name="SAPBEXresItemX 3 5 2" xfId="7653"/>
    <cellStyle name="SAPBEXresItemX 3 6" xfId="7654"/>
    <cellStyle name="SAPBEXresItemX 3 6 2" xfId="7655"/>
    <cellStyle name="SAPBEXresItemX 3 7" xfId="7656"/>
    <cellStyle name="SAPBEXresItemX 3 7 2" xfId="7657"/>
    <cellStyle name="SAPBEXresItemX 3 8" xfId="7658"/>
    <cellStyle name="SAPBEXresItemX 3 8 2" xfId="7659"/>
    <cellStyle name="SAPBEXresItemX 3 9" xfId="7660"/>
    <cellStyle name="SAPBEXresItemX 3 9 2" xfId="7661"/>
    <cellStyle name="SAPBEXresItemX 4" xfId="7662"/>
    <cellStyle name="SAPBEXresItemX 4 2" xfId="7663"/>
    <cellStyle name="SAPBEXresItemX 4 2 2" xfId="7664"/>
    <cellStyle name="SAPBEXresItemX 4 3" xfId="7665"/>
    <cellStyle name="SAPBEXresItemX 4 3 2" xfId="7666"/>
    <cellStyle name="SAPBEXresItemX 4 4" xfId="7667"/>
    <cellStyle name="SAPBEXresItemX 4 4 2" xfId="7668"/>
    <cellStyle name="SAPBEXresItemX 4 5" xfId="7669"/>
    <cellStyle name="SAPBEXresItemX 4 5 2" xfId="7670"/>
    <cellStyle name="SAPBEXresItemX 4 6" xfId="7671"/>
    <cellStyle name="SAPBEXresItemX 4 6 2" xfId="7672"/>
    <cellStyle name="SAPBEXresItemX 4 7" xfId="7673"/>
    <cellStyle name="SAPBEXresItemX 5" xfId="7674"/>
    <cellStyle name="SAPBEXresItemX 5 2" xfId="7675"/>
    <cellStyle name="SAPBEXresItemX 5 2 2" xfId="7676"/>
    <cellStyle name="SAPBEXresItemX 5 3" xfId="7677"/>
    <cellStyle name="SAPBEXresItemX 5 3 2" xfId="7678"/>
    <cellStyle name="SAPBEXresItemX 5 4" xfId="7679"/>
    <cellStyle name="SAPBEXresItemX 5 4 2" xfId="7680"/>
    <cellStyle name="SAPBEXresItemX 5 5" xfId="7681"/>
    <cellStyle name="SAPBEXresItemX 5 5 2" xfId="7682"/>
    <cellStyle name="SAPBEXresItemX 5 6" xfId="7683"/>
    <cellStyle name="SAPBEXresItemX 5 6 2" xfId="7684"/>
    <cellStyle name="SAPBEXresItemX 5 7" xfId="7685"/>
    <cellStyle name="SAPBEXresItemX 6" xfId="7686"/>
    <cellStyle name="SAPBEXresItemX 6 2" xfId="7687"/>
    <cellStyle name="SAPBEXresItemX 6 2 2" xfId="7688"/>
    <cellStyle name="SAPBEXresItemX 6 3" xfId="7689"/>
    <cellStyle name="SAPBEXresItemX 6 3 2" xfId="7690"/>
    <cellStyle name="SAPBEXresItemX 6 4" xfId="7691"/>
    <cellStyle name="SAPBEXresItemX 6 4 2" xfId="7692"/>
    <cellStyle name="SAPBEXresItemX 6 5" xfId="7693"/>
    <cellStyle name="SAPBEXresItemX 6 5 2" xfId="7694"/>
    <cellStyle name="SAPBEXresItemX 6 6" xfId="7695"/>
    <cellStyle name="SAPBEXresItemX 6 6 2" xfId="7696"/>
    <cellStyle name="SAPBEXresItemX 6 7" xfId="7697"/>
    <cellStyle name="SAPBEXresItemX 7" xfId="7698"/>
    <cellStyle name="SAPBEXresItemX 7 2" xfId="7699"/>
    <cellStyle name="SAPBEXresItemX 8" xfId="7700"/>
    <cellStyle name="SAPBEXresItemX 8 2" xfId="7701"/>
    <cellStyle name="SAPBEXresItemX 9" xfId="7702"/>
    <cellStyle name="SAPBEXresItemX 9 2" xfId="7703"/>
    <cellStyle name="SAPBEXstdData" xfId="486"/>
    <cellStyle name="SAPBEXstdData 10" xfId="7704"/>
    <cellStyle name="SAPBEXstdData 10 2" xfId="7705"/>
    <cellStyle name="SAPBEXstdData 11" xfId="7706"/>
    <cellStyle name="SAPBEXstdData 12" xfId="7707"/>
    <cellStyle name="SAPBEXstdData 13" xfId="7708"/>
    <cellStyle name="SAPBEXstdData 14" xfId="7709"/>
    <cellStyle name="SAPBEXstdData 15" xfId="7710"/>
    <cellStyle name="SAPBEXstdData 2" xfId="7711"/>
    <cellStyle name="SAPBEXstdData 2 10" xfId="7712"/>
    <cellStyle name="SAPBEXstdData 2 11" xfId="7713"/>
    <cellStyle name="SAPBEXstdData 2 12" xfId="7714"/>
    <cellStyle name="SAPBEXstdData 2 13" xfId="7715"/>
    <cellStyle name="SAPBEXstdData 2 14" xfId="7716"/>
    <cellStyle name="SAPBEXstdData 2 2" xfId="7717"/>
    <cellStyle name="SAPBEXstdData 2 2 10" xfId="7718"/>
    <cellStyle name="SAPBEXstdData 2 2 2" xfId="7719"/>
    <cellStyle name="SAPBEXstdData 2 2 2 2" xfId="7720"/>
    <cellStyle name="SAPBEXstdData 2 2 2 2 2" xfId="7721"/>
    <cellStyle name="SAPBEXstdData 2 2 2 3" xfId="7722"/>
    <cellStyle name="SAPBEXstdData 2 2 2 3 2" xfId="7723"/>
    <cellStyle name="SAPBEXstdData 2 2 2 4" xfId="7724"/>
    <cellStyle name="SAPBEXstdData 2 2 2 4 2" xfId="7725"/>
    <cellStyle name="SAPBEXstdData 2 2 2 5" xfId="7726"/>
    <cellStyle name="SAPBEXstdData 2 2 2 5 2" xfId="7727"/>
    <cellStyle name="SAPBEXstdData 2 2 2 6" xfId="7728"/>
    <cellStyle name="SAPBEXstdData 2 2 2 6 2" xfId="7729"/>
    <cellStyle name="SAPBEXstdData 2 2 2 7" xfId="7730"/>
    <cellStyle name="SAPBEXstdData 2 2 3" xfId="7731"/>
    <cellStyle name="SAPBEXstdData 2 2 3 2" xfId="7732"/>
    <cellStyle name="SAPBEXstdData 2 2 3 2 2" xfId="7733"/>
    <cellStyle name="SAPBEXstdData 2 2 3 3" xfId="7734"/>
    <cellStyle name="SAPBEXstdData 2 2 3 3 2" xfId="7735"/>
    <cellStyle name="SAPBEXstdData 2 2 3 4" xfId="7736"/>
    <cellStyle name="SAPBEXstdData 2 2 3 4 2" xfId="7737"/>
    <cellStyle name="SAPBEXstdData 2 2 3 5" xfId="7738"/>
    <cellStyle name="SAPBEXstdData 2 2 3 5 2" xfId="7739"/>
    <cellStyle name="SAPBEXstdData 2 2 3 6" xfId="7740"/>
    <cellStyle name="SAPBEXstdData 2 2 3 6 2" xfId="7741"/>
    <cellStyle name="SAPBEXstdData 2 2 3 7" xfId="7742"/>
    <cellStyle name="SAPBEXstdData 2 2 4" xfId="7743"/>
    <cellStyle name="SAPBEXstdData 2 2 4 2" xfId="7744"/>
    <cellStyle name="SAPBEXstdData 2 2 4 2 2" xfId="7745"/>
    <cellStyle name="SAPBEXstdData 2 2 4 3" xfId="7746"/>
    <cellStyle name="SAPBEXstdData 2 2 4 3 2" xfId="7747"/>
    <cellStyle name="SAPBEXstdData 2 2 4 4" xfId="7748"/>
    <cellStyle name="SAPBEXstdData 2 2 4 4 2" xfId="7749"/>
    <cellStyle name="SAPBEXstdData 2 2 4 5" xfId="7750"/>
    <cellStyle name="SAPBEXstdData 2 2 4 5 2" xfId="7751"/>
    <cellStyle name="SAPBEXstdData 2 2 4 6" xfId="7752"/>
    <cellStyle name="SAPBEXstdData 2 2 4 6 2" xfId="7753"/>
    <cellStyle name="SAPBEXstdData 2 2 4 7" xfId="7754"/>
    <cellStyle name="SAPBEXstdData 2 2 5" xfId="7755"/>
    <cellStyle name="SAPBEXstdData 2 2 5 2" xfId="7756"/>
    <cellStyle name="SAPBEXstdData 2 2 6" xfId="7757"/>
    <cellStyle name="SAPBEXstdData 2 2 6 2" xfId="7758"/>
    <cellStyle name="SAPBEXstdData 2 2 7" xfId="7759"/>
    <cellStyle name="SAPBEXstdData 2 2 7 2" xfId="7760"/>
    <cellStyle name="SAPBEXstdData 2 2 8" xfId="7761"/>
    <cellStyle name="SAPBEXstdData 2 2 8 2" xfId="7762"/>
    <cellStyle name="SAPBEXstdData 2 2 9" xfId="7763"/>
    <cellStyle name="SAPBEXstdData 2 2 9 2" xfId="7764"/>
    <cellStyle name="SAPBEXstdData 2 3" xfId="7765"/>
    <cellStyle name="SAPBEXstdData 2 3 2" xfId="7766"/>
    <cellStyle name="SAPBEXstdData 2 3 2 2" xfId="7767"/>
    <cellStyle name="SAPBEXstdData 2 3 3" xfId="7768"/>
    <cellStyle name="SAPBEXstdData 2 3 3 2" xfId="7769"/>
    <cellStyle name="SAPBEXstdData 2 3 4" xfId="7770"/>
    <cellStyle name="SAPBEXstdData 2 3 4 2" xfId="7771"/>
    <cellStyle name="SAPBEXstdData 2 3 5" xfId="7772"/>
    <cellStyle name="SAPBEXstdData 2 3 5 2" xfId="7773"/>
    <cellStyle name="SAPBEXstdData 2 3 6" xfId="7774"/>
    <cellStyle name="SAPBEXstdData 2 3 6 2" xfId="7775"/>
    <cellStyle name="SAPBEXstdData 2 3 7" xfId="7776"/>
    <cellStyle name="SAPBEXstdData 2 4" xfId="7777"/>
    <cellStyle name="SAPBEXstdData 2 4 2" xfId="7778"/>
    <cellStyle name="SAPBEXstdData 2 4 2 2" xfId="7779"/>
    <cellStyle name="SAPBEXstdData 2 4 3" xfId="7780"/>
    <cellStyle name="SAPBEXstdData 2 4 3 2" xfId="7781"/>
    <cellStyle name="SAPBEXstdData 2 4 4" xfId="7782"/>
    <cellStyle name="SAPBEXstdData 2 4 4 2" xfId="7783"/>
    <cellStyle name="SAPBEXstdData 2 4 5" xfId="7784"/>
    <cellStyle name="SAPBEXstdData 2 4 5 2" xfId="7785"/>
    <cellStyle name="SAPBEXstdData 2 4 6" xfId="7786"/>
    <cellStyle name="SAPBEXstdData 2 4 6 2" xfId="7787"/>
    <cellStyle name="SAPBEXstdData 2 4 7" xfId="7788"/>
    <cellStyle name="SAPBEXstdData 2 5" xfId="7789"/>
    <cellStyle name="SAPBEXstdData 2 5 2" xfId="7790"/>
    <cellStyle name="SAPBEXstdData 2 5 2 2" xfId="7791"/>
    <cellStyle name="SAPBEXstdData 2 5 3" xfId="7792"/>
    <cellStyle name="SAPBEXstdData 2 5 3 2" xfId="7793"/>
    <cellStyle name="SAPBEXstdData 2 5 4" xfId="7794"/>
    <cellStyle name="SAPBEXstdData 2 5 4 2" xfId="7795"/>
    <cellStyle name="SAPBEXstdData 2 5 5" xfId="7796"/>
    <cellStyle name="SAPBEXstdData 2 5 5 2" xfId="7797"/>
    <cellStyle name="SAPBEXstdData 2 5 6" xfId="7798"/>
    <cellStyle name="SAPBEXstdData 2 5 6 2" xfId="7799"/>
    <cellStyle name="SAPBEXstdData 2 5 7" xfId="7800"/>
    <cellStyle name="SAPBEXstdData 2 6" xfId="7801"/>
    <cellStyle name="SAPBEXstdData 2 6 2" xfId="7802"/>
    <cellStyle name="SAPBEXstdData 2 7" xfId="7803"/>
    <cellStyle name="SAPBEXstdData 2 7 2" xfId="7804"/>
    <cellStyle name="SAPBEXstdData 2 8" xfId="7805"/>
    <cellStyle name="SAPBEXstdData 2 8 2" xfId="7806"/>
    <cellStyle name="SAPBEXstdData 2 9" xfId="7807"/>
    <cellStyle name="SAPBEXstdData 2 9 2" xfId="7808"/>
    <cellStyle name="SAPBEXstdData 3" xfId="7809"/>
    <cellStyle name="SAPBEXstdData 3 10" xfId="7810"/>
    <cellStyle name="SAPBEXstdData 3 2" xfId="7811"/>
    <cellStyle name="SAPBEXstdData 3 2 2" xfId="7812"/>
    <cellStyle name="SAPBEXstdData 3 2 2 2" xfId="7813"/>
    <cellStyle name="SAPBEXstdData 3 2 3" xfId="7814"/>
    <cellStyle name="SAPBEXstdData 3 2 3 2" xfId="7815"/>
    <cellStyle name="SAPBEXstdData 3 2 4" xfId="7816"/>
    <cellStyle name="SAPBEXstdData 3 2 4 2" xfId="7817"/>
    <cellStyle name="SAPBEXstdData 3 2 5" xfId="7818"/>
    <cellStyle name="SAPBEXstdData 3 2 5 2" xfId="7819"/>
    <cellStyle name="SAPBEXstdData 3 2 6" xfId="7820"/>
    <cellStyle name="SAPBEXstdData 3 2 6 2" xfId="7821"/>
    <cellStyle name="SAPBEXstdData 3 2 7" xfId="7822"/>
    <cellStyle name="SAPBEXstdData 3 3" xfId="7823"/>
    <cellStyle name="SAPBEXstdData 3 3 2" xfId="7824"/>
    <cellStyle name="SAPBEXstdData 3 3 2 2" xfId="7825"/>
    <cellStyle name="SAPBEXstdData 3 3 3" xfId="7826"/>
    <cellStyle name="SAPBEXstdData 3 3 3 2" xfId="7827"/>
    <cellStyle name="SAPBEXstdData 3 3 4" xfId="7828"/>
    <cellStyle name="SAPBEXstdData 3 3 4 2" xfId="7829"/>
    <cellStyle name="SAPBEXstdData 3 3 5" xfId="7830"/>
    <cellStyle name="SAPBEXstdData 3 3 5 2" xfId="7831"/>
    <cellStyle name="SAPBEXstdData 3 3 6" xfId="7832"/>
    <cellStyle name="SAPBEXstdData 3 3 6 2" xfId="7833"/>
    <cellStyle name="SAPBEXstdData 3 3 7" xfId="7834"/>
    <cellStyle name="SAPBEXstdData 3 4" xfId="7835"/>
    <cellStyle name="SAPBEXstdData 3 4 2" xfId="7836"/>
    <cellStyle name="SAPBEXstdData 3 4 2 2" xfId="7837"/>
    <cellStyle name="SAPBEXstdData 3 4 3" xfId="7838"/>
    <cellStyle name="SAPBEXstdData 3 4 3 2" xfId="7839"/>
    <cellStyle name="SAPBEXstdData 3 4 4" xfId="7840"/>
    <cellStyle name="SAPBEXstdData 3 4 4 2" xfId="7841"/>
    <cellStyle name="SAPBEXstdData 3 4 5" xfId="7842"/>
    <cellStyle name="SAPBEXstdData 3 4 5 2" xfId="7843"/>
    <cellStyle name="SAPBEXstdData 3 4 6" xfId="7844"/>
    <cellStyle name="SAPBEXstdData 3 4 6 2" xfId="7845"/>
    <cellStyle name="SAPBEXstdData 3 4 7" xfId="7846"/>
    <cellStyle name="SAPBEXstdData 3 5" xfId="7847"/>
    <cellStyle name="SAPBEXstdData 3 5 2" xfId="7848"/>
    <cellStyle name="SAPBEXstdData 3 6" xfId="7849"/>
    <cellStyle name="SAPBEXstdData 3 6 2" xfId="7850"/>
    <cellStyle name="SAPBEXstdData 3 7" xfId="7851"/>
    <cellStyle name="SAPBEXstdData 3 7 2" xfId="7852"/>
    <cellStyle name="SAPBEXstdData 3 8" xfId="7853"/>
    <cellStyle name="SAPBEXstdData 3 8 2" xfId="7854"/>
    <cellStyle name="SAPBEXstdData 3 9" xfId="7855"/>
    <cellStyle name="SAPBEXstdData 3 9 2" xfId="7856"/>
    <cellStyle name="SAPBEXstdData 4" xfId="7857"/>
    <cellStyle name="SAPBEXstdData 4 2" xfId="7858"/>
    <cellStyle name="SAPBEXstdData 4 2 2" xfId="7859"/>
    <cellStyle name="SAPBEXstdData 4 3" xfId="7860"/>
    <cellStyle name="SAPBEXstdData 4 3 2" xfId="7861"/>
    <cellStyle name="SAPBEXstdData 4 4" xfId="7862"/>
    <cellStyle name="SAPBEXstdData 4 4 2" xfId="7863"/>
    <cellStyle name="SAPBEXstdData 4 5" xfId="7864"/>
    <cellStyle name="SAPBEXstdData 4 5 2" xfId="7865"/>
    <cellStyle name="SAPBEXstdData 4 6" xfId="7866"/>
    <cellStyle name="SAPBEXstdData 4 6 2" xfId="7867"/>
    <cellStyle name="SAPBEXstdData 4 7" xfId="7868"/>
    <cellStyle name="SAPBEXstdData 5" xfId="7869"/>
    <cellStyle name="SAPBEXstdData 5 2" xfId="7870"/>
    <cellStyle name="SAPBEXstdData 5 2 2" xfId="7871"/>
    <cellStyle name="SAPBEXstdData 5 3" xfId="7872"/>
    <cellStyle name="SAPBEXstdData 5 3 2" xfId="7873"/>
    <cellStyle name="SAPBEXstdData 5 4" xfId="7874"/>
    <cellStyle name="SAPBEXstdData 5 4 2" xfId="7875"/>
    <cellStyle name="SAPBEXstdData 5 5" xfId="7876"/>
    <cellStyle name="SAPBEXstdData 5 5 2" xfId="7877"/>
    <cellStyle name="SAPBEXstdData 5 6" xfId="7878"/>
    <cellStyle name="SAPBEXstdData 5 6 2" xfId="7879"/>
    <cellStyle name="SAPBEXstdData 5 7" xfId="7880"/>
    <cellStyle name="SAPBEXstdData 6" xfId="7881"/>
    <cellStyle name="SAPBEXstdData 6 2" xfId="7882"/>
    <cellStyle name="SAPBEXstdData 6 2 2" xfId="7883"/>
    <cellStyle name="SAPBEXstdData 6 3" xfId="7884"/>
    <cellStyle name="SAPBEXstdData 6 3 2" xfId="7885"/>
    <cellStyle name="SAPBEXstdData 6 4" xfId="7886"/>
    <cellStyle name="SAPBEXstdData 6 4 2" xfId="7887"/>
    <cellStyle name="SAPBEXstdData 6 5" xfId="7888"/>
    <cellStyle name="SAPBEXstdData 6 5 2" xfId="7889"/>
    <cellStyle name="SAPBEXstdData 6 6" xfId="7890"/>
    <cellStyle name="SAPBEXstdData 6 6 2" xfId="7891"/>
    <cellStyle name="SAPBEXstdData 6 7" xfId="7892"/>
    <cellStyle name="SAPBEXstdData 7" xfId="7893"/>
    <cellStyle name="SAPBEXstdData 7 2" xfId="7894"/>
    <cellStyle name="SAPBEXstdData 8" xfId="7895"/>
    <cellStyle name="SAPBEXstdData 8 2" xfId="7896"/>
    <cellStyle name="SAPBEXstdData 9" xfId="7897"/>
    <cellStyle name="SAPBEXstdData 9 2" xfId="7898"/>
    <cellStyle name="SAPBEXstdDataEmph" xfId="487"/>
    <cellStyle name="SAPBEXstdDataEmph 10" xfId="7899"/>
    <cellStyle name="SAPBEXstdDataEmph 10 2" xfId="7900"/>
    <cellStyle name="SAPBEXstdDataEmph 11" xfId="7901"/>
    <cellStyle name="SAPBEXstdDataEmph 12" xfId="7902"/>
    <cellStyle name="SAPBEXstdDataEmph 13" xfId="7903"/>
    <cellStyle name="SAPBEXstdDataEmph 14" xfId="7904"/>
    <cellStyle name="SAPBEXstdDataEmph 15" xfId="7905"/>
    <cellStyle name="SAPBEXstdDataEmph 2" xfId="7906"/>
    <cellStyle name="SAPBEXstdDataEmph 2 10" xfId="7907"/>
    <cellStyle name="SAPBEXstdDataEmph 2 11" xfId="7908"/>
    <cellStyle name="SAPBEXstdDataEmph 2 12" xfId="7909"/>
    <cellStyle name="SAPBEXstdDataEmph 2 13" xfId="7910"/>
    <cellStyle name="SAPBEXstdDataEmph 2 14" xfId="7911"/>
    <cellStyle name="SAPBEXstdDataEmph 2 2" xfId="7912"/>
    <cellStyle name="SAPBEXstdDataEmph 2 2 10" xfId="7913"/>
    <cellStyle name="SAPBEXstdDataEmph 2 2 2" xfId="7914"/>
    <cellStyle name="SAPBEXstdDataEmph 2 2 2 2" xfId="7915"/>
    <cellStyle name="SAPBEXstdDataEmph 2 2 2 2 2" xfId="7916"/>
    <cellStyle name="SAPBEXstdDataEmph 2 2 2 3" xfId="7917"/>
    <cellStyle name="SAPBEXstdDataEmph 2 2 2 3 2" xfId="7918"/>
    <cellStyle name="SAPBEXstdDataEmph 2 2 2 4" xfId="7919"/>
    <cellStyle name="SAPBEXstdDataEmph 2 2 2 4 2" xfId="7920"/>
    <cellStyle name="SAPBEXstdDataEmph 2 2 2 5" xfId="7921"/>
    <cellStyle name="SAPBEXstdDataEmph 2 2 2 5 2" xfId="7922"/>
    <cellStyle name="SAPBEXstdDataEmph 2 2 2 6" xfId="7923"/>
    <cellStyle name="SAPBEXstdDataEmph 2 2 2 6 2" xfId="7924"/>
    <cellStyle name="SAPBEXstdDataEmph 2 2 2 7" xfId="7925"/>
    <cellStyle name="SAPBEXstdDataEmph 2 2 3" xfId="7926"/>
    <cellStyle name="SAPBEXstdDataEmph 2 2 3 2" xfId="7927"/>
    <cellStyle name="SAPBEXstdDataEmph 2 2 3 2 2" xfId="7928"/>
    <cellStyle name="SAPBEXstdDataEmph 2 2 3 3" xfId="7929"/>
    <cellStyle name="SAPBEXstdDataEmph 2 2 3 3 2" xfId="7930"/>
    <cellStyle name="SAPBEXstdDataEmph 2 2 3 4" xfId="7931"/>
    <cellStyle name="SAPBEXstdDataEmph 2 2 3 4 2" xfId="7932"/>
    <cellStyle name="SAPBEXstdDataEmph 2 2 3 5" xfId="7933"/>
    <cellStyle name="SAPBEXstdDataEmph 2 2 3 5 2" xfId="7934"/>
    <cellStyle name="SAPBEXstdDataEmph 2 2 3 6" xfId="7935"/>
    <cellStyle name="SAPBEXstdDataEmph 2 2 3 6 2" xfId="7936"/>
    <cellStyle name="SAPBEXstdDataEmph 2 2 3 7" xfId="7937"/>
    <cellStyle name="SAPBEXstdDataEmph 2 2 4" xfId="7938"/>
    <cellStyle name="SAPBEXstdDataEmph 2 2 4 2" xfId="7939"/>
    <cellStyle name="SAPBEXstdDataEmph 2 2 4 2 2" xfId="7940"/>
    <cellStyle name="SAPBEXstdDataEmph 2 2 4 3" xfId="7941"/>
    <cellStyle name="SAPBEXstdDataEmph 2 2 4 3 2" xfId="7942"/>
    <cellStyle name="SAPBEXstdDataEmph 2 2 4 4" xfId="7943"/>
    <cellStyle name="SAPBEXstdDataEmph 2 2 4 4 2" xfId="7944"/>
    <cellStyle name="SAPBEXstdDataEmph 2 2 4 5" xfId="7945"/>
    <cellStyle name="SAPBEXstdDataEmph 2 2 4 5 2" xfId="7946"/>
    <cellStyle name="SAPBEXstdDataEmph 2 2 4 6" xfId="7947"/>
    <cellStyle name="SAPBEXstdDataEmph 2 2 4 6 2" xfId="7948"/>
    <cellStyle name="SAPBEXstdDataEmph 2 2 4 7" xfId="7949"/>
    <cellStyle name="SAPBEXstdDataEmph 2 2 5" xfId="7950"/>
    <cellStyle name="SAPBEXstdDataEmph 2 2 5 2" xfId="7951"/>
    <cellStyle name="SAPBEXstdDataEmph 2 2 6" xfId="7952"/>
    <cellStyle name="SAPBEXstdDataEmph 2 2 6 2" xfId="7953"/>
    <cellStyle name="SAPBEXstdDataEmph 2 2 7" xfId="7954"/>
    <cellStyle name="SAPBEXstdDataEmph 2 2 7 2" xfId="7955"/>
    <cellStyle name="SAPBEXstdDataEmph 2 2 8" xfId="7956"/>
    <cellStyle name="SAPBEXstdDataEmph 2 2 8 2" xfId="7957"/>
    <cellStyle name="SAPBEXstdDataEmph 2 2 9" xfId="7958"/>
    <cellStyle name="SAPBEXstdDataEmph 2 2 9 2" xfId="7959"/>
    <cellStyle name="SAPBEXstdDataEmph 2 3" xfId="7960"/>
    <cellStyle name="SAPBEXstdDataEmph 2 3 2" xfId="7961"/>
    <cellStyle name="SAPBEXstdDataEmph 2 3 2 2" xfId="7962"/>
    <cellStyle name="SAPBEXstdDataEmph 2 3 3" xfId="7963"/>
    <cellStyle name="SAPBEXstdDataEmph 2 3 3 2" xfId="7964"/>
    <cellStyle name="SAPBEXstdDataEmph 2 3 4" xfId="7965"/>
    <cellStyle name="SAPBEXstdDataEmph 2 3 4 2" xfId="7966"/>
    <cellStyle name="SAPBEXstdDataEmph 2 3 5" xfId="7967"/>
    <cellStyle name="SAPBEXstdDataEmph 2 3 5 2" xfId="7968"/>
    <cellStyle name="SAPBEXstdDataEmph 2 3 6" xfId="7969"/>
    <cellStyle name="SAPBEXstdDataEmph 2 3 6 2" xfId="7970"/>
    <cellStyle name="SAPBEXstdDataEmph 2 3 7" xfId="7971"/>
    <cellStyle name="SAPBEXstdDataEmph 2 4" xfId="7972"/>
    <cellStyle name="SAPBEXstdDataEmph 2 4 2" xfId="7973"/>
    <cellStyle name="SAPBEXstdDataEmph 2 4 2 2" xfId="7974"/>
    <cellStyle name="SAPBEXstdDataEmph 2 4 3" xfId="7975"/>
    <cellStyle name="SAPBEXstdDataEmph 2 4 3 2" xfId="7976"/>
    <cellStyle name="SAPBEXstdDataEmph 2 4 4" xfId="7977"/>
    <cellStyle name="SAPBEXstdDataEmph 2 4 4 2" xfId="7978"/>
    <cellStyle name="SAPBEXstdDataEmph 2 4 5" xfId="7979"/>
    <cellStyle name="SAPBEXstdDataEmph 2 4 5 2" xfId="7980"/>
    <cellStyle name="SAPBEXstdDataEmph 2 4 6" xfId="7981"/>
    <cellStyle name="SAPBEXstdDataEmph 2 4 6 2" xfId="7982"/>
    <cellStyle name="SAPBEXstdDataEmph 2 4 7" xfId="7983"/>
    <cellStyle name="SAPBEXstdDataEmph 2 5" xfId="7984"/>
    <cellStyle name="SAPBEXstdDataEmph 2 5 2" xfId="7985"/>
    <cellStyle name="SAPBEXstdDataEmph 2 5 2 2" xfId="7986"/>
    <cellStyle name="SAPBEXstdDataEmph 2 5 3" xfId="7987"/>
    <cellStyle name="SAPBEXstdDataEmph 2 5 3 2" xfId="7988"/>
    <cellStyle name="SAPBEXstdDataEmph 2 5 4" xfId="7989"/>
    <cellStyle name="SAPBEXstdDataEmph 2 5 4 2" xfId="7990"/>
    <cellStyle name="SAPBEXstdDataEmph 2 5 5" xfId="7991"/>
    <cellStyle name="SAPBEXstdDataEmph 2 5 5 2" xfId="7992"/>
    <cellStyle name="SAPBEXstdDataEmph 2 5 6" xfId="7993"/>
    <cellStyle name="SAPBEXstdDataEmph 2 5 6 2" xfId="7994"/>
    <cellStyle name="SAPBEXstdDataEmph 2 5 7" xfId="7995"/>
    <cellStyle name="SAPBEXstdDataEmph 2 6" xfId="7996"/>
    <cellStyle name="SAPBEXstdDataEmph 2 6 2" xfId="7997"/>
    <cellStyle name="SAPBEXstdDataEmph 2 7" xfId="7998"/>
    <cellStyle name="SAPBEXstdDataEmph 2 7 2" xfId="7999"/>
    <cellStyle name="SAPBEXstdDataEmph 2 8" xfId="8000"/>
    <cellStyle name="SAPBEXstdDataEmph 2 8 2" xfId="8001"/>
    <cellStyle name="SAPBEXstdDataEmph 2 9" xfId="8002"/>
    <cellStyle name="SAPBEXstdDataEmph 2 9 2" xfId="8003"/>
    <cellStyle name="SAPBEXstdDataEmph 3" xfId="8004"/>
    <cellStyle name="SAPBEXstdDataEmph 3 10" xfId="8005"/>
    <cellStyle name="SAPBEXstdDataEmph 3 2" xfId="8006"/>
    <cellStyle name="SAPBEXstdDataEmph 3 2 2" xfId="8007"/>
    <cellStyle name="SAPBEXstdDataEmph 3 2 2 2" xfId="8008"/>
    <cellStyle name="SAPBEXstdDataEmph 3 2 3" xfId="8009"/>
    <cellStyle name="SAPBEXstdDataEmph 3 2 3 2" xfId="8010"/>
    <cellStyle name="SAPBEXstdDataEmph 3 2 4" xfId="8011"/>
    <cellStyle name="SAPBEXstdDataEmph 3 2 4 2" xfId="8012"/>
    <cellStyle name="SAPBEXstdDataEmph 3 2 5" xfId="8013"/>
    <cellStyle name="SAPBEXstdDataEmph 3 2 5 2" xfId="8014"/>
    <cellStyle name="SAPBEXstdDataEmph 3 2 6" xfId="8015"/>
    <cellStyle name="SAPBEXstdDataEmph 3 2 6 2" xfId="8016"/>
    <cellStyle name="SAPBEXstdDataEmph 3 2 7" xfId="8017"/>
    <cellStyle name="SAPBEXstdDataEmph 3 3" xfId="8018"/>
    <cellStyle name="SAPBEXstdDataEmph 3 3 2" xfId="8019"/>
    <cellStyle name="SAPBEXstdDataEmph 3 3 2 2" xfId="8020"/>
    <cellStyle name="SAPBEXstdDataEmph 3 3 3" xfId="8021"/>
    <cellStyle name="SAPBEXstdDataEmph 3 3 3 2" xfId="8022"/>
    <cellStyle name="SAPBEXstdDataEmph 3 3 4" xfId="8023"/>
    <cellStyle name="SAPBEXstdDataEmph 3 3 4 2" xfId="8024"/>
    <cellStyle name="SAPBEXstdDataEmph 3 3 5" xfId="8025"/>
    <cellStyle name="SAPBEXstdDataEmph 3 3 5 2" xfId="8026"/>
    <cellStyle name="SAPBEXstdDataEmph 3 3 6" xfId="8027"/>
    <cellStyle name="SAPBEXstdDataEmph 3 3 6 2" xfId="8028"/>
    <cellStyle name="SAPBEXstdDataEmph 3 3 7" xfId="8029"/>
    <cellStyle name="SAPBEXstdDataEmph 3 4" xfId="8030"/>
    <cellStyle name="SAPBEXstdDataEmph 3 4 2" xfId="8031"/>
    <cellStyle name="SAPBEXstdDataEmph 3 4 2 2" xfId="8032"/>
    <cellStyle name="SAPBEXstdDataEmph 3 4 3" xfId="8033"/>
    <cellStyle name="SAPBEXstdDataEmph 3 4 3 2" xfId="8034"/>
    <cellStyle name="SAPBEXstdDataEmph 3 4 4" xfId="8035"/>
    <cellStyle name="SAPBEXstdDataEmph 3 4 4 2" xfId="8036"/>
    <cellStyle name="SAPBEXstdDataEmph 3 4 5" xfId="8037"/>
    <cellStyle name="SAPBEXstdDataEmph 3 4 5 2" xfId="8038"/>
    <cellStyle name="SAPBEXstdDataEmph 3 4 6" xfId="8039"/>
    <cellStyle name="SAPBEXstdDataEmph 3 4 6 2" xfId="8040"/>
    <cellStyle name="SAPBEXstdDataEmph 3 4 7" xfId="8041"/>
    <cellStyle name="SAPBEXstdDataEmph 3 5" xfId="8042"/>
    <cellStyle name="SAPBEXstdDataEmph 3 5 2" xfId="8043"/>
    <cellStyle name="SAPBEXstdDataEmph 3 6" xfId="8044"/>
    <cellStyle name="SAPBEXstdDataEmph 3 6 2" xfId="8045"/>
    <cellStyle name="SAPBEXstdDataEmph 3 7" xfId="8046"/>
    <cellStyle name="SAPBEXstdDataEmph 3 7 2" xfId="8047"/>
    <cellStyle name="SAPBEXstdDataEmph 3 8" xfId="8048"/>
    <cellStyle name="SAPBEXstdDataEmph 3 8 2" xfId="8049"/>
    <cellStyle name="SAPBEXstdDataEmph 3 9" xfId="8050"/>
    <cellStyle name="SAPBEXstdDataEmph 3 9 2" xfId="8051"/>
    <cellStyle name="SAPBEXstdDataEmph 4" xfId="8052"/>
    <cellStyle name="SAPBEXstdDataEmph 4 2" xfId="8053"/>
    <cellStyle name="SAPBEXstdDataEmph 4 2 2" xfId="8054"/>
    <cellStyle name="SAPBEXstdDataEmph 4 3" xfId="8055"/>
    <cellStyle name="SAPBEXstdDataEmph 4 3 2" xfId="8056"/>
    <cellStyle name="SAPBEXstdDataEmph 4 4" xfId="8057"/>
    <cellStyle name="SAPBEXstdDataEmph 4 4 2" xfId="8058"/>
    <cellStyle name="SAPBEXstdDataEmph 4 5" xfId="8059"/>
    <cellStyle name="SAPBEXstdDataEmph 4 5 2" xfId="8060"/>
    <cellStyle name="SAPBEXstdDataEmph 4 6" xfId="8061"/>
    <cellStyle name="SAPBEXstdDataEmph 4 6 2" xfId="8062"/>
    <cellStyle name="SAPBEXstdDataEmph 4 7" xfId="8063"/>
    <cellStyle name="SAPBEXstdDataEmph 5" xfId="8064"/>
    <cellStyle name="SAPBEXstdDataEmph 5 2" xfId="8065"/>
    <cellStyle name="SAPBEXstdDataEmph 5 2 2" xfId="8066"/>
    <cellStyle name="SAPBEXstdDataEmph 5 3" xfId="8067"/>
    <cellStyle name="SAPBEXstdDataEmph 5 3 2" xfId="8068"/>
    <cellStyle name="SAPBEXstdDataEmph 5 4" xfId="8069"/>
    <cellStyle name="SAPBEXstdDataEmph 5 4 2" xfId="8070"/>
    <cellStyle name="SAPBEXstdDataEmph 5 5" xfId="8071"/>
    <cellStyle name="SAPBEXstdDataEmph 5 5 2" xfId="8072"/>
    <cellStyle name="SAPBEXstdDataEmph 5 6" xfId="8073"/>
    <cellStyle name="SAPBEXstdDataEmph 5 6 2" xfId="8074"/>
    <cellStyle name="SAPBEXstdDataEmph 5 7" xfId="8075"/>
    <cellStyle name="SAPBEXstdDataEmph 6" xfId="8076"/>
    <cellStyle name="SAPBEXstdDataEmph 6 2" xfId="8077"/>
    <cellStyle name="SAPBEXstdDataEmph 6 2 2" xfId="8078"/>
    <cellStyle name="SAPBEXstdDataEmph 6 3" xfId="8079"/>
    <cellStyle name="SAPBEXstdDataEmph 6 3 2" xfId="8080"/>
    <cellStyle name="SAPBEXstdDataEmph 6 4" xfId="8081"/>
    <cellStyle name="SAPBEXstdDataEmph 6 4 2" xfId="8082"/>
    <cellStyle name="SAPBEXstdDataEmph 6 5" xfId="8083"/>
    <cellStyle name="SAPBEXstdDataEmph 6 5 2" xfId="8084"/>
    <cellStyle name="SAPBEXstdDataEmph 6 6" xfId="8085"/>
    <cellStyle name="SAPBEXstdDataEmph 6 6 2" xfId="8086"/>
    <cellStyle name="SAPBEXstdDataEmph 6 7" xfId="8087"/>
    <cellStyle name="SAPBEXstdDataEmph 7" xfId="8088"/>
    <cellStyle name="SAPBEXstdDataEmph 7 2" xfId="8089"/>
    <cellStyle name="SAPBEXstdDataEmph 8" xfId="8090"/>
    <cellStyle name="SAPBEXstdDataEmph 8 2" xfId="8091"/>
    <cellStyle name="SAPBEXstdDataEmph 9" xfId="8092"/>
    <cellStyle name="SAPBEXstdDataEmph 9 2" xfId="8093"/>
    <cellStyle name="SAPBEXstdItem" xfId="488"/>
    <cellStyle name="SAPBEXstdItem 10" xfId="8094"/>
    <cellStyle name="SAPBEXstdItem 10 2" xfId="8095"/>
    <cellStyle name="SAPBEXstdItem 11" xfId="8096"/>
    <cellStyle name="SAPBEXstdItem 12" xfId="8097"/>
    <cellStyle name="SAPBEXstdItem 13" xfId="8098"/>
    <cellStyle name="SAPBEXstdItem 14" xfId="8099"/>
    <cellStyle name="SAPBEXstdItem 15" xfId="8100"/>
    <cellStyle name="SAPBEXstdItem 2" xfId="8101"/>
    <cellStyle name="SAPBEXstdItem 2 10" xfId="8102"/>
    <cellStyle name="SAPBEXstdItem 2 11" xfId="8103"/>
    <cellStyle name="SAPBEXstdItem 2 12" xfId="8104"/>
    <cellStyle name="SAPBEXstdItem 2 13" xfId="8105"/>
    <cellStyle name="SAPBEXstdItem 2 14" xfId="8106"/>
    <cellStyle name="SAPBEXstdItem 2 2" xfId="8107"/>
    <cellStyle name="SAPBEXstdItem 2 2 10" xfId="8108"/>
    <cellStyle name="SAPBEXstdItem 2 2 2" xfId="8109"/>
    <cellStyle name="SAPBEXstdItem 2 2 2 2" xfId="8110"/>
    <cellStyle name="SAPBEXstdItem 2 2 2 2 2" xfId="8111"/>
    <cellStyle name="SAPBEXstdItem 2 2 2 3" xfId="8112"/>
    <cellStyle name="SAPBEXstdItem 2 2 2 3 2" xfId="8113"/>
    <cellStyle name="SAPBEXstdItem 2 2 2 4" xfId="8114"/>
    <cellStyle name="SAPBEXstdItem 2 2 2 4 2" xfId="8115"/>
    <cellStyle name="SAPBEXstdItem 2 2 2 5" xfId="8116"/>
    <cellStyle name="SAPBEXstdItem 2 2 2 5 2" xfId="8117"/>
    <cellStyle name="SAPBEXstdItem 2 2 2 6" xfId="8118"/>
    <cellStyle name="SAPBEXstdItem 2 2 2 6 2" xfId="8119"/>
    <cellStyle name="SAPBEXstdItem 2 2 2 7" xfId="8120"/>
    <cellStyle name="SAPBEXstdItem 2 2 3" xfId="8121"/>
    <cellStyle name="SAPBEXstdItem 2 2 3 2" xfId="8122"/>
    <cellStyle name="SAPBEXstdItem 2 2 3 2 2" xfId="8123"/>
    <cellStyle name="SAPBEXstdItem 2 2 3 3" xfId="8124"/>
    <cellStyle name="SAPBEXstdItem 2 2 3 3 2" xfId="8125"/>
    <cellStyle name="SAPBEXstdItem 2 2 3 4" xfId="8126"/>
    <cellStyle name="SAPBEXstdItem 2 2 3 4 2" xfId="8127"/>
    <cellStyle name="SAPBEXstdItem 2 2 3 5" xfId="8128"/>
    <cellStyle name="SAPBEXstdItem 2 2 3 5 2" xfId="8129"/>
    <cellStyle name="SAPBEXstdItem 2 2 3 6" xfId="8130"/>
    <cellStyle name="SAPBEXstdItem 2 2 3 6 2" xfId="8131"/>
    <cellStyle name="SAPBEXstdItem 2 2 3 7" xfId="8132"/>
    <cellStyle name="SAPBEXstdItem 2 2 4" xfId="8133"/>
    <cellStyle name="SAPBEXstdItem 2 2 4 2" xfId="8134"/>
    <cellStyle name="SAPBEXstdItem 2 2 4 2 2" xfId="8135"/>
    <cellStyle name="SAPBEXstdItem 2 2 4 3" xfId="8136"/>
    <cellStyle name="SAPBEXstdItem 2 2 4 3 2" xfId="8137"/>
    <cellStyle name="SAPBEXstdItem 2 2 4 4" xfId="8138"/>
    <cellStyle name="SAPBEXstdItem 2 2 4 4 2" xfId="8139"/>
    <cellStyle name="SAPBEXstdItem 2 2 4 5" xfId="8140"/>
    <cellStyle name="SAPBEXstdItem 2 2 4 5 2" xfId="8141"/>
    <cellStyle name="SAPBEXstdItem 2 2 4 6" xfId="8142"/>
    <cellStyle name="SAPBEXstdItem 2 2 4 6 2" xfId="8143"/>
    <cellStyle name="SAPBEXstdItem 2 2 4 7" xfId="8144"/>
    <cellStyle name="SAPBEXstdItem 2 2 5" xfId="8145"/>
    <cellStyle name="SAPBEXstdItem 2 2 5 2" xfId="8146"/>
    <cellStyle name="SAPBEXstdItem 2 2 6" xfId="8147"/>
    <cellStyle name="SAPBEXstdItem 2 2 6 2" xfId="8148"/>
    <cellStyle name="SAPBEXstdItem 2 2 7" xfId="8149"/>
    <cellStyle name="SAPBEXstdItem 2 2 7 2" xfId="8150"/>
    <cellStyle name="SAPBEXstdItem 2 2 8" xfId="8151"/>
    <cellStyle name="SAPBEXstdItem 2 2 8 2" xfId="8152"/>
    <cellStyle name="SAPBEXstdItem 2 2 9" xfId="8153"/>
    <cellStyle name="SAPBEXstdItem 2 2 9 2" xfId="8154"/>
    <cellStyle name="SAPBEXstdItem 2 3" xfId="8155"/>
    <cellStyle name="SAPBEXstdItem 2 3 2" xfId="8156"/>
    <cellStyle name="SAPBEXstdItem 2 3 2 2" xfId="8157"/>
    <cellStyle name="SAPBEXstdItem 2 3 3" xfId="8158"/>
    <cellStyle name="SAPBEXstdItem 2 3 3 2" xfId="8159"/>
    <cellStyle name="SAPBEXstdItem 2 3 4" xfId="8160"/>
    <cellStyle name="SAPBEXstdItem 2 3 4 2" xfId="8161"/>
    <cellStyle name="SAPBEXstdItem 2 3 5" xfId="8162"/>
    <cellStyle name="SAPBEXstdItem 2 3 5 2" xfId="8163"/>
    <cellStyle name="SAPBEXstdItem 2 3 6" xfId="8164"/>
    <cellStyle name="SAPBEXstdItem 2 3 6 2" xfId="8165"/>
    <cellStyle name="SAPBEXstdItem 2 3 7" xfId="8166"/>
    <cellStyle name="SAPBEXstdItem 2 4" xfId="8167"/>
    <cellStyle name="SAPBEXstdItem 2 4 2" xfId="8168"/>
    <cellStyle name="SAPBEXstdItem 2 4 2 2" xfId="8169"/>
    <cellStyle name="SAPBEXstdItem 2 4 3" xfId="8170"/>
    <cellStyle name="SAPBEXstdItem 2 4 3 2" xfId="8171"/>
    <cellStyle name="SAPBEXstdItem 2 4 4" xfId="8172"/>
    <cellStyle name="SAPBEXstdItem 2 4 4 2" xfId="8173"/>
    <cellStyle name="SAPBEXstdItem 2 4 5" xfId="8174"/>
    <cellStyle name="SAPBEXstdItem 2 4 5 2" xfId="8175"/>
    <cellStyle name="SAPBEXstdItem 2 4 6" xfId="8176"/>
    <cellStyle name="SAPBEXstdItem 2 4 6 2" xfId="8177"/>
    <cellStyle name="SAPBEXstdItem 2 4 7" xfId="8178"/>
    <cellStyle name="SAPBEXstdItem 2 5" xfId="8179"/>
    <cellStyle name="SAPBEXstdItem 2 5 2" xfId="8180"/>
    <cellStyle name="SAPBEXstdItem 2 5 2 2" xfId="8181"/>
    <cellStyle name="SAPBEXstdItem 2 5 3" xfId="8182"/>
    <cellStyle name="SAPBEXstdItem 2 5 3 2" xfId="8183"/>
    <cellStyle name="SAPBEXstdItem 2 5 4" xfId="8184"/>
    <cellStyle name="SAPBEXstdItem 2 5 4 2" xfId="8185"/>
    <cellStyle name="SAPBEXstdItem 2 5 5" xfId="8186"/>
    <cellStyle name="SAPBEXstdItem 2 5 5 2" xfId="8187"/>
    <cellStyle name="SAPBEXstdItem 2 5 6" xfId="8188"/>
    <cellStyle name="SAPBEXstdItem 2 5 6 2" xfId="8189"/>
    <cellStyle name="SAPBEXstdItem 2 5 7" xfId="8190"/>
    <cellStyle name="SAPBEXstdItem 2 6" xfId="8191"/>
    <cellStyle name="SAPBEXstdItem 2 6 2" xfId="8192"/>
    <cellStyle name="SAPBEXstdItem 2 7" xfId="8193"/>
    <cellStyle name="SAPBEXstdItem 2 7 2" xfId="8194"/>
    <cellStyle name="SAPBEXstdItem 2 8" xfId="8195"/>
    <cellStyle name="SAPBEXstdItem 2 8 2" xfId="8196"/>
    <cellStyle name="SAPBEXstdItem 2 9" xfId="8197"/>
    <cellStyle name="SAPBEXstdItem 2 9 2" xfId="8198"/>
    <cellStyle name="SAPBEXstdItem 3" xfId="8199"/>
    <cellStyle name="SAPBEXstdItem 3 10" xfId="8200"/>
    <cellStyle name="SAPBEXstdItem 3 2" xfId="8201"/>
    <cellStyle name="SAPBEXstdItem 3 2 2" xfId="8202"/>
    <cellStyle name="SAPBEXstdItem 3 2 2 2" xfId="8203"/>
    <cellStyle name="SAPBEXstdItem 3 2 3" xfId="8204"/>
    <cellStyle name="SAPBEXstdItem 3 2 3 2" xfId="8205"/>
    <cellStyle name="SAPBEXstdItem 3 2 4" xfId="8206"/>
    <cellStyle name="SAPBEXstdItem 3 2 4 2" xfId="8207"/>
    <cellStyle name="SAPBEXstdItem 3 2 5" xfId="8208"/>
    <cellStyle name="SAPBEXstdItem 3 2 5 2" xfId="8209"/>
    <cellStyle name="SAPBEXstdItem 3 2 6" xfId="8210"/>
    <cellStyle name="SAPBEXstdItem 3 2 6 2" xfId="8211"/>
    <cellStyle name="SAPBEXstdItem 3 2 7" xfId="8212"/>
    <cellStyle name="SAPBEXstdItem 3 3" xfId="8213"/>
    <cellStyle name="SAPBEXstdItem 3 3 2" xfId="8214"/>
    <cellStyle name="SAPBEXstdItem 3 3 2 2" xfId="8215"/>
    <cellStyle name="SAPBEXstdItem 3 3 3" xfId="8216"/>
    <cellStyle name="SAPBEXstdItem 3 3 3 2" xfId="8217"/>
    <cellStyle name="SAPBEXstdItem 3 3 4" xfId="8218"/>
    <cellStyle name="SAPBEXstdItem 3 3 4 2" xfId="8219"/>
    <cellStyle name="SAPBEXstdItem 3 3 5" xfId="8220"/>
    <cellStyle name="SAPBEXstdItem 3 3 5 2" xfId="8221"/>
    <cellStyle name="SAPBEXstdItem 3 3 6" xfId="8222"/>
    <cellStyle name="SAPBEXstdItem 3 3 6 2" xfId="8223"/>
    <cellStyle name="SAPBEXstdItem 3 3 7" xfId="8224"/>
    <cellStyle name="SAPBEXstdItem 3 4" xfId="8225"/>
    <cellStyle name="SAPBEXstdItem 3 4 2" xfId="8226"/>
    <cellStyle name="SAPBEXstdItem 3 4 2 2" xfId="8227"/>
    <cellStyle name="SAPBEXstdItem 3 4 3" xfId="8228"/>
    <cellStyle name="SAPBEXstdItem 3 4 3 2" xfId="8229"/>
    <cellStyle name="SAPBEXstdItem 3 4 4" xfId="8230"/>
    <cellStyle name="SAPBEXstdItem 3 4 4 2" xfId="8231"/>
    <cellStyle name="SAPBEXstdItem 3 4 5" xfId="8232"/>
    <cellStyle name="SAPBEXstdItem 3 4 5 2" xfId="8233"/>
    <cellStyle name="SAPBEXstdItem 3 4 6" xfId="8234"/>
    <cellStyle name="SAPBEXstdItem 3 4 6 2" xfId="8235"/>
    <cellStyle name="SAPBEXstdItem 3 4 7" xfId="8236"/>
    <cellStyle name="SAPBEXstdItem 3 5" xfId="8237"/>
    <cellStyle name="SAPBEXstdItem 3 5 2" xfId="8238"/>
    <cellStyle name="SAPBEXstdItem 3 6" xfId="8239"/>
    <cellStyle name="SAPBEXstdItem 3 6 2" xfId="8240"/>
    <cellStyle name="SAPBEXstdItem 3 7" xfId="8241"/>
    <cellStyle name="SAPBEXstdItem 3 7 2" xfId="8242"/>
    <cellStyle name="SAPBEXstdItem 3 8" xfId="8243"/>
    <cellStyle name="SAPBEXstdItem 3 8 2" xfId="8244"/>
    <cellStyle name="SAPBEXstdItem 3 9" xfId="8245"/>
    <cellStyle name="SAPBEXstdItem 3 9 2" xfId="8246"/>
    <cellStyle name="SAPBEXstdItem 4" xfId="8247"/>
    <cellStyle name="SAPBEXstdItem 4 2" xfId="8248"/>
    <cellStyle name="SAPBEXstdItem 4 2 2" xfId="8249"/>
    <cellStyle name="SAPBEXstdItem 4 3" xfId="8250"/>
    <cellStyle name="SAPBEXstdItem 4 3 2" xfId="8251"/>
    <cellStyle name="SAPBEXstdItem 4 4" xfId="8252"/>
    <cellStyle name="SAPBEXstdItem 4 4 2" xfId="8253"/>
    <cellStyle name="SAPBEXstdItem 4 5" xfId="8254"/>
    <cellStyle name="SAPBEXstdItem 4 5 2" xfId="8255"/>
    <cellStyle name="SAPBEXstdItem 4 6" xfId="8256"/>
    <cellStyle name="SAPBEXstdItem 4 6 2" xfId="8257"/>
    <cellStyle name="SAPBEXstdItem 4 7" xfId="8258"/>
    <cellStyle name="SAPBEXstdItem 5" xfId="8259"/>
    <cellStyle name="SAPBEXstdItem 5 2" xfId="8260"/>
    <cellStyle name="SAPBEXstdItem 5 2 2" xfId="8261"/>
    <cellStyle name="SAPBEXstdItem 5 3" xfId="8262"/>
    <cellStyle name="SAPBEXstdItem 5 3 2" xfId="8263"/>
    <cellStyle name="SAPBEXstdItem 5 4" xfId="8264"/>
    <cellStyle name="SAPBEXstdItem 5 4 2" xfId="8265"/>
    <cellStyle name="SAPBEXstdItem 5 5" xfId="8266"/>
    <cellStyle name="SAPBEXstdItem 5 5 2" xfId="8267"/>
    <cellStyle name="SAPBEXstdItem 5 6" xfId="8268"/>
    <cellStyle name="SAPBEXstdItem 5 6 2" xfId="8269"/>
    <cellStyle name="SAPBEXstdItem 5 7" xfId="8270"/>
    <cellStyle name="SAPBEXstdItem 6" xfId="8271"/>
    <cellStyle name="SAPBEXstdItem 6 2" xfId="8272"/>
    <cellStyle name="SAPBEXstdItem 6 2 2" xfId="8273"/>
    <cellStyle name="SAPBEXstdItem 6 3" xfId="8274"/>
    <cellStyle name="SAPBEXstdItem 6 3 2" xfId="8275"/>
    <cellStyle name="SAPBEXstdItem 6 4" xfId="8276"/>
    <cellStyle name="SAPBEXstdItem 6 4 2" xfId="8277"/>
    <cellStyle name="SAPBEXstdItem 6 5" xfId="8278"/>
    <cellStyle name="SAPBEXstdItem 6 5 2" xfId="8279"/>
    <cellStyle name="SAPBEXstdItem 6 6" xfId="8280"/>
    <cellStyle name="SAPBEXstdItem 6 6 2" xfId="8281"/>
    <cellStyle name="SAPBEXstdItem 6 7" xfId="8282"/>
    <cellStyle name="SAPBEXstdItem 7" xfId="8283"/>
    <cellStyle name="SAPBEXstdItem 7 2" xfId="8284"/>
    <cellStyle name="SAPBEXstdItem 8" xfId="8285"/>
    <cellStyle name="SAPBEXstdItem 8 2" xfId="8286"/>
    <cellStyle name="SAPBEXstdItem 9" xfId="8287"/>
    <cellStyle name="SAPBEXstdItem 9 2" xfId="8288"/>
    <cellStyle name="SAPBEXstdItemX" xfId="489"/>
    <cellStyle name="SAPBEXstdItemX 10" xfId="8289"/>
    <cellStyle name="SAPBEXstdItemX 10 2" xfId="8290"/>
    <cellStyle name="SAPBEXstdItemX 11" xfId="8291"/>
    <cellStyle name="SAPBEXstdItemX 12" xfId="8292"/>
    <cellStyle name="SAPBEXstdItemX 13" xfId="8293"/>
    <cellStyle name="SAPBEXstdItemX 14" xfId="8294"/>
    <cellStyle name="SAPBEXstdItemX 15" xfId="8295"/>
    <cellStyle name="SAPBEXstdItemX 2" xfId="8296"/>
    <cellStyle name="SAPBEXstdItemX 2 10" xfId="8297"/>
    <cellStyle name="SAPBEXstdItemX 2 11" xfId="8298"/>
    <cellStyle name="SAPBEXstdItemX 2 12" xfId="8299"/>
    <cellStyle name="SAPBEXstdItemX 2 13" xfId="8300"/>
    <cellStyle name="SAPBEXstdItemX 2 14" xfId="8301"/>
    <cellStyle name="SAPBEXstdItemX 2 2" xfId="8302"/>
    <cellStyle name="SAPBEXstdItemX 2 2 10" xfId="8303"/>
    <cellStyle name="SAPBEXstdItemX 2 2 2" xfId="8304"/>
    <cellStyle name="SAPBEXstdItemX 2 2 2 2" xfId="8305"/>
    <cellStyle name="SAPBEXstdItemX 2 2 2 2 2" xfId="8306"/>
    <cellStyle name="SAPBEXstdItemX 2 2 2 3" xfId="8307"/>
    <cellStyle name="SAPBEXstdItemX 2 2 2 3 2" xfId="8308"/>
    <cellStyle name="SAPBEXstdItemX 2 2 2 4" xfId="8309"/>
    <cellStyle name="SAPBEXstdItemX 2 2 2 4 2" xfId="8310"/>
    <cellStyle name="SAPBEXstdItemX 2 2 2 5" xfId="8311"/>
    <cellStyle name="SAPBEXstdItemX 2 2 2 5 2" xfId="8312"/>
    <cellStyle name="SAPBEXstdItemX 2 2 2 6" xfId="8313"/>
    <cellStyle name="SAPBEXstdItemX 2 2 2 6 2" xfId="8314"/>
    <cellStyle name="SAPBEXstdItemX 2 2 2 7" xfId="8315"/>
    <cellStyle name="SAPBEXstdItemX 2 2 3" xfId="8316"/>
    <cellStyle name="SAPBEXstdItemX 2 2 3 2" xfId="8317"/>
    <cellStyle name="SAPBEXstdItemX 2 2 3 2 2" xfId="8318"/>
    <cellStyle name="SAPBEXstdItemX 2 2 3 3" xfId="8319"/>
    <cellStyle name="SAPBEXstdItemX 2 2 3 3 2" xfId="8320"/>
    <cellStyle name="SAPBEXstdItemX 2 2 3 4" xfId="8321"/>
    <cellStyle name="SAPBEXstdItemX 2 2 3 4 2" xfId="8322"/>
    <cellStyle name="SAPBEXstdItemX 2 2 3 5" xfId="8323"/>
    <cellStyle name="SAPBEXstdItemX 2 2 3 5 2" xfId="8324"/>
    <cellStyle name="SAPBEXstdItemX 2 2 3 6" xfId="8325"/>
    <cellStyle name="SAPBEXstdItemX 2 2 3 6 2" xfId="8326"/>
    <cellStyle name="SAPBEXstdItemX 2 2 3 7" xfId="8327"/>
    <cellStyle name="SAPBEXstdItemX 2 2 4" xfId="8328"/>
    <cellStyle name="SAPBEXstdItemX 2 2 4 2" xfId="8329"/>
    <cellStyle name="SAPBEXstdItemX 2 2 4 2 2" xfId="8330"/>
    <cellStyle name="SAPBEXstdItemX 2 2 4 3" xfId="8331"/>
    <cellStyle name="SAPBEXstdItemX 2 2 4 3 2" xfId="8332"/>
    <cellStyle name="SAPBEXstdItemX 2 2 4 4" xfId="8333"/>
    <cellStyle name="SAPBEXstdItemX 2 2 4 4 2" xfId="8334"/>
    <cellStyle name="SAPBEXstdItemX 2 2 4 5" xfId="8335"/>
    <cellStyle name="SAPBEXstdItemX 2 2 4 5 2" xfId="8336"/>
    <cellStyle name="SAPBEXstdItemX 2 2 4 6" xfId="8337"/>
    <cellStyle name="SAPBEXstdItemX 2 2 4 6 2" xfId="8338"/>
    <cellStyle name="SAPBEXstdItemX 2 2 4 7" xfId="8339"/>
    <cellStyle name="SAPBEXstdItemX 2 2 5" xfId="8340"/>
    <cellStyle name="SAPBEXstdItemX 2 2 5 2" xfId="8341"/>
    <cellStyle name="SAPBEXstdItemX 2 2 6" xfId="8342"/>
    <cellStyle name="SAPBEXstdItemX 2 2 6 2" xfId="8343"/>
    <cellStyle name="SAPBEXstdItemX 2 2 7" xfId="8344"/>
    <cellStyle name="SAPBEXstdItemX 2 2 7 2" xfId="8345"/>
    <cellStyle name="SAPBEXstdItemX 2 2 8" xfId="8346"/>
    <cellStyle name="SAPBEXstdItemX 2 2 8 2" xfId="8347"/>
    <cellStyle name="SAPBEXstdItemX 2 2 9" xfId="8348"/>
    <cellStyle name="SAPBEXstdItemX 2 2 9 2" xfId="8349"/>
    <cellStyle name="SAPBEXstdItemX 2 3" xfId="8350"/>
    <cellStyle name="SAPBEXstdItemX 2 3 2" xfId="8351"/>
    <cellStyle name="SAPBEXstdItemX 2 3 2 2" xfId="8352"/>
    <cellStyle name="SAPBEXstdItemX 2 3 3" xfId="8353"/>
    <cellStyle name="SAPBEXstdItemX 2 3 3 2" xfId="8354"/>
    <cellStyle name="SAPBEXstdItemX 2 3 4" xfId="8355"/>
    <cellStyle name="SAPBEXstdItemX 2 3 4 2" xfId="8356"/>
    <cellStyle name="SAPBEXstdItemX 2 3 5" xfId="8357"/>
    <cellStyle name="SAPBEXstdItemX 2 3 5 2" xfId="8358"/>
    <cellStyle name="SAPBEXstdItemX 2 3 6" xfId="8359"/>
    <cellStyle name="SAPBEXstdItemX 2 3 6 2" xfId="8360"/>
    <cellStyle name="SAPBEXstdItemX 2 3 7" xfId="8361"/>
    <cellStyle name="SAPBEXstdItemX 2 4" xfId="8362"/>
    <cellStyle name="SAPBEXstdItemX 2 4 2" xfId="8363"/>
    <cellStyle name="SAPBEXstdItemX 2 4 2 2" xfId="8364"/>
    <cellStyle name="SAPBEXstdItemX 2 4 3" xfId="8365"/>
    <cellStyle name="SAPBEXstdItemX 2 4 3 2" xfId="8366"/>
    <cellStyle name="SAPBEXstdItemX 2 4 4" xfId="8367"/>
    <cellStyle name="SAPBEXstdItemX 2 4 4 2" xfId="8368"/>
    <cellStyle name="SAPBEXstdItemX 2 4 5" xfId="8369"/>
    <cellStyle name="SAPBEXstdItemX 2 4 5 2" xfId="8370"/>
    <cellStyle name="SAPBEXstdItemX 2 4 6" xfId="8371"/>
    <cellStyle name="SAPBEXstdItemX 2 4 6 2" xfId="8372"/>
    <cellStyle name="SAPBEXstdItemX 2 4 7" xfId="8373"/>
    <cellStyle name="SAPBEXstdItemX 2 5" xfId="8374"/>
    <cellStyle name="SAPBEXstdItemX 2 5 2" xfId="8375"/>
    <cellStyle name="SAPBEXstdItemX 2 5 2 2" xfId="8376"/>
    <cellStyle name="SAPBEXstdItemX 2 5 3" xfId="8377"/>
    <cellStyle name="SAPBEXstdItemX 2 5 3 2" xfId="8378"/>
    <cellStyle name="SAPBEXstdItemX 2 5 4" xfId="8379"/>
    <cellStyle name="SAPBEXstdItemX 2 5 4 2" xfId="8380"/>
    <cellStyle name="SAPBEXstdItemX 2 5 5" xfId="8381"/>
    <cellStyle name="SAPBEXstdItemX 2 5 5 2" xfId="8382"/>
    <cellStyle name="SAPBEXstdItemX 2 5 6" xfId="8383"/>
    <cellStyle name="SAPBEXstdItemX 2 5 6 2" xfId="8384"/>
    <cellStyle name="SAPBEXstdItemX 2 5 7" xfId="8385"/>
    <cellStyle name="SAPBEXstdItemX 2 6" xfId="8386"/>
    <cellStyle name="SAPBEXstdItemX 2 6 2" xfId="8387"/>
    <cellStyle name="SAPBEXstdItemX 2 7" xfId="8388"/>
    <cellStyle name="SAPBEXstdItemX 2 7 2" xfId="8389"/>
    <cellStyle name="SAPBEXstdItemX 2 8" xfId="8390"/>
    <cellStyle name="SAPBEXstdItemX 2 8 2" xfId="8391"/>
    <cellStyle name="SAPBEXstdItemX 2 9" xfId="8392"/>
    <cellStyle name="SAPBEXstdItemX 2 9 2" xfId="8393"/>
    <cellStyle name="SAPBEXstdItemX 3" xfId="8394"/>
    <cellStyle name="SAPBEXstdItemX 3 10" xfId="8395"/>
    <cellStyle name="SAPBEXstdItemX 3 2" xfId="8396"/>
    <cellStyle name="SAPBEXstdItemX 3 2 2" xfId="8397"/>
    <cellStyle name="SAPBEXstdItemX 3 2 2 2" xfId="8398"/>
    <cellStyle name="SAPBEXstdItemX 3 2 3" xfId="8399"/>
    <cellStyle name="SAPBEXstdItemX 3 2 3 2" xfId="8400"/>
    <cellStyle name="SAPBEXstdItemX 3 2 4" xfId="8401"/>
    <cellStyle name="SAPBEXstdItemX 3 2 4 2" xfId="8402"/>
    <cellStyle name="SAPBEXstdItemX 3 2 5" xfId="8403"/>
    <cellStyle name="SAPBEXstdItemX 3 2 5 2" xfId="8404"/>
    <cellStyle name="SAPBEXstdItemX 3 2 6" xfId="8405"/>
    <cellStyle name="SAPBEXstdItemX 3 2 6 2" xfId="8406"/>
    <cellStyle name="SAPBEXstdItemX 3 2 7" xfId="8407"/>
    <cellStyle name="SAPBEXstdItemX 3 3" xfId="8408"/>
    <cellStyle name="SAPBEXstdItemX 3 3 2" xfId="8409"/>
    <cellStyle name="SAPBEXstdItemX 3 3 2 2" xfId="8410"/>
    <cellStyle name="SAPBEXstdItemX 3 3 3" xfId="8411"/>
    <cellStyle name="SAPBEXstdItemX 3 3 3 2" xfId="8412"/>
    <cellStyle name="SAPBEXstdItemX 3 3 4" xfId="8413"/>
    <cellStyle name="SAPBEXstdItemX 3 3 4 2" xfId="8414"/>
    <cellStyle name="SAPBEXstdItemX 3 3 5" xfId="8415"/>
    <cellStyle name="SAPBEXstdItemX 3 3 5 2" xfId="8416"/>
    <cellStyle name="SAPBEXstdItemX 3 3 6" xfId="8417"/>
    <cellStyle name="SAPBEXstdItemX 3 3 6 2" xfId="8418"/>
    <cellStyle name="SAPBEXstdItemX 3 3 7" xfId="8419"/>
    <cellStyle name="SAPBEXstdItemX 3 4" xfId="8420"/>
    <cellStyle name="SAPBEXstdItemX 3 4 2" xfId="8421"/>
    <cellStyle name="SAPBEXstdItemX 3 4 2 2" xfId="8422"/>
    <cellStyle name="SAPBEXstdItemX 3 4 3" xfId="8423"/>
    <cellStyle name="SAPBEXstdItemX 3 4 3 2" xfId="8424"/>
    <cellStyle name="SAPBEXstdItemX 3 4 4" xfId="8425"/>
    <cellStyle name="SAPBEXstdItemX 3 4 4 2" xfId="8426"/>
    <cellStyle name="SAPBEXstdItemX 3 4 5" xfId="8427"/>
    <cellStyle name="SAPBEXstdItemX 3 4 5 2" xfId="8428"/>
    <cellStyle name="SAPBEXstdItemX 3 4 6" xfId="8429"/>
    <cellStyle name="SAPBEXstdItemX 3 4 6 2" xfId="8430"/>
    <cellStyle name="SAPBEXstdItemX 3 4 7" xfId="8431"/>
    <cellStyle name="SAPBEXstdItemX 3 5" xfId="8432"/>
    <cellStyle name="SAPBEXstdItemX 3 5 2" xfId="8433"/>
    <cellStyle name="SAPBEXstdItemX 3 6" xfId="8434"/>
    <cellStyle name="SAPBEXstdItemX 3 6 2" xfId="8435"/>
    <cellStyle name="SAPBEXstdItemX 3 7" xfId="8436"/>
    <cellStyle name="SAPBEXstdItemX 3 7 2" xfId="8437"/>
    <cellStyle name="SAPBEXstdItemX 3 8" xfId="8438"/>
    <cellStyle name="SAPBEXstdItemX 3 8 2" xfId="8439"/>
    <cellStyle name="SAPBEXstdItemX 3 9" xfId="8440"/>
    <cellStyle name="SAPBEXstdItemX 3 9 2" xfId="8441"/>
    <cellStyle name="SAPBEXstdItemX 4" xfId="8442"/>
    <cellStyle name="SAPBEXstdItemX 4 2" xfId="8443"/>
    <cellStyle name="SAPBEXstdItemX 4 2 2" xfId="8444"/>
    <cellStyle name="SAPBEXstdItemX 4 3" xfId="8445"/>
    <cellStyle name="SAPBEXstdItemX 4 3 2" xfId="8446"/>
    <cellStyle name="SAPBEXstdItemX 4 4" xfId="8447"/>
    <cellStyle name="SAPBEXstdItemX 4 4 2" xfId="8448"/>
    <cellStyle name="SAPBEXstdItemX 4 5" xfId="8449"/>
    <cellStyle name="SAPBEXstdItemX 4 5 2" xfId="8450"/>
    <cellStyle name="SAPBEXstdItemX 4 6" xfId="8451"/>
    <cellStyle name="SAPBEXstdItemX 4 6 2" xfId="8452"/>
    <cellStyle name="SAPBEXstdItemX 4 7" xfId="8453"/>
    <cellStyle name="SAPBEXstdItemX 5" xfId="8454"/>
    <cellStyle name="SAPBEXstdItemX 5 2" xfId="8455"/>
    <cellStyle name="SAPBEXstdItemX 5 2 2" xfId="8456"/>
    <cellStyle name="SAPBEXstdItemX 5 3" xfId="8457"/>
    <cellStyle name="SAPBEXstdItemX 5 3 2" xfId="8458"/>
    <cellStyle name="SAPBEXstdItemX 5 4" xfId="8459"/>
    <cellStyle name="SAPBEXstdItemX 5 4 2" xfId="8460"/>
    <cellStyle name="SAPBEXstdItemX 5 5" xfId="8461"/>
    <cellStyle name="SAPBEXstdItemX 5 5 2" xfId="8462"/>
    <cellStyle name="SAPBEXstdItemX 5 6" xfId="8463"/>
    <cellStyle name="SAPBEXstdItemX 5 6 2" xfId="8464"/>
    <cellStyle name="SAPBEXstdItemX 5 7" xfId="8465"/>
    <cellStyle name="SAPBEXstdItemX 6" xfId="8466"/>
    <cellStyle name="SAPBEXstdItemX 6 2" xfId="8467"/>
    <cellStyle name="SAPBEXstdItemX 6 2 2" xfId="8468"/>
    <cellStyle name="SAPBEXstdItemX 6 3" xfId="8469"/>
    <cellStyle name="SAPBEXstdItemX 6 3 2" xfId="8470"/>
    <cellStyle name="SAPBEXstdItemX 6 4" xfId="8471"/>
    <cellStyle name="SAPBEXstdItemX 6 4 2" xfId="8472"/>
    <cellStyle name="SAPBEXstdItemX 6 5" xfId="8473"/>
    <cellStyle name="SAPBEXstdItemX 6 5 2" xfId="8474"/>
    <cellStyle name="SAPBEXstdItemX 6 6" xfId="8475"/>
    <cellStyle name="SAPBEXstdItemX 6 6 2" xfId="8476"/>
    <cellStyle name="SAPBEXstdItemX 6 7" xfId="8477"/>
    <cellStyle name="SAPBEXstdItemX 7" xfId="8478"/>
    <cellStyle name="SAPBEXstdItemX 7 2" xfId="8479"/>
    <cellStyle name="SAPBEXstdItemX 8" xfId="8480"/>
    <cellStyle name="SAPBEXstdItemX 8 2" xfId="8481"/>
    <cellStyle name="SAPBEXstdItemX 9" xfId="8482"/>
    <cellStyle name="SAPBEXstdItemX 9 2" xfId="8483"/>
    <cellStyle name="SAPBEXtitle" xfId="490"/>
    <cellStyle name="SAPBEXunassignedItem" xfId="8484"/>
    <cellStyle name="SAPBEXunassignedItem 10" xfId="8485"/>
    <cellStyle name="SAPBEXunassignedItem 10 2" xfId="8486"/>
    <cellStyle name="SAPBEXunassignedItem 11" xfId="8487"/>
    <cellStyle name="SAPBEXunassignedItem 12" xfId="8488"/>
    <cellStyle name="SAPBEXunassignedItem 13" xfId="8489"/>
    <cellStyle name="SAPBEXunassignedItem 14" xfId="8490"/>
    <cellStyle name="SAPBEXunassignedItem 15" xfId="8491"/>
    <cellStyle name="SAPBEXunassignedItem 2" xfId="8492"/>
    <cellStyle name="SAPBEXunassignedItem 2 10" xfId="8493"/>
    <cellStyle name="SAPBEXunassignedItem 2 11" xfId="8494"/>
    <cellStyle name="SAPBEXunassignedItem 2 12" xfId="8495"/>
    <cellStyle name="SAPBEXunassignedItem 2 13" xfId="8496"/>
    <cellStyle name="SAPBEXunassignedItem 2 14" xfId="8497"/>
    <cellStyle name="SAPBEXunassignedItem 2 2" xfId="8498"/>
    <cellStyle name="SAPBEXunassignedItem 2 2 10" xfId="8499"/>
    <cellStyle name="SAPBEXunassignedItem 2 2 2" xfId="8500"/>
    <cellStyle name="SAPBEXunassignedItem 2 2 2 2" xfId="8501"/>
    <cellStyle name="SAPBEXunassignedItem 2 2 2 2 2" xfId="8502"/>
    <cellStyle name="SAPBEXunassignedItem 2 2 2 3" xfId="8503"/>
    <cellStyle name="SAPBEXunassignedItem 2 2 2 3 2" xfId="8504"/>
    <cellStyle name="SAPBEXunassignedItem 2 2 2 4" xfId="8505"/>
    <cellStyle name="SAPBEXunassignedItem 2 2 2 4 2" xfId="8506"/>
    <cellStyle name="SAPBEXunassignedItem 2 2 2 5" xfId="8507"/>
    <cellStyle name="SAPBEXunassignedItem 2 2 2 5 2" xfId="8508"/>
    <cellStyle name="SAPBEXunassignedItem 2 2 2 6" xfId="8509"/>
    <cellStyle name="SAPBEXunassignedItem 2 2 2 6 2" xfId="8510"/>
    <cellStyle name="SAPBEXunassignedItem 2 2 2 7" xfId="8511"/>
    <cellStyle name="SAPBEXunassignedItem 2 2 3" xfId="8512"/>
    <cellStyle name="SAPBEXunassignedItem 2 2 3 2" xfId="8513"/>
    <cellStyle name="SAPBEXunassignedItem 2 2 3 2 2" xfId="8514"/>
    <cellStyle name="SAPBEXunassignedItem 2 2 3 3" xfId="8515"/>
    <cellStyle name="SAPBEXunassignedItem 2 2 3 3 2" xfId="8516"/>
    <cellStyle name="SAPBEXunassignedItem 2 2 3 4" xfId="8517"/>
    <cellStyle name="SAPBEXunassignedItem 2 2 3 4 2" xfId="8518"/>
    <cellStyle name="SAPBEXunassignedItem 2 2 3 5" xfId="8519"/>
    <cellStyle name="SAPBEXunassignedItem 2 2 3 5 2" xfId="8520"/>
    <cellStyle name="SAPBEXunassignedItem 2 2 3 6" xfId="8521"/>
    <cellStyle name="SAPBEXunassignedItem 2 2 3 6 2" xfId="8522"/>
    <cellStyle name="SAPBEXunassignedItem 2 2 3 7" xfId="8523"/>
    <cellStyle name="SAPBEXunassignedItem 2 2 4" xfId="8524"/>
    <cellStyle name="SAPBEXunassignedItem 2 2 4 2" xfId="8525"/>
    <cellStyle name="SAPBEXunassignedItem 2 2 4 2 2" xfId="8526"/>
    <cellStyle name="SAPBEXunassignedItem 2 2 4 3" xfId="8527"/>
    <cellStyle name="SAPBEXunassignedItem 2 2 4 3 2" xfId="8528"/>
    <cellStyle name="SAPBEXunassignedItem 2 2 4 4" xfId="8529"/>
    <cellStyle name="SAPBEXunassignedItem 2 2 4 4 2" xfId="8530"/>
    <cellStyle name="SAPBEXunassignedItem 2 2 4 5" xfId="8531"/>
    <cellStyle name="SAPBEXunassignedItem 2 2 4 5 2" xfId="8532"/>
    <cellStyle name="SAPBEXunassignedItem 2 2 4 6" xfId="8533"/>
    <cellStyle name="SAPBEXunassignedItem 2 2 4 6 2" xfId="8534"/>
    <cellStyle name="SAPBEXunassignedItem 2 2 4 7" xfId="8535"/>
    <cellStyle name="SAPBEXunassignedItem 2 2 5" xfId="8536"/>
    <cellStyle name="SAPBEXunassignedItem 2 2 5 2" xfId="8537"/>
    <cellStyle name="SAPBEXunassignedItem 2 2 6" xfId="8538"/>
    <cellStyle name="SAPBEXunassignedItem 2 2 6 2" xfId="8539"/>
    <cellStyle name="SAPBEXunassignedItem 2 2 7" xfId="8540"/>
    <cellStyle name="SAPBEXunassignedItem 2 2 7 2" xfId="8541"/>
    <cellStyle name="SAPBEXunassignedItem 2 2 8" xfId="8542"/>
    <cellStyle name="SAPBEXunassignedItem 2 2 8 2" xfId="8543"/>
    <cellStyle name="SAPBEXunassignedItem 2 2 9" xfId="8544"/>
    <cellStyle name="SAPBEXunassignedItem 2 2 9 2" xfId="8545"/>
    <cellStyle name="SAPBEXunassignedItem 2 3" xfId="8546"/>
    <cellStyle name="SAPBEXunassignedItem 2 3 2" xfId="8547"/>
    <cellStyle name="SAPBEXunassignedItem 2 3 2 2" xfId="8548"/>
    <cellStyle name="SAPBEXunassignedItem 2 3 3" xfId="8549"/>
    <cellStyle name="SAPBEXunassignedItem 2 3 3 2" xfId="8550"/>
    <cellStyle name="SAPBEXunassignedItem 2 3 4" xfId="8551"/>
    <cellStyle name="SAPBEXunassignedItem 2 3 4 2" xfId="8552"/>
    <cellStyle name="SAPBEXunassignedItem 2 3 5" xfId="8553"/>
    <cellStyle name="SAPBEXunassignedItem 2 3 5 2" xfId="8554"/>
    <cellStyle name="SAPBEXunassignedItem 2 3 6" xfId="8555"/>
    <cellStyle name="SAPBEXunassignedItem 2 3 6 2" xfId="8556"/>
    <cellStyle name="SAPBEXunassignedItem 2 3 7" xfId="8557"/>
    <cellStyle name="SAPBEXunassignedItem 2 4" xfId="8558"/>
    <cellStyle name="SAPBEXunassignedItem 2 4 2" xfId="8559"/>
    <cellStyle name="SAPBEXunassignedItem 2 4 2 2" xfId="8560"/>
    <cellStyle name="SAPBEXunassignedItem 2 4 3" xfId="8561"/>
    <cellStyle name="SAPBEXunassignedItem 2 4 3 2" xfId="8562"/>
    <cellStyle name="SAPBEXunassignedItem 2 4 4" xfId="8563"/>
    <cellStyle name="SAPBEXunassignedItem 2 4 4 2" xfId="8564"/>
    <cellStyle name="SAPBEXunassignedItem 2 4 5" xfId="8565"/>
    <cellStyle name="SAPBEXunassignedItem 2 4 5 2" xfId="8566"/>
    <cellStyle name="SAPBEXunassignedItem 2 4 6" xfId="8567"/>
    <cellStyle name="SAPBEXunassignedItem 2 4 6 2" xfId="8568"/>
    <cellStyle name="SAPBEXunassignedItem 2 4 7" xfId="8569"/>
    <cellStyle name="SAPBEXunassignedItem 2 5" xfId="8570"/>
    <cellStyle name="SAPBEXunassignedItem 2 5 2" xfId="8571"/>
    <cellStyle name="SAPBEXunassignedItem 2 5 2 2" xfId="8572"/>
    <cellStyle name="SAPBEXunassignedItem 2 5 3" xfId="8573"/>
    <cellStyle name="SAPBEXunassignedItem 2 5 3 2" xfId="8574"/>
    <cellStyle name="SAPBEXunassignedItem 2 5 4" xfId="8575"/>
    <cellStyle name="SAPBEXunassignedItem 2 5 4 2" xfId="8576"/>
    <cellStyle name="SAPBEXunassignedItem 2 5 5" xfId="8577"/>
    <cellStyle name="SAPBEXunassignedItem 2 5 5 2" xfId="8578"/>
    <cellStyle name="SAPBEXunassignedItem 2 5 6" xfId="8579"/>
    <cellStyle name="SAPBEXunassignedItem 2 5 6 2" xfId="8580"/>
    <cellStyle name="SAPBEXunassignedItem 2 5 7" xfId="8581"/>
    <cellStyle name="SAPBEXunassignedItem 2 6" xfId="8582"/>
    <cellStyle name="SAPBEXunassignedItem 2 6 2" xfId="8583"/>
    <cellStyle name="SAPBEXunassignedItem 2 7" xfId="8584"/>
    <cellStyle name="SAPBEXunassignedItem 2 7 2" xfId="8585"/>
    <cellStyle name="SAPBEXunassignedItem 2 8" xfId="8586"/>
    <cellStyle name="SAPBEXunassignedItem 2 8 2" xfId="8587"/>
    <cellStyle name="SAPBEXunassignedItem 2 9" xfId="8588"/>
    <cellStyle name="SAPBEXunassignedItem 2 9 2" xfId="8589"/>
    <cellStyle name="SAPBEXunassignedItem 3" xfId="8590"/>
    <cellStyle name="SAPBEXunassignedItem 3 10" xfId="8591"/>
    <cellStyle name="SAPBEXunassignedItem 3 2" xfId="8592"/>
    <cellStyle name="SAPBEXunassignedItem 3 2 2" xfId="8593"/>
    <cellStyle name="SAPBEXunassignedItem 3 2 2 2" xfId="8594"/>
    <cellStyle name="SAPBEXunassignedItem 3 2 3" xfId="8595"/>
    <cellStyle name="SAPBEXunassignedItem 3 2 3 2" xfId="8596"/>
    <cellStyle name="SAPBEXunassignedItem 3 2 4" xfId="8597"/>
    <cellStyle name="SAPBEXunassignedItem 3 2 4 2" xfId="8598"/>
    <cellStyle name="SAPBEXunassignedItem 3 2 5" xfId="8599"/>
    <cellStyle name="SAPBEXunassignedItem 3 2 5 2" xfId="8600"/>
    <cellStyle name="SAPBEXunassignedItem 3 2 6" xfId="8601"/>
    <cellStyle name="SAPBEXunassignedItem 3 2 6 2" xfId="8602"/>
    <cellStyle name="SAPBEXunassignedItem 3 2 7" xfId="8603"/>
    <cellStyle name="SAPBEXunassignedItem 3 3" xfId="8604"/>
    <cellStyle name="SAPBEXunassignedItem 3 3 2" xfId="8605"/>
    <cellStyle name="SAPBEXunassignedItem 3 3 2 2" xfId="8606"/>
    <cellStyle name="SAPBEXunassignedItem 3 3 3" xfId="8607"/>
    <cellStyle name="SAPBEXunassignedItem 3 3 3 2" xfId="8608"/>
    <cellStyle name="SAPBEXunassignedItem 3 3 4" xfId="8609"/>
    <cellStyle name="SAPBEXunassignedItem 3 3 4 2" xfId="8610"/>
    <cellStyle name="SAPBEXunassignedItem 3 3 5" xfId="8611"/>
    <cellStyle name="SAPBEXunassignedItem 3 3 5 2" xfId="8612"/>
    <cellStyle name="SAPBEXunassignedItem 3 3 6" xfId="8613"/>
    <cellStyle name="SAPBEXunassignedItem 3 3 6 2" xfId="8614"/>
    <cellStyle name="SAPBEXunassignedItem 3 3 7" xfId="8615"/>
    <cellStyle name="SAPBEXunassignedItem 3 4" xfId="8616"/>
    <cellStyle name="SAPBEXunassignedItem 3 4 2" xfId="8617"/>
    <cellStyle name="SAPBEXunassignedItem 3 4 2 2" xfId="8618"/>
    <cellStyle name="SAPBEXunassignedItem 3 4 3" xfId="8619"/>
    <cellStyle name="SAPBEXunassignedItem 3 4 3 2" xfId="8620"/>
    <cellStyle name="SAPBEXunassignedItem 3 4 4" xfId="8621"/>
    <cellStyle name="SAPBEXunassignedItem 3 4 4 2" xfId="8622"/>
    <cellStyle name="SAPBEXunassignedItem 3 4 5" xfId="8623"/>
    <cellStyle name="SAPBEXunassignedItem 3 4 5 2" xfId="8624"/>
    <cellStyle name="SAPBEXunassignedItem 3 4 6" xfId="8625"/>
    <cellStyle name="SAPBEXunassignedItem 3 4 6 2" xfId="8626"/>
    <cellStyle name="SAPBEXunassignedItem 3 4 7" xfId="8627"/>
    <cellStyle name="SAPBEXunassignedItem 3 5" xfId="8628"/>
    <cellStyle name="SAPBEXunassignedItem 3 5 2" xfId="8629"/>
    <cellStyle name="SAPBEXunassignedItem 3 6" xfId="8630"/>
    <cellStyle name="SAPBEXunassignedItem 3 6 2" xfId="8631"/>
    <cellStyle name="SAPBEXunassignedItem 3 7" xfId="8632"/>
    <cellStyle name="SAPBEXunassignedItem 3 7 2" xfId="8633"/>
    <cellStyle name="SAPBEXunassignedItem 3 8" xfId="8634"/>
    <cellStyle name="SAPBEXunassignedItem 3 8 2" xfId="8635"/>
    <cellStyle name="SAPBEXunassignedItem 3 9" xfId="8636"/>
    <cellStyle name="SAPBEXunassignedItem 3 9 2" xfId="8637"/>
    <cellStyle name="SAPBEXunassignedItem 4" xfId="8638"/>
    <cellStyle name="SAPBEXunassignedItem 4 2" xfId="8639"/>
    <cellStyle name="SAPBEXunassignedItem 4 2 2" xfId="8640"/>
    <cellStyle name="SAPBEXunassignedItem 4 3" xfId="8641"/>
    <cellStyle name="SAPBEXunassignedItem 4 3 2" xfId="8642"/>
    <cellStyle name="SAPBEXunassignedItem 4 4" xfId="8643"/>
    <cellStyle name="SAPBEXunassignedItem 4 4 2" xfId="8644"/>
    <cellStyle name="SAPBEXunassignedItem 4 5" xfId="8645"/>
    <cellStyle name="SAPBEXunassignedItem 4 5 2" xfId="8646"/>
    <cellStyle name="SAPBEXunassignedItem 4 6" xfId="8647"/>
    <cellStyle name="SAPBEXunassignedItem 4 6 2" xfId="8648"/>
    <cellStyle name="SAPBEXunassignedItem 4 7" xfId="8649"/>
    <cellStyle name="SAPBEXunassignedItem 5" xfId="8650"/>
    <cellStyle name="SAPBEXunassignedItem 5 2" xfId="8651"/>
    <cellStyle name="SAPBEXunassignedItem 5 2 2" xfId="8652"/>
    <cellStyle name="SAPBEXunassignedItem 5 3" xfId="8653"/>
    <cellStyle name="SAPBEXunassignedItem 5 3 2" xfId="8654"/>
    <cellStyle name="SAPBEXunassignedItem 5 4" xfId="8655"/>
    <cellStyle name="SAPBEXunassignedItem 5 4 2" xfId="8656"/>
    <cellStyle name="SAPBEXunassignedItem 5 5" xfId="8657"/>
    <cellStyle name="SAPBEXunassignedItem 5 5 2" xfId="8658"/>
    <cellStyle name="SAPBEXunassignedItem 5 6" xfId="8659"/>
    <cellStyle name="SAPBEXunassignedItem 5 6 2" xfId="8660"/>
    <cellStyle name="SAPBEXunassignedItem 5 7" xfId="8661"/>
    <cellStyle name="SAPBEXunassignedItem 6" xfId="8662"/>
    <cellStyle name="SAPBEXunassignedItem 6 2" xfId="8663"/>
    <cellStyle name="SAPBEXunassignedItem 6 2 2" xfId="8664"/>
    <cellStyle name="SAPBEXunassignedItem 6 3" xfId="8665"/>
    <cellStyle name="SAPBEXunassignedItem 6 3 2" xfId="8666"/>
    <cellStyle name="SAPBEXunassignedItem 6 4" xfId="8667"/>
    <cellStyle name="SAPBEXunassignedItem 6 4 2" xfId="8668"/>
    <cellStyle name="SAPBEXunassignedItem 6 5" xfId="8669"/>
    <cellStyle name="SAPBEXunassignedItem 6 5 2" xfId="8670"/>
    <cellStyle name="SAPBEXunassignedItem 6 6" xfId="8671"/>
    <cellStyle name="SAPBEXunassignedItem 6 6 2" xfId="8672"/>
    <cellStyle name="SAPBEXunassignedItem 6 7" xfId="8673"/>
    <cellStyle name="SAPBEXunassignedItem 7" xfId="8674"/>
    <cellStyle name="SAPBEXunassignedItem 7 2" xfId="8675"/>
    <cellStyle name="SAPBEXunassignedItem 8" xfId="8676"/>
    <cellStyle name="SAPBEXunassignedItem 8 2" xfId="8677"/>
    <cellStyle name="SAPBEXunassignedItem 9" xfId="8678"/>
    <cellStyle name="SAPBEXunassignedItem 9 2" xfId="8679"/>
    <cellStyle name="SAPBEXundefined" xfId="491"/>
    <cellStyle name="SAPBEXundefined 10" xfId="8680"/>
    <cellStyle name="SAPBEXundefined 10 2" xfId="8681"/>
    <cellStyle name="SAPBEXundefined 11" xfId="8682"/>
    <cellStyle name="SAPBEXundefined 12" xfId="8683"/>
    <cellStyle name="SAPBEXundefined 13" xfId="8684"/>
    <cellStyle name="SAPBEXundefined 14" xfId="8685"/>
    <cellStyle name="SAPBEXundefined 15" xfId="8686"/>
    <cellStyle name="SAPBEXundefined 2" xfId="8687"/>
    <cellStyle name="SAPBEXundefined 2 10" xfId="8688"/>
    <cellStyle name="SAPBEXundefined 2 11" xfId="8689"/>
    <cellStyle name="SAPBEXundefined 2 12" xfId="8690"/>
    <cellStyle name="SAPBEXundefined 2 13" xfId="8691"/>
    <cellStyle name="SAPBEXundefined 2 14" xfId="8692"/>
    <cellStyle name="SAPBEXundefined 2 2" xfId="8693"/>
    <cellStyle name="SAPBEXundefined 2 2 10" xfId="8694"/>
    <cellStyle name="SAPBEXundefined 2 2 2" xfId="8695"/>
    <cellStyle name="SAPBEXundefined 2 2 2 2" xfId="8696"/>
    <cellStyle name="SAPBEXundefined 2 2 2 2 2" xfId="8697"/>
    <cellStyle name="SAPBEXundefined 2 2 2 3" xfId="8698"/>
    <cellStyle name="SAPBEXundefined 2 2 2 3 2" xfId="8699"/>
    <cellStyle name="SAPBEXundefined 2 2 2 4" xfId="8700"/>
    <cellStyle name="SAPBEXundefined 2 2 2 4 2" xfId="8701"/>
    <cellStyle name="SAPBEXundefined 2 2 2 5" xfId="8702"/>
    <cellStyle name="SAPBEXundefined 2 2 2 5 2" xfId="8703"/>
    <cellStyle name="SAPBEXundefined 2 2 2 6" xfId="8704"/>
    <cellStyle name="SAPBEXundefined 2 2 2 6 2" xfId="8705"/>
    <cellStyle name="SAPBEXundefined 2 2 2 7" xfId="8706"/>
    <cellStyle name="SAPBEXundefined 2 2 3" xfId="8707"/>
    <cellStyle name="SAPBEXundefined 2 2 3 2" xfId="8708"/>
    <cellStyle name="SAPBEXundefined 2 2 3 2 2" xfId="8709"/>
    <cellStyle name="SAPBEXundefined 2 2 3 3" xfId="8710"/>
    <cellStyle name="SAPBEXundefined 2 2 3 3 2" xfId="8711"/>
    <cellStyle name="SAPBEXundefined 2 2 3 4" xfId="8712"/>
    <cellStyle name="SAPBEXundefined 2 2 3 4 2" xfId="8713"/>
    <cellStyle name="SAPBEXundefined 2 2 3 5" xfId="8714"/>
    <cellStyle name="SAPBEXundefined 2 2 3 5 2" xfId="8715"/>
    <cellStyle name="SAPBEXundefined 2 2 3 6" xfId="8716"/>
    <cellStyle name="SAPBEXundefined 2 2 3 6 2" xfId="8717"/>
    <cellStyle name="SAPBEXundefined 2 2 3 7" xfId="8718"/>
    <cellStyle name="SAPBEXundefined 2 2 4" xfId="8719"/>
    <cellStyle name="SAPBEXundefined 2 2 4 2" xfId="8720"/>
    <cellStyle name="SAPBEXundefined 2 2 4 2 2" xfId="8721"/>
    <cellStyle name="SAPBEXundefined 2 2 4 3" xfId="8722"/>
    <cellStyle name="SAPBEXundefined 2 2 4 3 2" xfId="8723"/>
    <cellStyle name="SAPBEXundefined 2 2 4 4" xfId="8724"/>
    <cellStyle name="SAPBEXundefined 2 2 4 4 2" xfId="8725"/>
    <cellStyle name="SAPBEXundefined 2 2 4 5" xfId="8726"/>
    <cellStyle name="SAPBEXundefined 2 2 4 5 2" xfId="8727"/>
    <cellStyle name="SAPBEXundefined 2 2 4 6" xfId="8728"/>
    <cellStyle name="SAPBEXundefined 2 2 4 6 2" xfId="8729"/>
    <cellStyle name="SAPBEXundefined 2 2 4 7" xfId="8730"/>
    <cellStyle name="SAPBEXundefined 2 2 5" xfId="8731"/>
    <cellStyle name="SAPBEXundefined 2 2 5 2" xfId="8732"/>
    <cellStyle name="SAPBEXundefined 2 2 6" xfId="8733"/>
    <cellStyle name="SAPBEXundefined 2 2 6 2" xfId="8734"/>
    <cellStyle name="SAPBEXundefined 2 2 7" xfId="8735"/>
    <cellStyle name="SAPBEXundefined 2 2 7 2" xfId="8736"/>
    <cellStyle name="SAPBEXundefined 2 2 8" xfId="8737"/>
    <cellStyle name="SAPBEXundefined 2 2 8 2" xfId="8738"/>
    <cellStyle name="SAPBEXundefined 2 2 9" xfId="8739"/>
    <cellStyle name="SAPBEXundefined 2 2 9 2" xfId="8740"/>
    <cellStyle name="SAPBEXundefined 2 3" xfId="8741"/>
    <cellStyle name="SAPBEXundefined 2 3 2" xfId="8742"/>
    <cellStyle name="SAPBEXundefined 2 3 2 2" xfId="8743"/>
    <cellStyle name="SAPBEXundefined 2 3 3" xfId="8744"/>
    <cellStyle name="SAPBEXundefined 2 3 3 2" xfId="8745"/>
    <cellStyle name="SAPBEXundefined 2 3 4" xfId="8746"/>
    <cellStyle name="SAPBEXundefined 2 3 4 2" xfId="8747"/>
    <cellStyle name="SAPBEXundefined 2 3 5" xfId="8748"/>
    <cellStyle name="SAPBEXundefined 2 3 5 2" xfId="8749"/>
    <cellStyle name="SAPBEXundefined 2 3 6" xfId="8750"/>
    <cellStyle name="SAPBEXundefined 2 3 6 2" xfId="8751"/>
    <cellStyle name="SAPBEXundefined 2 3 7" xfId="8752"/>
    <cellStyle name="SAPBEXundefined 2 4" xfId="8753"/>
    <cellStyle name="SAPBEXundefined 2 4 2" xfId="8754"/>
    <cellStyle name="SAPBEXundefined 2 4 2 2" xfId="8755"/>
    <cellStyle name="SAPBEXundefined 2 4 3" xfId="8756"/>
    <cellStyle name="SAPBEXundefined 2 4 3 2" xfId="8757"/>
    <cellStyle name="SAPBEXundefined 2 4 4" xfId="8758"/>
    <cellStyle name="SAPBEXundefined 2 4 4 2" xfId="8759"/>
    <cellStyle name="SAPBEXundefined 2 4 5" xfId="8760"/>
    <cellStyle name="SAPBEXundefined 2 4 5 2" xfId="8761"/>
    <cellStyle name="SAPBEXundefined 2 4 6" xfId="8762"/>
    <cellStyle name="SAPBEXundefined 2 4 6 2" xfId="8763"/>
    <cellStyle name="SAPBEXundefined 2 4 7" xfId="8764"/>
    <cellStyle name="SAPBEXundefined 2 5" xfId="8765"/>
    <cellStyle name="SAPBEXundefined 2 5 2" xfId="8766"/>
    <cellStyle name="SAPBEXundefined 2 5 2 2" xfId="8767"/>
    <cellStyle name="SAPBEXundefined 2 5 3" xfId="8768"/>
    <cellStyle name="SAPBEXundefined 2 5 3 2" xfId="8769"/>
    <cellStyle name="SAPBEXundefined 2 5 4" xfId="8770"/>
    <cellStyle name="SAPBEXundefined 2 5 4 2" xfId="8771"/>
    <cellStyle name="SAPBEXundefined 2 5 5" xfId="8772"/>
    <cellStyle name="SAPBEXundefined 2 5 5 2" xfId="8773"/>
    <cellStyle name="SAPBEXundefined 2 5 6" xfId="8774"/>
    <cellStyle name="SAPBEXundefined 2 5 6 2" xfId="8775"/>
    <cellStyle name="SAPBEXundefined 2 5 7" xfId="8776"/>
    <cellStyle name="SAPBEXundefined 2 6" xfId="8777"/>
    <cellStyle name="SAPBEXundefined 2 6 2" xfId="8778"/>
    <cellStyle name="SAPBEXundefined 2 7" xfId="8779"/>
    <cellStyle name="SAPBEXundefined 2 7 2" xfId="8780"/>
    <cellStyle name="SAPBEXundefined 2 8" xfId="8781"/>
    <cellStyle name="SAPBEXundefined 2 8 2" xfId="8782"/>
    <cellStyle name="SAPBEXundefined 2 9" xfId="8783"/>
    <cellStyle name="SAPBEXundefined 2 9 2" xfId="8784"/>
    <cellStyle name="SAPBEXundefined 3" xfId="8785"/>
    <cellStyle name="SAPBEXundefined 3 10" xfId="8786"/>
    <cellStyle name="SAPBEXundefined 3 2" xfId="8787"/>
    <cellStyle name="SAPBEXundefined 3 2 2" xfId="8788"/>
    <cellStyle name="SAPBEXundefined 3 2 2 2" xfId="8789"/>
    <cellStyle name="SAPBEXundefined 3 2 3" xfId="8790"/>
    <cellStyle name="SAPBEXundefined 3 2 3 2" xfId="8791"/>
    <cellStyle name="SAPBEXundefined 3 2 4" xfId="8792"/>
    <cellStyle name="SAPBEXundefined 3 2 4 2" xfId="8793"/>
    <cellStyle name="SAPBEXundefined 3 2 5" xfId="8794"/>
    <cellStyle name="SAPBEXundefined 3 2 5 2" xfId="8795"/>
    <cellStyle name="SAPBEXundefined 3 2 6" xfId="8796"/>
    <cellStyle name="SAPBEXundefined 3 2 6 2" xfId="8797"/>
    <cellStyle name="SAPBEXundefined 3 2 7" xfId="8798"/>
    <cellStyle name="SAPBEXundefined 3 3" xfId="8799"/>
    <cellStyle name="SAPBEXundefined 3 3 2" xfId="8800"/>
    <cellStyle name="SAPBEXundefined 3 3 2 2" xfId="8801"/>
    <cellStyle name="SAPBEXundefined 3 3 3" xfId="8802"/>
    <cellStyle name="SAPBEXundefined 3 3 3 2" xfId="8803"/>
    <cellStyle name="SAPBEXundefined 3 3 4" xfId="8804"/>
    <cellStyle name="SAPBEXundefined 3 3 4 2" xfId="8805"/>
    <cellStyle name="SAPBEXundefined 3 3 5" xfId="8806"/>
    <cellStyle name="SAPBEXundefined 3 3 5 2" xfId="8807"/>
    <cellStyle name="SAPBEXundefined 3 3 6" xfId="8808"/>
    <cellStyle name="SAPBEXundefined 3 3 6 2" xfId="8809"/>
    <cellStyle name="SAPBEXundefined 3 3 7" xfId="8810"/>
    <cellStyle name="SAPBEXundefined 3 4" xfId="8811"/>
    <cellStyle name="SAPBEXundefined 3 4 2" xfId="8812"/>
    <cellStyle name="SAPBEXundefined 3 4 2 2" xfId="8813"/>
    <cellStyle name="SAPBEXundefined 3 4 3" xfId="8814"/>
    <cellStyle name="SAPBEXundefined 3 4 3 2" xfId="8815"/>
    <cellStyle name="SAPBEXundefined 3 4 4" xfId="8816"/>
    <cellStyle name="SAPBEXundefined 3 4 4 2" xfId="8817"/>
    <cellStyle name="SAPBEXundefined 3 4 5" xfId="8818"/>
    <cellStyle name="SAPBEXundefined 3 4 5 2" xfId="8819"/>
    <cellStyle name="SAPBEXundefined 3 4 6" xfId="8820"/>
    <cellStyle name="SAPBEXundefined 3 4 6 2" xfId="8821"/>
    <cellStyle name="SAPBEXundefined 3 4 7" xfId="8822"/>
    <cellStyle name="SAPBEXundefined 3 5" xfId="8823"/>
    <cellStyle name="SAPBEXundefined 3 5 2" xfId="8824"/>
    <cellStyle name="SAPBEXundefined 3 6" xfId="8825"/>
    <cellStyle name="SAPBEXundefined 3 6 2" xfId="8826"/>
    <cellStyle name="SAPBEXundefined 3 7" xfId="8827"/>
    <cellStyle name="SAPBEXundefined 3 7 2" xfId="8828"/>
    <cellStyle name="SAPBEXundefined 3 8" xfId="8829"/>
    <cellStyle name="SAPBEXundefined 3 8 2" xfId="8830"/>
    <cellStyle name="SAPBEXundefined 3 9" xfId="8831"/>
    <cellStyle name="SAPBEXundefined 3 9 2" xfId="8832"/>
    <cellStyle name="SAPBEXundefined 4" xfId="8833"/>
    <cellStyle name="SAPBEXundefined 4 2" xfId="8834"/>
    <cellStyle name="SAPBEXundefined 4 2 2" xfId="8835"/>
    <cellStyle name="SAPBEXundefined 4 3" xfId="8836"/>
    <cellStyle name="SAPBEXundefined 4 3 2" xfId="8837"/>
    <cellStyle name="SAPBEXundefined 4 4" xfId="8838"/>
    <cellStyle name="SAPBEXundefined 4 4 2" xfId="8839"/>
    <cellStyle name="SAPBEXundefined 4 5" xfId="8840"/>
    <cellStyle name="SAPBEXundefined 4 5 2" xfId="8841"/>
    <cellStyle name="SAPBEXundefined 4 6" xfId="8842"/>
    <cellStyle name="SAPBEXundefined 4 6 2" xfId="8843"/>
    <cellStyle name="SAPBEXundefined 4 7" xfId="8844"/>
    <cellStyle name="SAPBEXundefined 5" xfId="8845"/>
    <cellStyle name="SAPBEXundefined 5 2" xfId="8846"/>
    <cellStyle name="SAPBEXundefined 5 2 2" xfId="8847"/>
    <cellStyle name="SAPBEXundefined 5 3" xfId="8848"/>
    <cellStyle name="SAPBEXundefined 5 3 2" xfId="8849"/>
    <cellStyle name="SAPBEXundefined 5 4" xfId="8850"/>
    <cellStyle name="SAPBEXundefined 5 4 2" xfId="8851"/>
    <cellStyle name="SAPBEXundefined 5 5" xfId="8852"/>
    <cellStyle name="SAPBEXundefined 5 5 2" xfId="8853"/>
    <cellStyle name="SAPBEXundefined 5 6" xfId="8854"/>
    <cellStyle name="SAPBEXundefined 5 6 2" xfId="8855"/>
    <cellStyle name="SAPBEXundefined 5 7" xfId="8856"/>
    <cellStyle name="SAPBEXundefined 6" xfId="8857"/>
    <cellStyle name="SAPBEXundefined 6 2" xfId="8858"/>
    <cellStyle name="SAPBEXundefined 6 2 2" xfId="8859"/>
    <cellStyle name="SAPBEXundefined 6 3" xfId="8860"/>
    <cellStyle name="SAPBEXundefined 6 3 2" xfId="8861"/>
    <cellStyle name="SAPBEXundefined 6 4" xfId="8862"/>
    <cellStyle name="SAPBEXundefined 6 4 2" xfId="8863"/>
    <cellStyle name="SAPBEXundefined 6 5" xfId="8864"/>
    <cellStyle name="SAPBEXundefined 6 5 2" xfId="8865"/>
    <cellStyle name="SAPBEXundefined 6 6" xfId="8866"/>
    <cellStyle name="SAPBEXundefined 6 6 2" xfId="8867"/>
    <cellStyle name="SAPBEXundefined 6 7" xfId="8868"/>
    <cellStyle name="SAPBEXundefined 7" xfId="8869"/>
    <cellStyle name="SAPBEXundefined 7 2" xfId="8870"/>
    <cellStyle name="SAPBEXundefined 8" xfId="8871"/>
    <cellStyle name="SAPBEXundefined 8 2" xfId="8872"/>
    <cellStyle name="SAPBEXundefined 9" xfId="8873"/>
    <cellStyle name="SAPBEXundefined 9 2" xfId="8874"/>
    <cellStyle name="Section Heading-Large" xfId="492"/>
    <cellStyle name="Section Heading-Small" xfId="493"/>
    <cellStyle name="SEM-BPS-head" xfId="494"/>
    <cellStyle name="SEM-BPS-headdata" xfId="495"/>
    <cellStyle name="SEM-BPS-headkey" xfId="496"/>
    <cellStyle name="SEM-BPS-input-on" xfId="497"/>
    <cellStyle name="SEM-BPS-key" xfId="498"/>
    <cellStyle name="Sheet Title" xfId="8875"/>
    <cellStyle name="Style 1" xfId="499"/>
    <cellStyle name="SubHeader" xfId="8876"/>
    <cellStyle name="SubHeader 2" xfId="8877"/>
    <cellStyle name="SubHeader 3" xfId="8878"/>
    <cellStyle name="SubHeader 4" xfId="8879"/>
    <cellStyle name="SubHeader 5" xfId="8880"/>
    <cellStyle name="Subtotal" xfId="10365"/>
    <cellStyle name="SubTotalNumber" xfId="8881"/>
    <cellStyle name="SubTotalNumber 10" xfId="8882"/>
    <cellStyle name="SubTotalNumber 10 2" xfId="8883"/>
    <cellStyle name="SubTotalNumber 10 2 2" xfId="8884"/>
    <cellStyle name="SubTotalNumber 10 3" xfId="8885"/>
    <cellStyle name="SubTotalNumber 10 3 2" xfId="8886"/>
    <cellStyle name="SubTotalNumber 10 4" xfId="8887"/>
    <cellStyle name="SubTotalNumber 10 4 2" xfId="8888"/>
    <cellStyle name="SubTotalNumber 10 5" xfId="8889"/>
    <cellStyle name="SubTotalNumber 10 5 2" xfId="8890"/>
    <cellStyle name="SubTotalNumber 10 6" xfId="8891"/>
    <cellStyle name="SubTotalNumber 10 6 2" xfId="8892"/>
    <cellStyle name="SubTotalNumber 10 7" xfId="8893"/>
    <cellStyle name="SubTotalNumber 11" xfId="8894"/>
    <cellStyle name="SubTotalNumber 11 2" xfId="8895"/>
    <cellStyle name="SubTotalNumber 11 2 2" xfId="8896"/>
    <cellStyle name="SubTotalNumber 11 3" xfId="8897"/>
    <cellStyle name="SubTotalNumber 11 3 2" xfId="8898"/>
    <cellStyle name="SubTotalNumber 11 4" xfId="8899"/>
    <cellStyle name="SubTotalNumber 11 4 2" xfId="8900"/>
    <cellStyle name="SubTotalNumber 11 5" xfId="8901"/>
    <cellStyle name="SubTotalNumber 11 5 2" xfId="8902"/>
    <cellStyle name="SubTotalNumber 11 6" xfId="8903"/>
    <cellStyle name="SubTotalNumber 11 6 2" xfId="8904"/>
    <cellStyle name="SubTotalNumber 11 7" xfId="8905"/>
    <cellStyle name="SubTotalNumber 12" xfId="8906"/>
    <cellStyle name="SubTotalNumber 12 2" xfId="8907"/>
    <cellStyle name="SubTotalNumber 13" xfId="8908"/>
    <cellStyle name="SubTotalNumber 13 2" xfId="8909"/>
    <cellStyle name="SubTotalNumber 14" xfId="8910"/>
    <cellStyle name="SubTotalNumber 14 2" xfId="8911"/>
    <cellStyle name="SubTotalNumber 15" xfId="8912"/>
    <cellStyle name="SubTotalNumber 15 2" xfId="8913"/>
    <cellStyle name="SubTotalNumber 16" xfId="8914"/>
    <cellStyle name="SubTotalNumber 17" xfId="8915"/>
    <cellStyle name="SubTotalNumber 18" xfId="8916"/>
    <cellStyle name="SubTotalNumber 19" xfId="8917"/>
    <cellStyle name="SubTotalNumber 2" xfId="8918"/>
    <cellStyle name="SubTotalNumber 2 10" xfId="8919"/>
    <cellStyle name="SubTotalNumber 2 10 2" xfId="8920"/>
    <cellStyle name="SubTotalNumber 2 11" xfId="8921"/>
    <cellStyle name="SubTotalNumber 2 12" xfId="8922"/>
    <cellStyle name="SubTotalNumber 2 13" xfId="8923"/>
    <cellStyle name="SubTotalNumber 2 14" xfId="8924"/>
    <cellStyle name="SubTotalNumber 2 15" xfId="8925"/>
    <cellStyle name="SubTotalNumber 2 2" xfId="8926"/>
    <cellStyle name="SubTotalNumber 2 2 10" xfId="8927"/>
    <cellStyle name="SubTotalNumber 2 2 11" xfId="8928"/>
    <cellStyle name="SubTotalNumber 2 2 12" xfId="8929"/>
    <cellStyle name="SubTotalNumber 2 2 13" xfId="8930"/>
    <cellStyle name="SubTotalNumber 2 2 14" xfId="8931"/>
    <cellStyle name="SubTotalNumber 2 2 2" xfId="8932"/>
    <cellStyle name="SubTotalNumber 2 2 2 10" xfId="8933"/>
    <cellStyle name="SubTotalNumber 2 2 2 2" xfId="8934"/>
    <cellStyle name="SubTotalNumber 2 2 2 2 2" xfId="8935"/>
    <cellStyle name="SubTotalNumber 2 2 2 2 2 2" xfId="8936"/>
    <cellStyle name="SubTotalNumber 2 2 2 2 3" xfId="8937"/>
    <cellStyle name="SubTotalNumber 2 2 2 2 3 2" xfId="8938"/>
    <cellStyle name="SubTotalNumber 2 2 2 2 4" xfId="8939"/>
    <cellStyle name="SubTotalNumber 2 2 2 2 4 2" xfId="8940"/>
    <cellStyle name="SubTotalNumber 2 2 2 2 5" xfId="8941"/>
    <cellStyle name="SubTotalNumber 2 2 2 2 5 2" xfId="8942"/>
    <cellStyle name="SubTotalNumber 2 2 2 2 6" xfId="8943"/>
    <cellStyle name="SubTotalNumber 2 2 2 2 6 2" xfId="8944"/>
    <cellStyle name="SubTotalNumber 2 2 2 2 7" xfId="8945"/>
    <cellStyle name="SubTotalNumber 2 2 2 3" xfId="8946"/>
    <cellStyle name="SubTotalNumber 2 2 2 3 2" xfId="8947"/>
    <cellStyle name="SubTotalNumber 2 2 2 3 2 2" xfId="8948"/>
    <cellStyle name="SubTotalNumber 2 2 2 3 3" xfId="8949"/>
    <cellStyle name="SubTotalNumber 2 2 2 3 3 2" xfId="8950"/>
    <cellStyle name="SubTotalNumber 2 2 2 3 4" xfId="8951"/>
    <cellStyle name="SubTotalNumber 2 2 2 3 4 2" xfId="8952"/>
    <cellStyle name="SubTotalNumber 2 2 2 3 5" xfId="8953"/>
    <cellStyle name="SubTotalNumber 2 2 2 3 5 2" xfId="8954"/>
    <cellStyle name="SubTotalNumber 2 2 2 3 6" xfId="8955"/>
    <cellStyle name="SubTotalNumber 2 2 2 3 6 2" xfId="8956"/>
    <cellStyle name="SubTotalNumber 2 2 2 3 7" xfId="8957"/>
    <cellStyle name="SubTotalNumber 2 2 2 4" xfId="8958"/>
    <cellStyle name="SubTotalNumber 2 2 2 4 2" xfId="8959"/>
    <cellStyle name="SubTotalNumber 2 2 2 4 2 2" xfId="8960"/>
    <cellStyle name="SubTotalNumber 2 2 2 4 3" xfId="8961"/>
    <cellStyle name="SubTotalNumber 2 2 2 4 3 2" xfId="8962"/>
    <cellStyle name="SubTotalNumber 2 2 2 4 4" xfId="8963"/>
    <cellStyle name="SubTotalNumber 2 2 2 4 4 2" xfId="8964"/>
    <cellStyle name="SubTotalNumber 2 2 2 4 5" xfId="8965"/>
    <cellStyle name="SubTotalNumber 2 2 2 4 5 2" xfId="8966"/>
    <cellStyle name="SubTotalNumber 2 2 2 4 6" xfId="8967"/>
    <cellStyle name="SubTotalNumber 2 2 2 4 6 2" xfId="8968"/>
    <cellStyle name="SubTotalNumber 2 2 2 4 7" xfId="8969"/>
    <cellStyle name="SubTotalNumber 2 2 2 5" xfId="8970"/>
    <cellStyle name="SubTotalNumber 2 2 2 5 2" xfId="8971"/>
    <cellStyle name="SubTotalNumber 2 2 2 6" xfId="8972"/>
    <cellStyle name="SubTotalNumber 2 2 2 6 2" xfId="8973"/>
    <cellStyle name="SubTotalNumber 2 2 2 7" xfId="8974"/>
    <cellStyle name="SubTotalNumber 2 2 2 7 2" xfId="8975"/>
    <cellStyle name="SubTotalNumber 2 2 2 8" xfId="8976"/>
    <cellStyle name="SubTotalNumber 2 2 2 8 2" xfId="8977"/>
    <cellStyle name="SubTotalNumber 2 2 2 9" xfId="8978"/>
    <cellStyle name="SubTotalNumber 2 2 2 9 2" xfId="8979"/>
    <cellStyle name="SubTotalNumber 2 2 3" xfId="8980"/>
    <cellStyle name="SubTotalNumber 2 2 3 2" xfId="8981"/>
    <cellStyle name="SubTotalNumber 2 2 3 2 2" xfId="8982"/>
    <cellStyle name="SubTotalNumber 2 2 3 3" xfId="8983"/>
    <cellStyle name="SubTotalNumber 2 2 3 3 2" xfId="8984"/>
    <cellStyle name="SubTotalNumber 2 2 3 4" xfId="8985"/>
    <cellStyle name="SubTotalNumber 2 2 3 4 2" xfId="8986"/>
    <cellStyle name="SubTotalNumber 2 2 3 5" xfId="8987"/>
    <cellStyle name="SubTotalNumber 2 2 3 5 2" xfId="8988"/>
    <cellStyle name="SubTotalNumber 2 2 3 6" xfId="8989"/>
    <cellStyle name="SubTotalNumber 2 2 3 6 2" xfId="8990"/>
    <cellStyle name="SubTotalNumber 2 2 3 7" xfId="8991"/>
    <cellStyle name="SubTotalNumber 2 2 4" xfId="8992"/>
    <cellStyle name="SubTotalNumber 2 2 4 2" xfId="8993"/>
    <cellStyle name="SubTotalNumber 2 2 4 2 2" xfId="8994"/>
    <cellStyle name="SubTotalNumber 2 2 4 3" xfId="8995"/>
    <cellStyle name="SubTotalNumber 2 2 4 3 2" xfId="8996"/>
    <cellStyle name="SubTotalNumber 2 2 4 4" xfId="8997"/>
    <cellStyle name="SubTotalNumber 2 2 4 4 2" xfId="8998"/>
    <cellStyle name="SubTotalNumber 2 2 4 5" xfId="8999"/>
    <cellStyle name="SubTotalNumber 2 2 4 5 2" xfId="9000"/>
    <cellStyle name="SubTotalNumber 2 2 4 6" xfId="9001"/>
    <cellStyle name="SubTotalNumber 2 2 4 6 2" xfId="9002"/>
    <cellStyle name="SubTotalNumber 2 2 4 7" xfId="9003"/>
    <cellStyle name="SubTotalNumber 2 2 5" xfId="9004"/>
    <cellStyle name="SubTotalNumber 2 2 5 2" xfId="9005"/>
    <cellStyle name="SubTotalNumber 2 2 5 2 2" xfId="9006"/>
    <cellStyle name="SubTotalNumber 2 2 5 3" xfId="9007"/>
    <cellStyle name="SubTotalNumber 2 2 5 3 2" xfId="9008"/>
    <cellStyle name="SubTotalNumber 2 2 5 4" xfId="9009"/>
    <cellStyle name="SubTotalNumber 2 2 5 4 2" xfId="9010"/>
    <cellStyle name="SubTotalNumber 2 2 5 5" xfId="9011"/>
    <cellStyle name="SubTotalNumber 2 2 5 5 2" xfId="9012"/>
    <cellStyle name="SubTotalNumber 2 2 5 6" xfId="9013"/>
    <cellStyle name="SubTotalNumber 2 2 5 6 2" xfId="9014"/>
    <cellStyle name="SubTotalNumber 2 2 5 7" xfId="9015"/>
    <cellStyle name="SubTotalNumber 2 2 6" xfId="9016"/>
    <cellStyle name="SubTotalNumber 2 2 6 2" xfId="9017"/>
    <cellStyle name="SubTotalNumber 2 2 7" xfId="9018"/>
    <cellStyle name="SubTotalNumber 2 2 7 2" xfId="9019"/>
    <cellStyle name="SubTotalNumber 2 2 8" xfId="9020"/>
    <cellStyle name="SubTotalNumber 2 2 8 2" xfId="9021"/>
    <cellStyle name="SubTotalNumber 2 2 9" xfId="9022"/>
    <cellStyle name="SubTotalNumber 2 2 9 2" xfId="9023"/>
    <cellStyle name="SubTotalNumber 2 3" xfId="9024"/>
    <cellStyle name="SubTotalNumber 2 3 10" xfId="9025"/>
    <cellStyle name="SubTotalNumber 2 3 2" xfId="9026"/>
    <cellStyle name="SubTotalNumber 2 3 2 2" xfId="9027"/>
    <cellStyle name="SubTotalNumber 2 3 2 2 2" xfId="9028"/>
    <cellStyle name="SubTotalNumber 2 3 2 3" xfId="9029"/>
    <cellStyle name="SubTotalNumber 2 3 2 3 2" xfId="9030"/>
    <cellStyle name="SubTotalNumber 2 3 2 4" xfId="9031"/>
    <cellStyle name="SubTotalNumber 2 3 2 4 2" xfId="9032"/>
    <cellStyle name="SubTotalNumber 2 3 2 5" xfId="9033"/>
    <cellStyle name="SubTotalNumber 2 3 2 5 2" xfId="9034"/>
    <cellStyle name="SubTotalNumber 2 3 2 6" xfId="9035"/>
    <cellStyle name="SubTotalNumber 2 3 2 6 2" xfId="9036"/>
    <cellStyle name="SubTotalNumber 2 3 2 7" xfId="9037"/>
    <cellStyle name="SubTotalNumber 2 3 3" xfId="9038"/>
    <cellStyle name="SubTotalNumber 2 3 3 2" xfId="9039"/>
    <cellStyle name="SubTotalNumber 2 3 3 2 2" xfId="9040"/>
    <cellStyle name="SubTotalNumber 2 3 3 3" xfId="9041"/>
    <cellStyle name="SubTotalNumber 2 3 3 3 2" xfId="9042"/>
    <cellStyle name="SubTotalNumber 2 3 3 4" xfId="9043"/>
    <cellStyle name="SubTotalNumber 2 3 3 4 2" xfId="9044"/>
    <cellStyle name="SubTotalNumber 2 3 3 5" xfId="9045"/>
    <cellStyle name="SubTotalNumber 2 3 3 5 2" xfId="9046"/>
    <cellStyle name="SubTotalNumber 2 3 3 6" xfId="9047"/>
    <cellStyle name="SubTotalNumber 2 3 3 6 2" xfId="9048"/>
    <cellStyle name="SubTotalNumber 2 3 3 7" xfId="9049"/>
    <cellStyle name="SubTotalNumber 2 3 4" xfId="9050"/>
    <cellStyle name="SubTotalNumber 2 3 4 2" xfId="9051"/>
    <cellStyle name="SubTotalNumber 2 3 4 2 2" xfId="9052"/>
    <cellStyle name="SubTotalNumber 2 3 4 3" xfId="9053"/>
    <cellStyle name="SubTotalNumber 2 3 4 3 2" xfId="9054"/>
    <cellStyle name="SubTotalNumber 2 3 4 4" xfId="9055"/>
    <cellStyle name="SubTotalNumber 2 3 4 4 2" xfId="9056"/>
    <cellStyle name="SubTotalNumber 2 3 4 5" xfId="9057"/>
    <cellStyle name="SubTotalNumber 2 3 4 5 2" xfId="9058"/>
    <cellStyle name="SubTotalNumber 2 3 4 6" xfId="9059"/>
    <cellStyle name="SubTotalNumber 2 3 4 6 2" xfId="9060"/>
    <cellStyle name="SubTotalNumber 2 3 4 7" xfId="9061"/>
    <cellStyle name="SubTotalNumber 2 3 5" xfId="9062"/>
    <cellStyle name="SubTotalNumber 2 3 5 2" xfId="9063"/>
    <cellStyle name="SubTotalNumber 2 3 6" xfId="9064"/>
    <cellStyle name="SubTotalNumber 2 3 6 2" xfId="9065"/>
    <cellStyle name="SubTotalNumber 2 3 7" xfId="9066"/>
    <cellStyle name="SubTotalNumber 2 3 7 2" xfId="9067"/>
    <cellStyle name="SubTotalNumber 2 3 8" xfId="9068"/>
    <cellStyle name="SubTotalNumber 2 3 8 2" xfId="9069"/>
    <cellStyle name="SubTotalNumber 2 3 9" xfId="9070"/>
    <cellStyle name="SubTotalNumber 2 3 9 2" xfId="9071"/>
    <cellStyle name="SubTotalNumber 2 4" xfId="9072"/>
    <cellStyle name="SubTotalNumber 2 4 2" xfId="9073"/>
    <cellStyle name="SubTotalNumber 2 4 2 2" xfId="9074"/>
    <cellStyle name="SubTotalNumber 2 4 3" xfId="9075"/>
    <cellStyle name="SubTotalNumber 2 4 3 2" xfId="9076"/>
    <cellStyle name="SubTotalNumber 2 4 4" xfId="9077"/>
    <cellStyle name="SubTotalNumber 2 4 4 2" xfId="9078"/>
    <cellStyle name="SubTotalNumber 2 4 5" xfId="9079"/>
    <cellStyle name="SubTotalNumber 2 4 5 2" xfId="9080"/>
    <cellStyle name="SubTotalNumber 2 4 6" xfId="9081"/>
    <cellStyle name="SubTotalNumber 2 4 6 2" xfId="9082"/>
    <cellStyle name="SubTotalNumber 2 4 7" xfId="9083"/>
    <cellStyle name="SubTotalNumber 2 5" xfId="9084"/>
    <cellStyle name="SubTotalNumber 2 5 2" xfId="9085"/>
    <cellStyle name="SubTotalNumber 2 5 2 2" xfId="9086"/>
    <cellStyle name="SubTotalNumber 2 5 3" xfId="9087"/>
    <cellStyle name="SubTotalNumber 2 5 3 2" xfId="9088"/>
    <cellStyle name="SubTotalNumber 2 5 4" xfId="9089"/>
    <cellStyle name="SubTotalNumber 2 5 4 2" xfId="9090"/>
    <cellStyle name="SubTotalNumber 2 5 5" xfId="9091"/>
    <cellStyle name="SubTotalNumber 2 5 5 2" xfId="9092"/>
    <cellStyle name="SubTotalNumber 2 5 6" xfId="9093"/>
    <cellStyle name="SubTotalNumber 2 5 6 2" xfId="9094"/>
    <cellStyle name="SubTotalNumber 2 5 7" xfId="9095"/>
    <cellStyle name="SubTotalNumber 2 6" xfId="9096"/>
    <cellStyle name="SubTotalNumber 2 6 2" xfId="9097"/>
    <cellStyle name="SubTotalNumber 2 6 2 2" xfId="9098"/>
    <cellStyle name="SubTotalNumber 2 6 3" xfId="9099"/>
    <cellStyle name="SubTotalNumber 2 6 3 2" xfId="9100"/>
    <cellStyle name="SubTotalNumber 2 6 4" xfId="9101"/>
    <cellStyle name="SubTotalNumber 2 6 4 2" xfId="9102"/>
    <cellStyle name="SubTotalNumber 2 6 5" xfId="9103"/>
    <cellStyle name="SubTotalNumber 2 6 5 2" xfId="9104"/>
    <cellStyle name="SubTotalNumber 2 6 6" xfId="9105"/>
    <cellStyle name="SubTotalNumber 2 6 6 2" xfId="9106"/>
    <cellStyle name="SubTotalNumber 2 6 7" xfId="9107"/>
    <cellStyle name="SubTotalNumber 2 7" xfId="9108"/>
    <cellStyle name="SubTotalNumber 2 7 2" xfId="9109"/>
    <cellStyle name="SubTotalNumber 2 8" xfId="9110"/>
    <cellStyle name="SubTotalNumber 2 8 2" xfId="9111"/>
    <cellStyle name="SubTotalNumber 2 9" xfId="9112"/>
    <cellStyle name="SubTotalNumber 2 9 2" xfId="9113"/>
    <cellStyle name="SubTotalNumber 20" xfId="9114"/>
    <cellStyle name="SubTotalNumber 21" xfId="9115"/>
    <cellStyle name="SubTotalNumber 3" xfId="9116"/>
    <cellStyle name="SubTotalNumber 3 10" xfId="9117"/>
    <cellStyle name="SubTotalNumber 3 10 2" xfId="9118"/>
    <cellStyle name="SubTotalNumber 3 11" xfId="9119"/>
    <cellStyle name="SubTotalNumber 3 12" xfId="9120"/>
    <cellStyle name="SubTotalNumber 3 13" xfId="9121"/>
    <cellStyle name="SubTotalNumber 3 14" xfId="9122"/>
    <cellStyle name="SubTotalNumber 3 15" xfId="9123"/>
    <cellStyle name="SubTotalNumber 3 2" xfId="9124"/>
    <cellStyle name="SubTotalNumber 3 2 10" xfId="9125"/>
    <cellStyle name="SubTotalNumber 3 2 11" xfId="9126"/>
    <cellStyle name="SubTotalNumber 3 2 12" xfId="9127"/>
    <cellStyle name="SubTotalNumber 3 2 13" xfId="9128"/>
    <cellStyle name="SubTotalNumber 3 2 14" xfId="9129"/>
    <cellStyle name="SubTotalNumber 3 2 2" xfId="9130"/>
    <cellStyle name="SubTotalNumber 3 2 2 10" xfId="9131"/>
    <cellStyle name="SubTotalNumber 3 2 2 2" xfId="9132"/>
    <cellStyle name="SubTotalNumber 3 2 2 2 2" xfId="9133"/>
    <cellStyle name="SubTotalNumber 3 2 2 2 2 2" xfId="9134"/>
    <cellStyle name="SubTotalNumber 3 2 2 2 3" xfId="9135"/>
    <cellStyle name="SubTotalNumber 3 2 2 2 3 2" xfId="9136"/>
    <cellStyle name="SubTotalNumber 3 2 2 2 4" xfId="9137"/>
    <cellStyle name="SubTotalNumber 3 2 2 2 4 2" xfId="9138"/>
    <cellStyle name="SubTotalNumber 3 2 2 2 5" xfId="9139"/>
    <cellStyle name="SubTotalNumber 3 2 2 2 5 2" xfId="9140"/>
    <cellStyle name="SubTotalNumber 3 2 2 2 6" xfId="9141"/>
    <cellStyle name="SubTotalNumber 3 2 2 2 6 2" xfId="9142"/>
    <cellStyle name="SubTotalNumber 3 2 2 2 7" xfId="9143"/>
    <cellStyle name="SubTotalNumber 3 2 2 3" xfId="9144"/>
    <cellStyle name="SubTotalNumber 3 2 2 3 2" xfId="9145"/>
    <cellStyle name="SubTotalNumber 3 2 2 3 2 2" xfId="9146"/>
    <cellStyle name="SubTotalNumber 3 2 2 3 3" xfId="9147"/>
    <cellStyle name="SubTotalNumber 3 2 2 3 3 2" xfId="9148"/>
    <cellStyle name="SubTotalNumber 3 2 2 3 4" xfId="9149"/>
    <cellStyle name="SubTotalNumber 3 2 2 3 4 2" xfId="9150"/>
    <cellStyle name="SubTotalNumber 3 2 2 3 5" xfId="9151"/>
    <cellStyle name="SubTotalNumber 3 2 2 3 5 2" xfId="9152"/>
    <cellStyle name="SubTotalNumber 3 2 2 3 6" xfId="9153"/>
    <cellStyle name="SubTotalNumber 3 2 2 3 6 2" xfId="9154"/>
    <cellStyle name="SubTotalNumber 3 2 2 3 7" xfId="9155"/>
    <cellStyle name="SubTotalNumber 3 2 2 4" xfId="9156"/>
    <cellStyle name="SubTotalNumber 3 2 2 4 2" xfId="9157"/>
    <cellStyle name="SubTotalNumber 3 2 2 4 2 2" xfId="9158"/>
    <cellStyle name="SubTotalNumber 3 2 2 4 3" xfId="9159"/>
    <cellStyle name="SubTotalNumber 3 2 2 4 3 2" xfId="9160"/>
    <cellStyle name="SubTotalNumber 3 2 2 4 4" xfId="9161"/>
    <cellStyle name="SubTotalNumber 3 2 2 4 4 2" xfId="9162"/>
    <cellStyle name="SubTotalNumber 3 2 2 4 5" xfId="9163"/>
    <cellStyle name="SubTotalNumber 3 2 2 4 5 2" xfId="9164"/>
    <cellStyle name="SubTotalNumber 3 2 2 4 6" xfId="9165"/>
    <cellStyle name="SubTotalNumber 3 2 2 4 6 2" xfId="9166"/>
    <cellStyle name="SubTotalNumber 3 2 2 4 7" xfId="9167"/>
    <cellStyle name="SubTotalNumber 3 2 2 5" xfId="9168"/>
    <cellStyle name="SubTotalNumber 3 2 2 5 2" xfId="9169"/>
    <cellStyle name="SubTotalNumber 3 2 2 6" xfId="9170"/>
    <cellStyle name="SubTotalNumber 3 2 2 6 2" xfId="9171"/>
    <cellStyle name="SubTotalNumber 3 2 2 7" xfId="9172"/>
    <cellStyle name="SubTotalNumber 3 2 2 7 2" xfId="9173"/>
    <cellStyle name="SubTotalNumber 3 2 2 8" xfId="9174"/>
    <cellStyle name="SubTotalNumber 3 2 2 8 2" xfId="9175"/>
    <cellStyle name="SubTotalNumber 3 2 2 9" xfId="9176"/>
    <cellStyle name="SubTotalNumber 3 2 2 9 2" xfId="9177"/>
    <cellStyle name="SubTotalNumber 3 2 3" xfId="9178"/>
    <cellStyle name="SubTotalNumber 3 2 3 2" xfId="9179"/>
    <cellStyle name="SubTotalNumber 3 2 3 2 2" xfId="9180"/>
    <cellStyle name="SubTotalNumber 3 2 3 3" xfId="9181"/>
    <cellStyle name="SubTotalNumber 3 2 3 3 2" xfId="9182"/>
    <cellStyle name="SubTotalNumber 3 2 3 4" xfId="9183"/>
    <cellStyle name="SubTotalNumber 3 2 3 4 2" xfId="9184"/>
    <cellStyle name="SubTotalNumber 3 2 3 5" xfId="9185"/>
    <cellStyle name="SubTotalNumber 3 2 3 5 2" xfId="9186"/>
    <cellStyle name="SubTotalNumber 3 2 3 6" xfId="9187"/>
    <cellStyle name="SubTotalNumber 3 2 3 6 2" xfId="9188"/>
    <cellStyle name="SubTotalNumber 3 2 3 7" xfId="9189"/>
    <cellStyle name="SubTotalNumber 3 2 4" xfId="9190"/>
    <cellStyle name="SubTotalNumber 3 2 4 2" xfId="9191"/>
    <cellStyle name="SubTotalNumber 3 2 4 2 2" xfId="9192"/>
    <cellStyle name="SubTotalNumber 3 2 4 3" xfId="9193"/>
    <cellStyle name="SubTotalNumber 3 2 4 3 2" xfId="9194"/>
    <cellStyle name="SubTotalNumber 3 2 4 4" xfId="9195"/>
    <cellStyle name="SubTotalNumber 3 2 4 4 2" xfId="9196"/>
    <cellStyle name="SubTotalNumber 3 2 4 5" xfId="9197"/>
    <cellStyle name="SubTotalNumber 3 2 4 5 2" xfId="9198"/>
    <cellStyle name="SubTotalNumber 3 2 4 6" xfId="9199"/>
    <cellStyle name="SubTotalNumber 3 2 4 6 2" xfId="9200"/>
    <cellStyle name="SubTotalNumber 3 2 4 7" xfId="9201"/>
    <cellStyle name="SubTotalNumber 3 2 5" xfId="9202"/>
    <cellStyle name="SubTotalNumber 3 2 5 2" xfId="9203"/>
    <cellStyle name="SubTotalNumber 3 2 5 2 2" xfId="9204"/>
    <cellStyle name="SubTotalNumber 3 2 5 3" xfId="9205"/>
    <cellStyle name="SubTotalNumber 3 2 5 3 2" xfId="9206"/>
    <cellStyle name="SubTotalNumber 3 2 5 4" xfId="9207"/>
    <cellStyle name="SubTotalNumber 3 2 5 4 2" xfId="9208"/>
    <cellStyle name="SubTotalNumber 3 2 5 5" xfId="9209"/>
    <cellStyle name="SubTotalNumber 3 2 5 5 2" xfId="9210"/>
    <cellStyle name="SubTotalNumber 3 2 5 6" xfId="9211"/>
    <cellStyle name="SubTotalNumber 3 2 5 6 2" xfId="9212"/>
    <cellStyle name="SubTotalNumber 3 2 5 7" xfId="9213"/>
    <cellStyle name="SubTotalNumber 3 2 6" xfId="9214"/>
    <cellStyle name="SubTotalNumber 3 2 6 2" xfId="9215"/>
    <cellStyle name="SubTotalNumber 3 2 7" xfId="9216"/>
    <cellStyle name="SubTotalNumber 3 2 7 2" xfId="9217"/>
    <cellStyle name="SubTotalNumber 3 2 8" xfId="9218"/>
    <cellStyle name="SubTotalNumber 3 2 8 2" xfId="9219"/>
    <cellStyle name="SubTotalNumber 3 2 9" xfId="9220"/>
    <cellStyle name="SubTotalNumber 3 2 9 2" xfId="9221"/>
    <cellStyle name="SubTotalNumber 3 3" xfId="9222"/>
    <cellStyle name="SubTotalNumber 3 3 10" xfId="9223"/>
    <cellStyle name="SubTotalNumber 3 3 2" xfId="9224"/>
    <cellStyle name="SubTotalNumber 3 3 2 2" xfId="9225"/>
    <cellStyle name="SubTotalNumber 3 3 2 2 2" xfId="9226"/>
    <cellStyle name="SubTotalNumber 3 3 2 3" xfId="9227"/>
    <cellStyle name="SubTotalNumber 3 3 2 3 2" xfId="9228"/>
    <cellStyle name="SubTotalNumber 3 3 2 4" xfId="9229"/>
    <cellStyle name="SubTotalNumber 3 3 2 4 2" xfId="9230"/>
    <cellStyle name="SubTotalNumber 3 3 2 5" xfId="9231"/>
    <cellStyle name="SubTotalNumber 3 3 2 5 2" xfId="9232"/>
    <cellStyle name="SubTotalNumber 3 3 2 6" xfId="9233"/>
    <cellStyle name="SubTotalNumber 3 3 2 6 2" xfId="9234"/>
    <cellStyle name="SubTotalNumber 3 3 2 7" xfId="9235"/>
    <cellStyle name="SubTotalNumber 3 3 3" xfId="9236"/>
    <cellStyle name="SubTotalNumber 3 3 3 2" xfId="9237"/>
    <cellStyle name="SubTotalNumber 3 3 3 2 2" xfId="9238"/>
    <cellStyle name="SubTotalNumber 3 3 3 3" xfId="9239"/>
    <cellStyle name="SubTotalNumber 3 3 3 3 2" xfId="9240"/>
    <cellStyle name="SubTotalNumber 3 3 3 4" xfId="9241"/>
    <cellStyle name="SubTotalNumber 3 3 3 4 2" xfId="9242"/>
    <cellStyle name="SubTotalNumber 3 3 3 5" xfId="9243"/>
    <cellStyle name="SubTotalNumber 3 3 3 5 2" xfId="9244"/>
    <cellStyle name="SubTotalNumber 3 3 3 6" xfId="9245"/>
    <cellStyle name="SubTotalNumber 3 3 3 6 2" xfId="9246"/>
    <cellStyle name="SubTotalNumber 3 3 3 7" xfId="9247"/>
    <cellStyle name="SubTotalNumber 3 3 4" xfId="9248"/>
    <cellStyle name="SubTotalNumber 3 3 4 2" xfId="9249"/>
    <cellStyle name="SubTotalNumber 3 3 4 2 2" xfId="9250"/>
    <cellStyle name="SubTotalNumber 3 3 4 3" xfId="9251"/>
    <cellStyle name="SubTotalNumber 3 3 4 3 2" xfId="9252"/>
    <cellStyle name="SubTotalNumber 3 3 4 4" xfId="9253"/>
    <cellStyle name="SubTotalNumber 3 3 4 4 2" xfId="9254"/>
    <cellStyle name="SubTotalNumber 3 3 4 5" xfId="9255"/>
    <cellStyle name="SubTotalNumber 3 3 4 5 2" xfId="9256"/>
    <cellStyle name="SubTotalNumber 3 3 4 6" xfId="9257"/>
    <cellStyle name="SubTotalNumber 3 3 4 6 2" xfId="9258"/>
    <cellStyle name="SubTotalNumber 3 3 4 7" xfId="9259"/>
    <cellStyle name="SubTotalNumber 3 3 5" xfId="9260"/>
    <cellStyle name="SubTotalNumber 3 3 5 2" xfId="9261"/>
    <cellStyle name="SubTotalNumber 3 3 6" xfId="9262"/>
    <cellStyle name="SubTotalNumber 3 3 6 2" xfId="9263"/>
    <cellStyle name="SubTotalNumber 3 3 7" xfId="9264"/>
    <cellStyle name="SubTotalNumber 3 3 7 2" xfId="9265"/>
    <cellStyle name="SubTotalNumber 3 3 8" xfId="9266"/>
    <cellStyle name="SubTotalNumber 3 3 8 2" xfId="9267"/>
    <cellStyle name="SubTotalNumber 3 3 9" xfId="9268"/>
    <cellStyle name="SubTotalNumber 3 3 9 2" xfId="9269"/>
    <cellStyle name="SubTotalNumber 3 4" xfId="9270"/>
    <cellStyle name="SubTotalNumber 3 4 2" xfId="9271"/>
    <cellStyle name="SubTotalNumber 3 4 2 2" xfId="9272"/>
    <cellStyle name="SubTotalNumber 3 4 3" xfId="9273"/>
    <cellStyle name="SubTotalNumber 3 4 3 2" xfId="9274"/>
    <cellStyle name="SubTotalNumber 3 4 4" xfId="9275"/>
    <cellStyle name="SubTotalNumber 3 4 4 2" xfId="9276"/>
    <cellStyle name="SubTotalNumber 3 4 5" xfId="9277"/>
    <cellStyle name="SubTotalNumber 3 4 5 2" xfId="9278"/>
    <cellStyle name="SubTotalNumber 3 4 6" xfId="9279"/>
    <cellStyle name="SubTotalNumber 3 4 6 2" xfId="9280"/>
    <cellStyle name="SubTotalNumber 3 4 7" xfId="9281"/>
    <cellStyle name="SubTotalNumber 3 5" xfId="9282"/>
    <cellStyle name="SubTotalNumber 3 5 2" xfId="9283"/>
    <cellStyle name="SubTotalNumber 3 5 2 2" xfId="9284"/>
    <cellStyle name="SubTotalNumber 3 5 3" xfId="9285"/>
    <cellStyle name="SubTotalNumber 3 5 3 2" xfId="9286"/>
    <cellStyle name="SubTotalNumber 3 5 4" xfId="9287"/>
    <cellStyle name="SubTotalNumber 3 5 4 2" xfId="9288"/>
    <cellStyle name="SubTotalNumber 3 5 5" xfId="9289"/>
    <cellStyle name="SubTotalNumber 3 5 5 2" xfId="9290"/>
    <cellStyle name="SubTotalNumber 3 5 6" xfId="9291"/>
    <cellStyle name="SubTotalNumber 3 5 6 2" xfId="9292"/>
    <cellStyle name="SubTotalNumber 3 5 7" xfId="9293"/>
    <cellStyle name="SubTotalNumber 3 6" xfId="9294"/>
    <cellStyle name="SubTotalNumber 3 6 2" xfId="9295"/>
    <cellStyle name="SubTotalNumber 3 6 2 2" xfId="9296"/>
    <cellStyle name="SubTotalNumber 3 6 3" xfId="9297"/>
    <cellStyle name="SubTotalNumber 3 6 3 2" xfId="9298"/>
    <cellStyle name="SubTotalNumber 3 6 4" xfId="9299"/>
    <cellStyle name="SubTotalNumber 3 6 4 2" xfId="9300"/>
    <cellStyle name="SubTotalNumber 3 6 5" xfId="9301"/>
    <cellStyle name="SubTotalNumber 3 6 5 2" xfId="9302"/>
    <cellStyle name="SubTotalNumber 3 6 6" xfId="9303"/>
    <cellStyle name="SubTotalNumber 3 6 6 2" xfId="9304"/>
    <cellStyle name="SubTotalNumber 3 6 7" xfId="9305"/>
    <cellStyle name="SubTotalNumber 3 7" xfId="9306"/>
    <cellStyle name="SubTotalNumber 3 7 2" xfId="9307"/>
    <cellStyle name="SubTotalNumber 3 8" xfId="9308"/>
    <cellStyle name="SubTotalNumber 3 8 2" xfId="9309"/>
    <cellStyle name="SubTotalNumber 3 9" xfId="9310"/>
    <cellStyle name="SubTotalNumber 3 9 2" xfId="9311"/>
    <cellStyle name="SubTotalNumber 4" xfId="9312"/>
    <cellStyle name="SubTotalNumber 4 10" xfId="9313"/>
    <cellStyle name="SubTotalNumber 4 10 2" xfId="9314"/>
    <cellStyle name="SubTotalNumber 4 11" xfId="9315"/>
    <cellStyle name="SubTotalNumber 4 12" xfId="9316"/>
    <cellStyle name="SubTotalNumber 4 13" xfId="9317"/>
    <cellStyle name="SubTotalNumber 4 14" xfId="9318"/>
    <cellStyle name="SubTotalNumber 4 15" xfId="9319"/>
    <cellStyle name="SubTotalNumber 4 2" xfId="9320"/>
    <cellStyle name="SubTotalNumber 4 2 10" xfId="9321"/>
    <cellStyle name="SubTotalNumber 4 2 11" xfId="9322"/>
    <cellStyle name="SubTotalNumber 4 2 12" xfId="9323"/>
    <cellStyle name="SubTotalNumber 4 2 13" xfId="9324"/>
    <cellStyle name="SubTotalNumber 4 2 14" xfId="9325"/>
    <cellStyle name="SubTotalNumber 4 2 2" xfId="9326"/>
    <cellStyle name="SubTotalNumber 4 2 2 10" xfId="9327"/>
    <cellStyle name="SubTotalNumber 4 2 2 2" xfId="9328"/>
    <cellStyle name="SubTotalNumber 4 2 2 2 2" xfId="9329"/>
    <cellStyle name="SubTotalNumber 4 2 2 2 2 2" xfId="9330"/>
    <cellStyle name="SubTotalNumber 4 2 2 2 3" xfId="9331"/>
    <cellStyle name="SubTotalNumber 4 2 2 2 3 2" xfId="9332"/>
    <cellStyle name="SubTotalNumber 4 2 2 2 4" xfId="9333"/>
    <cellStyle name="SubTotalNumber 4 2 2 2 4 2" xfId="9334"/>
    <cellStyle name="SubTotalNumber 4 2 2 2 5" xfId="9335"/>
    <cellStyle name="SubTotalNumber 4 2 2 2 5 2" xfId="9336"/>
    <cellStyle name="SubTotalNumber 4 2 2 2 6" xfId="9337"/>
    <cellStyle name="SubTotalNumber 4 2 2 2 6 2" xfId="9338"/>
    <cellStyle name="SubTotalNumber 4 2 2 2 7" xfId="9339"/>
    <cellStyle name="SubTotalNumber 4 2 2 3" xfId="9340"/>
    <cellStyle name="SubTotalNumber 4 2 2 3 2" xfId="9341"/>
    <cellStyle name="SubTotalNumber 4 2 2 3 2 2" xfId="9342"/>
    <cellStyle name="SubTotalNumber 4 2 2 3 3" xfId="9343"/>
    <cellStyle name="SubTotalNumber 4 2 2 3 3 2" xfId="9344"/>
    <cellStyle name="SubTotalNumber 4 2 2 3 4" xfId="9345"/>
    <cellStyle name="SubTotalNumber 4 2 2 3 4 2" xfId="9346"/>
    <cellStyle name="SubTotalNumber 4 2 2 3 5" xfId="9347"/>
    <cellStyle name="SubTotalNumber 4 2 2 3 5 2" xfId="9348"/>
    <cellStyle name="SubTotalNumber 4 2 2 3 6" xfId="9349"/>
    <cellStyle name="SubTotalNumber 4 2 2 3 6 2" xfId="9350"/>
    <cellStyle name="SubTotalNumber 4 2 2 3 7" xfId="9351"/>
    <cellStyle name="SubTotalNumber 4 2 2 4" xfId="9352"/>
    <cellStyle name="SubTotalNumber 4 2 2 4 2" xfId="9353"/>
    <cellStyle name="SubTotalNumber 4 2 2 4 2 2" xfId="9354"/>
    <cellStyle name="SubTotalNumber 4 2 2 4 3" xfId="9355"/>
    <cellStyle name="SubTotalNumber 4 2 2 4 3 2" xfId="9356"/>
    <cellStyle name="SubTotalNumber 4 2 2 4 4" xfId="9357"/>
    <cellStyle name="SubTotalNumber 4 2 2 4 4 2" xfId="9358"/>
    <cellStyle name="SubTotalNumber 4 2 2 4 5" xfId="9359"/>
    <cellStyle name="SubTotalNumber 4 2 2 4 5 2" xfId="9360"/>
    <cellStyle name="SubTotalNumber 4 2 2 4 6" xfId="9361"/>
    <cellStyle name="SubTotalNumber 4 2 2 4 6 2" xfId="9362"/>
    <cellStyle name="SubTotalNumber 4 2 2 4 7" xfId="9363"/>
    <cellStyle name="SubTotalNumber 4 2 2 5" xfId="9364"/>
    <cellStyle name="SubTotalNumber 4 2 2 5 2" xfId="9365"/>
    <cellStyle name="SubTotalNumber 4 2 2 6" xfId="9366"/>
    <cellStyle name="SubTotalNumber 4 2 2 6 2" xfId="9367"/>
    <cellStyle name="SubTotalNumber 4 2 2 7" xfId="9368"/>
    <cellStyle name="SubTotalNumber 4 2 2 7 2" xfId="9369"/>
    <cellStyle name="SubTotalNumber 4 2 2 8" xfId="9370"/>
    <cellStyle name="SubTotalNumber 4 2 2 8 2" xfId="9371"/>
    <cellStyle name="SubTotalNumber 4 2 2 9" xfId="9372"/>
    <cellStyle name="SubTotalNumber 4 2 2 9 2" xfId="9373"/>
    <cellStyle name="SubTotalNumber 4 2 3" xfId="9374"/>
    <cellStyle name="SubTotalNumber 4 2 3 2" xfId="9375"/>
    <cellStyle name="SubTotalNumber 4 2 3 2 2" xfId="9376"/>
    <cellStyle name="SubTotalNumber 4 2 3 3" xfId="9377"/>
    <cellStyle name="SubTotalNumber 4 2 3 3 2" xfId="9378"/>
    <cellStyle name="SubTotalNumber 4 2 3 4" xfId="9379"/>
    <cellStyle name="SubTotalNumber 4 2 3 4 2" xfId="9380"/>
    <cellStyle name="SubTotalNumber 4 2 3 5" xfId="9381"/>
    <cellStyle name="SubTotalNumber 4 2 3 5 2" xfId="9382"/>
    <cellStyle name="SubTotalNumber 4 2 3 6" xfId="9383"/>
    <cellStyle name="SubTotalNumber 4 2 3 6 2" xfId="9384"/>
    <cellStyle name="SubTotalNumber 4 2 3 7" xfId="9385"/>
    <cellStyle name="SubTotalNumber 4 2 4" xfId="9386"/>
    <cellStyle name="SubTotalNumber 4 2 4 2" xfId="9387"/>
    <cellStyle name="SubTotalNumber 4 2 4 2 2" xfId="9388"/>
    <cellStyle name="SubTotalNumber 4 2 4 3" xfId="9389"/>
    <cellStyle name="SubTotalNumber 4 2 4 3 2" xfId="9390"/>
    <cellStyle name="SubTotalNumber 4 2 4 4" xfId="9391"/>
    <cellStyle name="SubTotalNumber 4 2 4 4 2" xfId="9392"/>
    <cellStyle name="SubTotalNumber 4 2 4 5" xfId="9393"/>
    <cellStyle name="SubTotalNumber 4 2 4 5 2" xfId="9394"/>
    <cellStyle name="SubTotalNumber 4 2 4 6" xfId="9395"/>
    <cellStyle name="SubTotalNumber 4 2 4 6 2" xfId="9396"/>
    <cellStyle name="SubTotalNumber 4 2 4 7" xfId="9397"/>
    <cellStyle name="SubTotalNumber 4 2 5" xfId="9398"/>
    <cellStyle name="SubTotalNumber 4 2 5 2" xfId="9399"/>
    <cellStyle name="SubTotalNumber 4 2 5 2 2" xfId="9400"/>
    <cellStyle name="SubTotalNumber 4 2 5 3" xfId="9401"/>
    <cellStyle name="SubTotalNumber 4 2 5 3 2" xfId="9402"/>
    <cellStyle name="SubTotalNumber 4 2 5 4" xfId="9403"/>
    <cellStyle name="SubTotalNumber 4 2 5 4 2" xfId="9404"/>
    <cellStyle name="SubTotalNumber 4 2 5 5" xfId="9405"/>
    <cellStyle name="SubTotalNumber 4 2 5 5 2" xfId="9406"/>
    <cellStyle name="SubTotalNumber 4 2 5 6" xfId="9407"/>
    <cellStyle name="SubTotalNumber 4 2 5 6 2" xfId="9408"/>
    <cellStyle name="SubTotalNumber 4 2 5 7" xfId="9409"/>
    <cellStyle name="SubTotalNumber 4 2 6" xfId="9410"/>
    <cellStyle name="SubTotalNumber 4 2 6 2" xfId="9411"/>
    <cellStyle name="SubTotalNumber 4 2 7" xfId="9412"/>
    <cellStyle name="SubTotalNumber 4 2 7 2" xfId="9413"/>
    <cellStyle name="SubTotalNumber 4 2 8" xfId="9414"/>
    <cellStyle name="SubTotalNumber 4 2 8 2" xfId="9415"/>
    <cellStyle name="SubTotalNumber 4 2 9" xfId="9416"/>
    <cellStyle name="SubTotalNumber 4 2 9 2" xfId="9417"/>
    <cellStyle name="SubTotalNumber 4 3" xfId="9418"/>
    <cellStyle name="SubTotalNumber 4 3 10" xfId="9419"/>
    <cellStyle name="SubTotalNumber 4 3 2" xfId="9420"/>
    <cellStyle name="SubTotalNumber 4 3 2 2" xfId="9421"/>
    <cellStyle name="SubTotalNumber 4 3 2 2 2" xfId="9422"/>
    <cellStyle name="SubTotalNumber 4 3 2 3" xfId="9423"/>
    <cellStyle name="SubTotalNumber 4 3 2 3 2" xfId="9424"/>
    <cellStyle name="SubTotalNumber 4 3 2 4" xfId="9425"/>
    <cellStyle name="SubTotalNumber 4 3 2 4 2" xfId="9426"/>
    <cellStyle name="SubTotalNumber 4 3 2 5" xfId="9427"/>
    <cellStyle name="SubTotalNumber 4 3 2 5 2" xfId="9428"/>
    <cellStyle name="SubTotalNumber 4 3 2 6" xfId="9429"/>
    <cellStyle name="SubTotalNumber 4 3 2 6 2" xfId="9430"/>
    <cellStyle name="SubTotalNumber 4 3 2 7" xfId="9431"/>
    <cellStyle name="SubTotalNumber 4 3 3" xfId="9432"/>
    <cellStyle name="SubTotalNumber 4 3 3 2" xfId="9433"/>
    <cellStyle name="SubTotalNumber 4 3 3 2 2" xfId="9434"/>
    <cellStyle name="SubTotalNumber 4 3 3 3" xfId="9435"/>
    <cellStyle name="SubTotalNumber 4 3 3 3 2" xfId="9436"/>
    <cellStyle name="SubTotalNumber 4 3 3 4" xfId="9437"/>
    <cellStyle name="SubTotalNumber 4 3 3 4 2" xfId="9438"/>
    <cellStyle name="SubTotalNumber 4 3 3 5" xfId="9439"/>
    <cellStyle name="SubTotalNumber 4 3 3 5 2" xfId="9440"/>
    <cellStyle name="SubTotalNumber 4 3 3 6" xfId="9441"/>
    <cellStyle name="SubTotalNumber 4 3 3 6 2" xfId="9442"/>
    <cellStyle name="SubTotalNumber 4 3 3 7" xfId="9443"/>
    <cellStyle name="SubTotalNumber 4 3 4" xfId="9444"/>
    <cellStyle name="SubTotalNumber 4 3 4 2" xfId="9445"/>
    <cellStyle name="SubTotalNumber 4 3 4 2 2" xfId="9446"/>
    <cellStyle name="SubTotalNumber 4 3 4 3" xfId="9447"/>
    <cellStyle name="SubTotalNumber 4 3 4 3 2" xfId="9448"/>
    <cellStyle name="SubTotalNumber 4 3 4 4" xfId="9449"/>
    <cellStyle name="SubTotalNumber 4 3 4 4 2" xfId="9450"/>
    <cellStyle name="SubTotalNumber 4 3 4 5" xfId="9451"/>
    <cellStyle name="SubTotalNumber 4 3 4 5 2" xfId="9452"/>
    <cellStyle name="SubTotalNumber 4 3 4 6" xfId="9453"/>
    <cellStyle name="SubTotalNumber 4 3 4 6 2" xfId="9454"/>
    <cellStyle name="SubTotalNumber 4 3 4 7" xfId="9455"/>
    <cellStyle name="SubTotalNumber 4 3 5" xfId="9456"/>
    <cellStyle name="SubTotalNumber 4 3 5 2" xfId="9457"/>
    <cellStyle name="SubTotalNumber 4 3 6" xfId="9458"/>
    <cellStyle name="SubTotalNumber 4 3 6 2" xfId="9459"/>
    <cellStyle name="SubTotalNumber 4 3 7" xfId="9460"/>
    <cellStyle name="SubTotalNumber 4 3 7 2" xfId="9461"/>
    <cellStyle name="SubTotalNumber 4 3 8" xfId="9462"/>
    <cellStyle name="SubTotalNumber 4 3 8 2" xfId="9463"/>
    <cellStyle name="SubTotalNumber 4 3 9" xfId="9464"/>
    <cellStyle name="SubTotalNumber 4 3 9 2" xfId="9465"/>
    <cellStyle name="SubTotalNumber 4 4" xfId="9466"/>
    <cellStyle name="SubTotalNumber 4 4 2" xfId="9467"/>
    <cellStyle name="SubTotalNumber 4 4 2 2" xfId="9468"/>
    <cellStyle name="SubTotalNumber 4 4 3" xfId="9469"/>
    <cellStyle name="SubTotalNumber 4 4 3 2" xfId="9470"/>
    <cellStyle name="SubTotalNumber 4 4 4" xfId="9471"/>
    <cellStyle name="SubTotalNumber 4 4 4 2" xfId="9472"/>
    <cellStyle name="SubTotalNumber 4 4 5" xfId="9473"/>
    <cellStyle name="SubTotalNumber 4 4 5 2" xfId="9474"/>
    <cellStyle name="SubTotalNumber 4 4 6" xfId="9475"/>
    <cellStyle name="SubTotalNumber 4 4 6 2" xfId="9476"/>
    <cellStyle name="SubTotalNumber 4 4 7" xfId="9477"/>
    <cellStyle name="SubTotalNumber 4 5" xfId="9478"/>
    <cellStyle name="SubTotalNumber 4 5 2" xfId="9479"/>
    <cellStyle name="SubTotalNumber 4 5 2 2" xfId="9480"/>
    <cellStyle name="SubTotalNumber 4 5 3" xfId="9481"/>
    <cellStyle name="SubTotalNumber 4 5 3 2" xfId="9482"/>
    <cellStyle name="SubTotalNumber 4 5 4" xfId="9483"/>
    <cellStyle name="SubTotalNumber 4 5 4 2" xfId="9484"/>
    <cellStyle name="SubTotalNumber 4 5 5" xfId="9485"/>
    <cellStyle name="SubTotalNumber 4 5 5 2" xfId="9486"/>
    <cellStyle name="SubTotalNumber 4 5 6" xfId="9487"/>
    <cellStyle name="SubTotalNumber 4 5 6 2" xfId="9488"/>
    <cellStyle name="SubTotalNumber 4 5 7" xfId="9489"/>
    <cellStyle name="SubTotalNumber 4 6" xfId="9490"/>
    <cellStyle name="SubTotalNumber 4 6 2" xfId="9491"/>
    <cellStyle name="SubTotalNumber 4 6 2 2" xfId="9492"/>
    <cellStyle name="SubTotalNumber 4 6 3" xfId="9493"/>
    <cellStyle name="SubTotalNumber 4 6 3 2" xfId="9494"/>
    <cellStyle name="SubTotalNumber 4 6 4" xfId="9495"/>
    <cellStyle name="SubTotalNumber 4 6 4 2" xfId="9496"/>
    <cellStyle name="SubTotalNumber 4 6 5" xfId="9497"/>
    <cellStyle name="SubTotalNumber 4 6 5 2" xfId="9498"/>
    <cellStyle name="SubTotalNumber 4 6 6" xfId="9499"/>
    <cellStyle name="SubTotalNumber 4 6 6 2" xfId="9500"/>
    <cellStyle name="SubTotalNumber 4 6 7" xfId="9501"/>
    <cellStyle name="SubTotalNumber 4 7" xfId="9502"/>
    <cellStyle name="SubTotalNumber 4 7 2" xfId="9503"/>
    <cellStyle name="SubTotalNumber 4 8" xfId="9504"/>
    <cellStyle name="SubTotalNumber 4 8 2" xfId="9505"/>
    <cellStyle name="SubTotalNumber 4 9" xfId="9506"/>
    <cellStyle name="SubTotalNumber 4 9 2" xfId="9507"/>
    <cellStyle name="SubTotalNumber 5" xfId="9508"/>
    <cellStyle name="SubTotalNumber 5 10" xfId="9509"/>
    <cellStyle name="SubTotalNumber 5 10 2" xfId="9510"/>
    <cellStyle name="SubTotalNumber 5 11" xfId="9511"/>
    <cellStyle name="SubTotalNumber 5 12" xfId="9512"/>
    <cellStyle name="SubTotalNumber 5 13" xfId="9513"/>
    <cellStyle name="SubTotalNumber 5 14" xfId="9514"/>
    <cellStyle name="SubTotalNumber 5 15" xfId="9515"/>
    <cellStyle name="SubTotalNumber 5 2" xfId="9516"/>
    <cellStyle name="SubTotalNumber 5 2 10" xfId="9517"/>
    <cellStyle name="SubTotalNumber 5 2 11" xfId="9518"/>
    <cellStyle name="SubTotalNumber 5 2 12" xfId="9519"/>
    <cellStyle name="SubTotalNumber 5 2 13" xfId="9520"/>
    <cellStyle name="SubTotalNumber 5 2 14" xfId="9521"/>
    <cellStyle name="SubTotalNumber 5 2 2" xfId="9522"/>
    <cellStyle name="SubTotalNumber 5 2 2 10" xfId="9523"/>
    <cellStyle name="SubTotalNumber 5 2 2 2" xfId="9524"/>
    <cellStyle name="SubTotalNumber 5 2 2 2 2" xfId="9525"/>
    <cellStyle name="SubTotalNumber 5 2 2 2 2 2" xfId="9526"/>
    <cellStyle name="SubTotalNumber 5 2 2 2 3" xfId="9527"/>
    <cellStyle name="SubTotalNumber 5 2 2 2 3 2" xfId="9528"/>
    <cellStyle name="SubTotalNumber 5 2 2 2 4" xfId="9529"/>
    <cellStyle name="SubTotalNumber 5 2 2 2 4 2" xfId="9530"/>
    <cellStyle name="SubTotalNumber 5 2 2 2 5" xfId="9531"/>
    <cellStyle name="SubTotalNumber 5 2 2 2 5 2" xfId="9532"/>
    <cellStyle name="SubTotalNumber 5 2 2 2 6" xfId="9533"/>
    <cellStyle name="SubTotalNumber 5 2 2 2 6 2" xfId="9534"/>
    <cellStyle name="SubTotalNumber 5 2 2 2 7" xfId="9535"/>
    <cellStyle name="SubTotalNumber 5 2 2 3" xfId="9536"/>
    <cellStyle name="SubTotalNumber 5 2 2 3 2" xfId="9537"/>
    <cellStyle name="SubTotalNumber 5 2 2 3 2 2" xfId="9538"/>
    <cellStyle name="SubTotalNumber 5 2 2 3 3" xfId="9539"/>
    <cellStyle name="SubTotalNumber 5 2 2 3 3 2" xfId="9540"/>
    <cellStyle name="SubTotalNumber 5 2 2 3 4" xfId="9541"/>
    <cellStyle name="SubTotalNumber 5 2 2 3 4 2" xfId="9542"/>
    <cellStyle name="SubTotalNumber 5 2 2 3 5" xfId="9543"/>
    <cellStyle name="SubTotalNumber 5 2 2 3 5 2" xfId="9544"/>
    <cellStyle name="SubTotalNumber 5 2 2 3 6" xfId="9545"/>
    <cellStyle name="SubTotalNumber 5 2 2 3 6 2" xfId="9546"/>
    <cellStyle name="SubTotalNumber 5 2 2 3 7" xfId="9547"/>
    <cellStyle name="SubTotalNumber 5 2 2 4" xfId="9548"/>
    <cellStyle name="SubTotalNumber 5 2 2 4 2" xfId="9549"/>
    <cellStyle name="SubTotalNumber 5 2 2 4 2 2" xfId="9550"/>
    <cellStyle name="SubTotalNumber 5 2 2 4 3" xfId="9551"/>
    <cellStyle name="SubTotalNumber 5 2 2 4 3 2" xfId="9552"/>
    <cellStyle name="SubTotalNumber 5 2 2 4 4" xfId="9553"/>
    <cellStyle name="SubTotalNumber 5 2 2 4 4 2" xfId="9554"/>
    <cellStyle name="SubTotalNumber 5 2 2 4 5" xfId="9555"/>
    <cellStyle name="SubTotalNumber 5 2 2 4 5 2" xfId="9556"/>
    <cellStyle name="SubTotalNumber 5 2 2 4 6" xfId="9557"/>
    <cellStyle name="SubTotalNumber 5 2 2 4 6 2" xfId="9558"/>
    <cellStyle name="SubTotalNumber 5 2 2 4 7" xfId="9559"/>
    <cellStyle name="SubTotalNumber 5 2 2 5" xfId="9560"/>
    <cellStyle name="SubTotalNumber 5 2 2 5 2" xfId="9561"/>
    <cellStyle name="SubTotalNumber 5 2 2 6" xfId="9562"/>
    <cellStyle name="SubTotalNumber 5 2 2 6 2" xfId="9563"/>
    <cellStyle name="SubTotalNumber 5 2 2 7" xfId="9564"/>
    <cellStyle name="SubTotalNumber 5 2 2 7 2" xfId="9565"/>
    <cellStyle name="SubTotalNumber 5 2 2 8" xfId="9566"/>
    <cellStyle name="SubTotalNumber 5 2 2 8 2" xfId="9567"/>
    <cellStyle name="SubTotalNumber 5 2 2 9" xfId="9568"/>
    <cellStyle name="SubTotalNumber 5 2 2 9 2" xfId="9569"/>
    <cellStyle name="SubTotalNumber 5 2 3" xfId="9570"/>
    <cellStyle name="SubTotalNumber 5 2 3 2" xfId="9571"/>
    <cellStyle name="SubTotalNumber 5 2 3 2 2" xfId="9572"/>
    <cellStyle name="SubTotalNumber 5 2 3 3" xfId="9573"/>
    <cellStyle name="SubTotalNumber 5 2 3 3 2" xfId="9574"/>
    <cellStyle name="SubTotalNumber 5 2 3 4" xfId="9575"/>
    <cellStyle name="SubTotalNumber 5 2 3 4 2" xfId="9576"/>
    <cellStyle name="SubTotalNumber 5 2 3 5" xfId="9577"/>
    <cellStyle name="SubTotalNumber 5 2 3 5 2" xfId="9578"/>
    <cellStyle name="SubTotalNumber 5 2 3 6" xfId="9579"/>
    <cellStyle name="SubTotalNumber 5 2 3 6 2" xfId="9580"/>
    <cellStyle name="SubTotalNumber 5 2 3 7" xfId="9581"/>
    <cellStyle name="SubTotalNumber 5 2 4" xfId="9582"/>
    <cellStyle name="SubTotalNumber 5 2 4 2" xfId="9583"/>
    <cellStyle name="SubTotalNumber 5 2 4 2 2" xfId="9584"/>
    <cellStyle name="SubTotalNumber 5 2 4 3" xfId="9585"/>
    <cellStyle name="SubTotalNumber 5 2 4 3 2" xfId="9586"/>
    <cellStyle name="SubTotalNumber 5 2 4 4" xfId="9587"/>
    <cellStyle name="SubTotalNumber 5 2 4 4 2" xfId="9588"/>
    <cellStyle name="SubTotalNumber 5 2 4 5" xfId="9589"/>
    <cellStyle name="SubTotalNumber 5 2 4 5 2" xfId="9590"/>
    <cellStyle name="SubTotalNumber 5 2 4 6" xfId="9591"/>
    <cellStyle name="SubTotalNumber 5 2 4 6 2" xfId="9592"/>
    <cellStyle name="SubTotalNumber 5 2 4 7" xfId="9593"/>
    <cellStyle name="SubTotalNumber 5 2 5" xfId="9594"/>
    <cellStyle name="SubTotalNumber 5 2 5 2" xfId="9595"/>
    <cellStyle name="SubTotalNumber 5 2 5 2 2" xfId="9596"/>
    <cellStyle name="SubTotalNumber 5 2 5 3" xfId="9597"/>
    <cellStyle name="SubTotalNumber 5 2 5 3 2" xfId="9598"/>
    <cellStyle name="SubTotalNumber 5 2 5 4" xfId="9599"/>
    <cellStyle name="SubTotalNumber 5 2 5 4 2" xfId="9600"/>
    <cellStyle name="SubTotalNumber 5 2 5 5" xfId="9601"/>
    <cellStyle name="SubTotalNumber 5 2 5 5 2" xfId="9602"/>
    <cellStyle name="SubTotalNumber 5 2 5 6" xfId="9603"/>
    <cellStyle name="SubTotalNumber 5 2 5 6 2" xfId="9604"/>
    <cellStyle name="SubTotalNumber 5 2 5 7" xfId="9605"/>
    <cellStyle name="SubTotalNumber 5 2 6" xfId="9606"/>
    <cellStyle name="SubTotalNumber 5 2 6 2" xfId="9607"/>
    <cellStyle name="SubTotalNumber 5 2 7" xfId="9608"/>
    <cellStyle name="SubTotalNumber 5 2 7 2" xfId="9609"/>
    <cellStyle name="SubTotalNumber 5 2 8" xfId="9610"/>
    <cellStyle name="SubTotalNumber 5 2 8 2" xfId="9611"/>
    <cellStyle name="SubTotalNumber 5 2 9" xfId="9612"/>
    <cellStyle name="SubTotalNumber 5 2 9 2" xfId="9613"/>
    <cellStyle name="SubTotalNumber 5 3" xfId="9614"/>
    <cellStyle name="SubTotalNumber 5 3 10" xfId="9615"/>
    <cellStyle name="SubTotalNumber 5 3 2" xfId="9616"/>
    <cellStyle name="SubTotalNumber 5 3 2 2" xfId="9617"/>
    <cellStyle name="SubTotalNumber 5 3 2 2 2" xfId="9618"/>
    <cellStyle name="SubTotalNumber 5 3 2 3" xfId="9619"/>
    <cellStyle name="SubTotalNumber 5 3 2 3 2" xfId="9620"/>
    <cellStyle name="SubTotalNumber 5 3 2 4" xfId="9621"/>
    <cellStyle name="SubTotalNumber 5 3 2 4 2" xfId="9622"/>
    <cellStyle name="SubTotalNumber 5 3 2 5" xfId="9623"/>
    <cellStyle name="SubTotalNumber 5 3 2 5 2" xfId="9624"/>
    <cellStyle name="SubTotalNumber 5 3 2 6" xfId="9625"/>
    <cellStyle name="SubTotalNumber 5 3 2 6 2" xfId="9626"/>
    <cellStyle name="SubTotalNumber 5 3 2 7" xfId="9627"/>
    <cellStyle name="SubTotalNumber 5 3 3" xfId="9628"/>
    <cellStyle name="SubTotalNumber 5 3 3 2" xfId="9629"/>
    <cellStyle name="SubTotalNumber 5 3 3 2 2" xfId="9630"/>
    <cellStyle name="SubTotalNumber 5 3 3 3" xfId="9631"/>
    <cellStyle name="SubTotalNumber 5 3 3 3 2" xfId="9632"/>
    <cellStyle name="SubTotalNumber 5 3 3 4" xfId="9633"/>
    <cellStyle name="SubTotalNumber 5 3 3 4 2" xfId="9634"/>
    <cellStyle name="SubTotalNumber 5 3 3 5" xfId="9635"/>
    <cellStyle name="SubTotalNumber 5 3 3 5 2" xfId="9636"/>
    <cellStyle name="SubTotalNumber 5 3 3 6" xfId="9637"/>
    <cellStyle name="SubTotalNumber 5 3 3 6 2" xfId="9638"/>
    <cellStyle name="SubTotalNumber 5 3 3 7" xfId="9639"/>
    <cellStyle name="SubTotalNumber 5 3 4" xfId="9640"/>
    <cellStyle name="SubTotalNumber 5 3 4 2" xfId="9641"/>
    <cellStyle name="SubTotalNumber 5 3 4 2 2" xfId="9642"/>
    <cellStyle name="SubTotalNumber 5 3 4 3" xfId="9643"/>
    <cellStyle name="SubTotalNumber 5 3 4 3 2" xfId="9644"/>
    <cellStyle name="SubTotalNumber 5 3 4 4" xfId="9645"/>
    <cellStyle name="SubTotalNumber 5 3 4 4 2" xfId="9646"/>
    <cellStyle name="SubTotalNumber 5 3 4 5" xfId="9647"/>
    <cellStyle name="SubTotalNumber 5 3 4 5 2" xfId="9648"/>
    <cellStyle name="SubTotalNumber 5 3 4 6" xfId="9649"/>
    <cellStyle name="SubTotalNumber 5 3 4 6 2" xfId="9650"/>
    <cellStyle name="SubTotalNumber 5 3 4 7" xfId="9651"/>
    <cellStyle name="SubTotalNumber 5 3 5" xfId="9652"/>
    <cellStyle name="SubTotalNumber 5 3 5 2" xfId="9653"/>
    <cellStyle name="SubTotalNumber 5 3 6" xfId="9654"/>
    <cellStyle name="SubTotalNumber 5 3 6 2" xfId="9655"/>
    <cellStyle name="SubTotalNumber 5 3 7" xfId="9656"/>
    <cellStyle name="SubTotalNumber 5 3 7 2" xfId="9657"/>
    <cellStyle name="SubTotalNumber 5 3 8" xfId="9658"/>
    <cellStyle name="SubTotalNumber 5 3 8 2" xfId="9659"/>
    <cellStyle name="SubTotalNumber 5 3 9" xfId="9660"/>
    <cellStyle name="SubTotalNumber 5 3 9 2" xfId="9661"/>
    <cellStyle name="SubTotalNumber 5 4" xfId="9662"/>
    <cellStyle name="SubTotalNumber 5 4 2" xfId="9663"/>
    <cellStyle name="SubTotalNumber 5 4 2 2" xfId="9664"/>
    <cellStyle name="SubTotalNumber 5 4 3" xfId="9665"/>
    <cellStyle name="SubTotalNumber 5 4 3 2" xfId="9666"/>
    <cellStyle name="SubTotalNumber 5 4 4" xfId="9667"/>
    <cellStyle name="SubTotalNumber 5 4 4 2" xfId="9668"/>
    <cellStyle name="SubTotalNumber 5 4 5" xfId="9669"/>
    <cellStyle name="SubTotalNumber 5 4 5 2" xfId="9670"/>
    <cellStyle name="SubTotalNumber 5 4 6" xfId="9671"/>
    <cellStyle name="SubTotalNumber 5 4 6 2" xfId="9672"/>
    <cellStyle name="SubTotalNumber 5 4 7" xfId="9673"/>
    <cellStyle name="SubTotalNumber 5 5" xfId="9674"/>
    <cellStyle name="SubTotalNumber 5 5 2" xfId="9675"/>
    <cellStyle name="SubTotalNumber 5 5 2 2" xfId="9676"/>
    <cellStyle name="SubTotalNumber 5 5 3" xfId="9677"/>
    <cellStyle name="SubTotalNumber 5 5 3 2" xfId="9678"/>
    <cellStyle name="SubTotalNumber 5 5 4" xfId="9679"/>
    <cellStyle name="SubTotalNumber 5 5 4 2" xfId="9680"/>
    <cellStyle name="SubTotalNumber 5 5 5" xfId="9681"/>
    <cellStyle name="SubTotalNumber 5 5 5 2" xfId="9682"/>
    <cellStyle name="SubTotalNumber 5 5 6" xfId="9683"/>
    <cellStyle name="SubTotalNumber 5 5 6 2" xfId="9684"/>
    <cellStyle name="SubTotalNumber 5 5 7" xfId="9685"/>
    <cellStyle name="SubTotalNumber 5 6" xfId="9686"/>
    <cellStyle name="SubTotalNumber 5 6 2" xfId="9687"/>
    <cellStyle name="SubTotalNumber 5 6 2 2" xfId="9688"/>
    <cellStyle name="SubTotalNumber 5 6 3" xfId="9689"/>
    <cellStyle name="SubTotalNumber 5 6 3 2" xfId="9690"/>
    <cellStyle name="SubTotalNumber 5 6 4" xfId="9691"/>
    <cellStyle name="SubTotalNumber 5 6 4 2" xfId="9692"/>
    <cellStyle name="SubTotalNumber 5 6 5" xfId="9693"/>
    <cellStyle name="SubTotalNumber 5 6 5 2" xfId="9694"/>
    <cellStyle name="SubTotalNumber 5 6 6" xfId="9695"/>
    <cellStyle name="SubTotalNumber 5 6 6 2" xfId="9696"/>
    <cellStyle name="SubTotalNumber 5 6 7" xfId="9697"/>
    <cellStyle name="SubTotalNumber 5 7" xfId="9698"/>
    <cellStyle name="SubTotalNumber 5 7 2" xfId="9699"/>
    <cellStyle name="SubTotalNumber 5 8" xfId="9700"/>
    <cellStyle name="SubTotalNumber 5 8 2" xfId="9701"/>
    <cellStyle name="SubTotalNumber 5 9" xfId="9702"/>
    <cellStyle name="SubTotalNumber 5 9 2" xfId="9703"/>
    <cellStyle name="SubTotalNumber 6" xfId="9704"/>
    <cellStyle name="SubTotalNumber 6 10" xfId="9705"/>
    <cellStyle name="SubTotalNumber 6 10 2" xfId="9706"/>
    <cellStyle name="SubTotalNumber 6 11" xfId="9707"/>
    <cellStyle name="SubTotalNumber 6 12" xfId="9708"/>
    <cellStyle name="SubTotalNumber 6 13" xfId="9709"/>
    <cellStyle name="SubTotalNumber 6 14" xfId="9710"/>
    <cellStyle name="SubTotalNumber 6 15" xfId="9711"/>
    <cellStyle name="SubTotalNumber 6 2" xfId="9712"/>
    <cellStyle name="SubTotalNumber 6 2 10" xfId="9713"/>
    <cellStyle name="SubTotalNumber 6 2 11" xfId="9714"/>
    <cellStyle name="SubTotalNumber 6 2 12" xfId="9715"/>
    <cellStyle name="SubTotalNumber 6 2 13" xfId="9716"/>
    <cellStyle name="SubTotalNumber 6 2 14" xfId="9717"/>
    <cellStyle name="SubTotalNumber 6 2 2" xfId="9718"/>
    <cellStyle name="SubTotalNumber 6 2 2 10" xfId="9719"/>
    <cellStyle name="SubTotalNumber 6 2 2 2" xfId="9720"/>
    <cellStyle name="SubTotalNumber 6 2 2 2 2" xfId="9721"/>
    <cellStyle name="SubTotalNumber 6 2 2 2 2 2" xfId="9722"/>
    <cellStyle name="SubTotalNumber 6 2 2 2 3" xfId="9723"/>
    <cellStyle name="SubTotalNumber 6 2 2 2 3 2" xfId="9724"/>
    <cellStyle name="SubTotalNumber 6 2 2 2 4" xfId="9725"/>
    <cellStyle name="SubTotalNumber 6 2 2 2 4 2" xfId="9726"/>
    <cellStyle name="SubTotalNumber 6 2 2 2 5" xfId="9727"/>
    <cellStyle name="SubTotalNumber 6 2 2 2 5 2" xfId="9728"/>
    <cellStyle name="SubTotalNumber 6 2 2 2 6" xfId="9729"/>
    <cellStyle name="SubTotalNumber 6 2 2 2 6 2" xfId="9730"/>
    <cellStyle name="SubTotalNumber 6 2 2 2 7" xfId="9731"/>
    <cellStyle name="SubTotalNumber 6 2 2 3" xfId="9732"/>
    <cellStyle name="SubTotalNumber 6 2 2 3 2" xfId="9733"/>
    <cellStyle name="SubTotalNumber 6 2 2 3 2 2" xfId="9734"/>
    <cellStyle name="SubTotalNumber 6 2 2 3 3" xfId="9735"/>
    <cellStyle name="SubTotalNumber 6 2 2 3 3 2" xfId="9736"/>
    <cellStyle name="SubTotalNumber 6 2 2 3 4" xfId="9737"/>
    <cellStyle name="SubTotalNumber 6 2 2 3 4 2" xfId="9738"/>
    <cellStyle name="SubTotalNumber 6 2 2 3 5" xfId="9739"/>
    <cellStyle name="SubTotalNumber 6 2 2 3 5 2" xfId="9740"/>
    <cellStyle name="SubTotalNumber 6 2 2 3 6" xfId="9741"/>
    <cellStyle name="SubTotalNumber 6 2 2 3 6 2" xfId="9742"/>
    <cellStyle name="SubTotalNumber 6 2 2 3 7" xfId="9743"/>
    <cellStyle name="SubTotalNumber 6 2 2 4" xfId="9744"/>
    <cellStyle name="SubTotalNumber 6 2 2 4 2" xfId="9745"/>
    <cellStyle name="SubTotalNumber 6 2 2 4 2 2" xfId="9746"/>
    <cellStyle name="SubTotalNumber 6 2 2 4 3" xfId="9747"/>
    <cellStyle name="SubTotalNumber 6 2 2 4 3 2" xfId="9748"/>
    <cellStyle name="SubTotalNumber 6 2 2 4 4" xfId="9749"/>
    <cellStyle name="SubTotalNumber 6 2 2 4 4 2" xfId="9750"/>
    <cellStyle name="SubTotalNumber 6 2 2 4 5" xfId="9751"/>
    <cellStyle name="SubTotalNumber 6 2 2 4 5 2" xfId="9752"/>
    <cellStyle name="SubTotalNumber 6 2 2 4 6" xfId="9753"/>
    <cellStyle name="SubTotalNumber 6 2 2 4 6 2" xfId="9754"/>
    <cellStyle name="SubTotalNumber 6 2 2 4 7" xfId="9755"/>
    <cellStyle name="SubTotalNumber 6 2 2 5" xfId="9756"/>
    <cellStyle name="SubTotalNumber 6 2 2 5 2" xfId="9757"/>
    <cellStyle name="SubTotalNumber 6 2 2 6" xfId="9758"/>
    <cellStyle name="SubTotalNumber 6 2 2 6 2" xfId="9759"/>
    <cellStyle name="SubTotalNumber 6 2 2 7" xfId="9760"/>
    <cellStyle name="SubTotalNumber 6 2 2 7 2" xfId="9761"/>
    <cellStyle name="SubTotalNumber 6 2 2 8" xfId="9762"/>
    <cellStyle name="SubTotalNumber 6 2 2 8 2" xfId="9763"/>
    <cellStyle name="SubTotalNumber 6 2 2 9" xfId="9764"/>
    <cellStyle name="SubTotalNumber 6 2 2 9 2" xfId="9765"/>
    <cellStyle name="SubTotalNumber 6 2 3" xfId="9766"/>
    <cellStyle name="SubTotalNumber 6 2 3 2" xfId="9767"/>
    <cellStyle name="SubTotalNumber 6 2 3 2 2" xfId="9768"/>
    <cellStyle name="SubTotalNumber 6 2 3 3" xfId="9769"/>
    <cellStyle name="SubTotalNumber 6 2 3 3 2" xfId="9770"/>
    <cellStyle name="SubTotalNumber 6 2 3 4" xfId="9771"/>
    <cellStyle name="SubTotalNumber 6 2 3 4 2" xfId="9772"/>
    <cellStyle name="SubTotalNumber 6 2 3 5" xfId="9773"/>
    <cellStyle name="SubTotalNumber 6 2 3 5 2" xfId="9774"/>
    <cellStyle name="SubTotalNumber 6 2 3 6" xfId="9775"/>
    <cellStyle name="SubTotalNumber 6 2 3 6 2" xfId="9776"/>
    <cellStyle name="SubTotalNumber 6 2 3 7" xfId="9777"/>
    <cellStyle name="SubTotalNumber 6 2 4" xfId="9778"/>
    <cellStyle name="SubTotalNumber 6 2 4 2" xfId="9779"/>
    <cellStyle name="SubTotalNumber 6 2 4 2 2" xfId="9780"/>
    <cellStyle name="SubTotalNumber 6 2 4 3" xfId="9781"/>
    <cellStyle name="SubTotalNumber 6 2 4 3 2" xfId="9782"/>
    <cellStyle name="SubTotalNumber 6 2 4 4" xfId="9783"/>
    <cellStyle name="SubTotalNumber 6 2 4 4 2" xfId="9784"/>
    <cellStyle name="SubTotalNumber 6 2 4 5" xfId="9785"/>
    <cellStyle name="SubTotalNumber 6 2 4 5 2" xfId="9786"/>
    <cellStyle name="SubTotalNumber 6 2 4 6" xfId="9787"/>
    <cellStyle name="SubTotalNumber 6 2 4 6 2" xfId="9788"/>
    <cellStyle name="SubTotalNumber 6 2 4 7" xfId="9789"/>
    <cellStyle name="SubTotalNumber 6 2 5" xfId="9790"/>
    <cellStyle name="SubTotalNumber 6 2 5 2" xfId="9791"/>
    <cellStyle name="SubTotalNumber 6 2 5 2 2" xfId="9792"/>
    <cellStyle name="SubTotalNumber 6 2 5 3" xfId="9793"/>
    <cellStyle name="SubTotalNumber 6 2 5 3 2" xfId="9794"/>
    <cellStyle name="SubTotalNumber 6 2 5 4" xfId="9795"/>
    <cellStyle name="SubTotalNumber 6 2 5 4 2" xfId="9796"/>
    <cellStyle name="SubTotalNumber 6 2 5 5" xfId="9797"/>
    <cellStyle name="SubTotalNumber 6 2 5 5 2" xfId="9798"/>
    <cellStyle name="SubTotalNumber 6 2 5 6" xfId="9799"/>
    <cellStyle name="SubTotalNumber 6 2 5 6 2" xfId="9800"/>
    <cellStyle name="SubTotalNumber 6 2 5 7" xfId="9801"/>
    <cellStyle name="SubTotalNumber 6 2 6" xfId="9802"/>
    <cellStyle name="SubTotalNumber 6 2 6 2" xfId="9803"/>
    <cellStyle name="SubTotalNumber 6 2 7" xfId="9804"/>
    <cellStyle name="SubTotalNumber 6 2 7 2" xfId="9805"/>
    <cellStyle name="SubTotalNumber 6 2 8" xfId="9806"/>
    <cellStyle name="SubTotalNumber 6 2 8 2" xfId="9807"/>
    <cellStyle name="SubTotalNumber 6 2 9" xfId="9808"/>
    <cellStyle name="SubTotalNumber 6 2 9 2" xfId="9809"/>
    <cellStyle name="SubTotalNumber 6 3" xfId="9810"/>
    <cellStyle name="SubTotalNumber 6 3 10" xfId="9811"/>
    <cellStyle name="SubTotalNumber 6 3 2" xfId="9812"/>
    <cellStyle name="SubTotalNumber 6 3 2 2" xfId="9813"/>
    <cellStyle name="SubTotalNumber 6 3 2 2 2" xfId="9814"/>
    <cellStyle name="SubTotalNumber 6 3 2 3" xfId="9815"/>
    <cellStyle name="SubTotalNumber 6 3 2 3 2" xfId="9816"/>
    <cellStyle name="SubTotalNumber 6 3 2 4" xfId="9817"/>
    <cellStyle name="SubTotalNumber 6 3 2 4 2" xfId="9818"/>
    <cellStyle name="SubTotalNumber 6 3 2 5" xfId="9819"/>
    <cellStyle name="SubTotalNumber 6 3 2 5 2" xfId="9820"/>
    <cellStyle name="SubTotalNumber 6 3 2 6" xfId="9821"/>
    <cellStyle name="SubTotalNumber 6 3 2 6 2" xfId="9822"/>
    <cellStyle name="SubTotalNumber 6 3 2 7" xfId="9823"/>
    <cellStyle name="SubTotalNumber 6 3 3" xfId="9824"/>
    <cellStyle name="SubTotalNumber 6 3 3 2" xfId="9825"/>
    <cellStyle name="SubTotalNumber 6 3 3 2 2" xfId="9826"/>
    <cellStyle name="SubTotalNumber 6 3 3 3" xfId="9827"/>
    <cellStyle name="SubTotalNumber 6 3 3 3 2" xfId="9828"/>
    <cellStyle name="SubTotalNumber 6 3 3 4" xfId="9829"/>
    <cellStyle name="SubTotalNumber 6 3 3 4 2" xfId="9830"/>
    <cellStyle name="SubTotalNumber 6 3 3 5" xfId="9831"/>
    <cellStyle name="SubTotalNumber 6 3 3 5 2" xfId="9832"/>
    <cellStyle name="SubTotalNumber 6 3 3 6" xfId="9833"/>
    <cellStyle name="SubTotalNumber 6 3 3 6 2" xfId="9834"/>
    <cellStyle name="SubTotalNumber 6 3 3 7" xfId="9835"/>
    <cellStyle name="SubTotalNumber 6 3 4" xfId="9836"/>
    <cellStyle name="SubTotalNumber 6 3 4 2" xfId="9837"/>
    <cellStyle name="SubTotalNumber 6 3 4 2 2" xfId="9838"/>
    <cellStyle name="SubTotalNumber 6 3 4 3" xfId="9839"/>
    <cellStyle name="SubTotalNumber 6 3 4 3 2" xfId="9840"/>
    <cellStyle name="SubTotalNumber 6 3 4 4" xfId="9841"/>
    <cellStyle name="SubTotalNumber 6 3 4 4 2" xfId="9842"/>
    <cellStyle name="SubTotalNumber 6 3 4 5" xfId="9843"/>
    <cellStyle name="SubTotalNumber 6 3 4 5 2" xfId="9844"/>
    <cellStyle name="SubTotalNumber 6 3 4 6" xfId="9845"/>
    <cellStyle name="SubTotalNumber 6 3 4 6 2" xfId="9846"/>
    <cellStyle name="SubTotalNumber 6 3 4 7" xfId="9847"/>
    <cellStyle name="SubTotalNumber 6 3 5" xfId="9848"/>
    <cellStyle name="SubTotalNumber 6 3 5 2" xfId="9849"/>
    <cellStyle name="SubTotalNumber 6 3 6" xfId="9850"/>
    <cellStyle name="SubTotalNumber 6 3 6 2" xfId="9851"/>
    <cellStyle name="SubTotalNumber 6 3 7" xfId="9852"/>
    <cellStyle name="SubTotalNumber 6 3 7 2" xfId="9853"/>
    <cellStyle name="SubTotalNumber 6 3 8" xfId="9854"/>
    <cellStyle name="SubTotalNumber 6 3 8 2" xfId="9855"/>
    <cellStyle name="SubTotalNumber 6 3 9" xfId="9856"/>
    <cellStyle name="SubTotalNumber 6 3 9 2" xfId="9857"/>
    <cellStyle name="SubTotalNumber 6 4" xfId="9858"/>
    <cellStyle name="SubTotalNumber 6 4 2" xfId="9859"/>
    <cellStyle name="SubTotalNumber 6 4 2 2" xfId="9860"/>
    <cellStyle name="SubTotalNumber 6 4 3" xfId="9861"/>
    <cellStyle name="SubTotalNumber 6 4 3 2" xfId="9862"/>
    <cellStyle name="SubTotalNumber 6 4 4" xfId="9863"/>
    <cellStyle name="SubTotalNumber 6 4 4 2" xfId="9864"/>
    <cellStyle name="SubTotalNumber 6 4 5" xfId="9865"/>
    <cellStyle name="SubTotalNumber 6 4 5 2" xfId="9866"/>
    <cellStyle name="SubTotalNumber 6 4 6" xfId="9867"/>
    <cellStyle name="SubTotalNumber 6 4 6 2" xfId="9868"/>
    <cellStyle name="SubTotalNumber 6 4 7" xfId="9869"/>
    <cellStyle name="SubTotalNumber 6 5" xfId="9870"/>
    <cellStyle name="SubTotalNumber 6 5 2" xfId="9871"/>
    <cellStyle name="SubTotalNumber 6 5 2 2" xfId="9872"/>
    <cellStyle name="SubTotalNumber 6 5 3" xfId="9873"/>
    <cellStyle name="SubTotalNumber 6 5 3 2" xfId="9874"/>
    <cellStyle name="SubTotalNumber 6 5 4" xfId="9875"/>
    <cellStyle name="SubTotalNumber 6 5 4 2" xfId="9876"/>
    <cellStyle name="SubTotalNumber 6 5 5" xfId="9877"/>
    <cellStyle name="SubTotalNumber 6 5 5 2" xfId="9878"/>
    <cellStyle name="SubTotalNumber 6 5 6" xfId="9879"/>
    <cellStyle name="SubTotalNumber 6 5 6 2" xfId="9880"/>
    <cellStyle name="SubTotalNumber 6 5 7" xfId="9881"/>
    <cellStyle name="SubTotalNumber 6 6" xfId="9882"/>
    <cellStyle name="SubTotalNumber 6 6 2" xfId="9883"/>
    <cellStyle name="SubTotalNumber 6 6 2 2" xfId="9884"/>
    <cellStyle name="SubTotalNumber 6 6 3" xfId="9885"/>
    <cellStyle name="SubTotalNumber 6 6 3 2" xfId="9886"/>
    <cellStyle name="SubTotalNumber 6 6 4" xfId="9887"/>
    <cellStyle name="SubTotalNumber 6 6 4 2" xfId="9888"/>
    <cellStyle name="SubTotalNumber 6 6 5" xfId="9889"/>
    <cellStyle name="SubTotalNumber 6 6 5 2" xfId="9890"/>
    <cellStyle name="SubTotalNumber 6 6 6" xfId="9891"/>
    <cellStyle name="SubTotalNumber 6 6 6 2" xfId="9892"/>
    <cellStyle name="SubTotalNumber 6 6 7" xfId="9893"/>
    <cellStyle name="SubTotalNumber 6 7" xfId="9894"/>
    <cellStyle name="SubTotalNumber 6 7 2" xfId="9895"/>
    <cellStyle name="SubTotalNumber 6 8" xfId="9896"/>
    <cellStyle name="SubTotalNumber 6 8 2" xfId="9897"/>
    <cellStyle name="SubTotalNumber 6 9" xfId="9898"/>
    <cellStyle name="SubTotalNumber 6 9 2" xfId="9899"/>
    <cellStyle name="SubTotalNumber 7" xfId="9900"/>
    <cellStyle name="SubTotalNumber 7 10" xfId="9901"/>
    <cellStyle name="SubTotalNumber 7 11" xfId="9902"/>
    <cellStyle name="SubTotalNumber 7 12" xfId="9903"/>
    <cellStyle name="SubTotalNumber 7 13" xfId="9904"/>
    <cellStyle name="SubTotalNumber 7 14" xfId="9905"/>
    <cellStyle name="SubTotalNumber 7 2" xfId="9906"/>
    <cellStyle name="SubTotalNumber 7 2 10" xfId="9907"/>
    <cellStyle name="SubTotalNumber 7 2 2" xfId="9908"/>
    <cellStyle name="SubTotalNumber 7 2 2 2" xfId="9909"/>
    <cellStyle name="SubTotalNumber 7 2 2 2 2" xfId="9910"/>
    <cellStyle name="SubTotalNumber 7 2 2 3" xfId="9911"/>
    <cellStyle name="SubTotalNumber 7 2 2 3 2" xfId="9912"/>
    <cellStyle name="SubTotalNumber 7 2 2 4" xfId="9913"/>
    <cellStyle name="SubTotalNumber 7 2 2 4 2" xfId="9914"/>
    <cellStyle name="SubTotalNumber 7 2 2 5" xfId="9915"/>
    <cellStyle name="SubTotalNumber 7 2 2 5 2" xfId="9916"/>
    <cellStyle name="SubTotalNumber 7 2 2 6" xfId="9917"/>
    <cellStyle name="SubTotalNumber 7 2 2 6 2" xfId="9918"/>
    <cellStyle name="SubTotalNumber 7 2 2 7" xfId="9919"/>
    <cellStyle name="SubTotalNumber 7 2 3" xfId="9920"/>
    <cellStyle name="SubTotalNumber 7 2 3 2" xfId="9921"/>
    <cellStyle name="SubTotalNumber 7 2 3 2 2" xfId="9922"/>
    <cellStyle name="SubTotalNumber 7 2 3 3" xfId="9923"/>
    <cellStyle name="SubTotalNumber 7 2 3 3 2" xfId="9924"/>
    <cellStyle name="SubTotalNumber 7 2 3 4" xfId="9925"/>
    <cellStyle name="SubTotalNumber 7 2 3 4 2" xfId="9926"/>
    <cellStyle name="SubTotalNumber 7 2 3 5" xfId="9927"/>
    <cellStyle name="SubTotalNumber 7 2 3 5 2" xfId="9928"/>
    <cellStyle name="SubTotalNumber 7 2 3 6" xfId="9929"/>
    <cellStyle name="SubTotalNumber 7 2 3 6 2" xfId="9930"/>
    <cellStyle name="SubTotalNumber 7 2 3 7" xfId="9931"/>
    <cellStyle name="SubTotalNumber 7 2 4" xfId="9932"/>
    <cellStyle name="SubTotalNumber 7 2 4 2" xfId="9933"/>
    <cellStyle name="SubTotalNumber 7 2 4 2 2" xfId="9934"/>
    <cellStyle name="SubTotalNumber 7 2 4 3" xfId="9935"/>
    <cellStyle name="SubTotalNumber 7 2 4 3 2" xfId="9936"/>
    <cellStyle name="SubTotalNumber 7 2 4 4" xfId="9937"/>
    <cellStyle name="SubTotalNumber 7 2 4 4 2" xfId="9938"/>
    <cellStyle name="SubTotalNumber 7 2 4 5" xfId="9939"/>
    <cellStyle name="SubTotalNumber 7 2 4 5 2" xfId="9940"/>
    <cellStyle name="SubTotalNumber 7 2 4 6" xfId="9941"/>
    <cellStyle name="SubTotalNumber 7 2 4 6 2" xfId="9942"/>
    <cellStyle name="SubTotalNumber 7 2 4 7" xfId="9943"/>
    <cellStyle name="SubTotalNumber 7 2 5" xfId="9944"/>
    <cellStyle name="SubTotalNumber 7 2 5 2" xfId="9945"/>
    <cellStyle name="SubTotalNumber 7 2 6" xfId="9946"/>
    <cellStyle name="SubTotalNumber 7 2 6 2" xfId="9947"/>
    <cellStyle name="SubTotalNumber 7 2 7" xfId="9948"/>
    <cellStyle name="SubTotalNumber 7 2 7 2" xfId="9949"/>
    <cellStyle name="SubTotalNumber 7 2 8" xfId="9950"/>
    <cellStyle name="SubTotalNumber 7 2 8 2" xfId="9951"/>
    <cellStyle name="SubTotalNumber 7 2 9" xfId="9952"/>
    <cellStyle name="SubTotalNumber 7 2 9 2" xfId="9953"/>
    <cellStyle name="SubTotalNumber 7 3" xfId="9954"/>
    <cellStyle name="SubTotalNumber 7 3 2" xfId="9955"/>
    <cellStyle name="SubTotalNumber 7 3 2 2" xfId="9956"/>
    <cellStyle name="SubTotalNumber 7 3 3" xfId="9957"/>
    <cellStyle name="SubTotalNumber 7 3 3 2" xfId="9958"/>
    <cellStyle name="SubTotalNumber 7 3 4" xfId="9959"/>
    <cellStyle name="SubTotalNumber 7 3 4 2" xfId="9960"/>
    <cellStyle name="SubTotalNumber 7 3 5" xfId="9961"/>
    <cellStyle name="SubTotalNumber 7 3 5 2" xfId="9962"/>
    <cellStyle name="SubTotalNumber 7 3 6" xfId="9963"/>
    <cellStyle name="SubTotalNumber 7 3 6 2" xfId="9964"/>
    <cellStyle name="SubTotalNumber 7 3 7" xfId="9965"/>
    <cellStyle name="SubTotalNumber 7 4" xfId="9966"/>
    <cellStyle name="SubTotalNumber 7 4 2" xfId="9967"/>
    <cellStyle name="SubTotalNumber 7 4 2 2" xfId="9968"/>
    <cellStyle name="SubTotalNumber 7 4 3" xfId="9969"/>
    <cellStyle name="SubTotalNumber 7 4 3 2" xfId="9970"/>
    <cellStyle name="SubTotalNumber 7 4 4" xfId="9971"/>
    <cellStyle name="SubTotalNumber 7 4 4 2" xfId="9972"/>
    <cellStyle name="SubTotalNumber 7 4 5" xfId="9973"/>
    <cellStyle name="SubTotalNumber 7 4 5 2" xfId="9974"/>
    <cellStyle name="SubTotalNumber 7 4 6" xfId="9975"/>
    <cellStyle name="SubTotalNumber 7 4 6 2" xfId="9976"/>
    <cellStyle name="SubTotalNumber 7 4 7" xfId="9977"/>
    <cellStyle name="SubTotalNumber 7 5" xfId="9978"/>
    <cellStyle name="SubTotalNumber 7 5 2" xfId="9979"/>
    <cellStyle name="SubTotalNumber 7 5 2 2" xfId="9980"/>
    <cellStyle name="SubTotalNumber 7 5 3" xfId="9981"/>
    <cellStyle name="SubTotalNumber 7 5 3 2" xfId="9982"/>
    <cellStyle name="SubTotalNumber 7 5 4" xfId="9983"/>
    <cellStyle name="SubTotalNumber 7 5 4 2" xfId="9984"/>
    <cellStyle name="SubTotalNumber 7 5 5" xfId="9985"/>
    <cellStyle name="SubTotalNumber 7 5 5 2" xfId="9986"/>
    <cellStyle name="SubTotalNumber 7 5 6" xfId="9987"/>
    <cellStyle name="SubTotalNumber 7 5 6 2" xfId="9988"/>
    <cellStyle name="SubTotalNumber 7 5 7" xfId="9989"/>
    <cellStyle name="SubTotalNumber 7 6" xfId="9990"/>
    <cellStyle name="SubTotalNumber 7 6 2" xfId="9991"/>
    <cellStyle name="SubTotalNumber 7 7" xfId="9992"/>
    <cellStyle name="SubTotalNumber 7 7 2" xfId="9993"/>
    <cellStyle name="SubTotalNumber 7 8" xfId="9994"/>
    <cellStyle name="SubTotalNumber 7 8 2" xfId="9995"/>
    <cellStyle name="SubTotalNumber 7 9" xfId="9996"/>
    <cellStyle name="SubTotalNumber 7 9 2" xfId="9997"/>
    <cellStyle name="SubTotalNumber 8" xfId="9998"/>
    <cellStyle name="SubTotalNumber 8 10" xfId="9999"/>
    <cellStyle name="SubTotalNumber 8 2" xfId="10000"/>
    <cellStyle name="SubTotalNumber 8 2 2" xfId="10001"/>
    <cellStyle name="SubTotalNumber 8 2 2 2" xfId="10002"/>
    <cellStyle name="SubTotalNumber 8 2 3" xfId="10003"/>
    <cellStyle name="SubTotalNumber 8 2 3 2" xfId="10004"/>
    <cellStyle name="SubTotalNumber 8 2 4" xfId="10005"/>
    <cellStyle name="SubTotalNumber 8 2 4 2" xfId="10006"/>
    <cellStyle name="SubTotalNumber 8 2 5" xfId="10007"/>
    <cellStyle name="SubTotalNumber 8 2 5 2" xfId="10008"/>
    <cellStyle name="SubTotalNumber 8 2 6" xfId="10009"/>
    <cellStyle name="SubTotalNumber 8 2 6 2" xfId="10010"/>
    <cellStyle name="SubTotalNumber 8 2 7" xfId="10011"/>
    <cellStyle name="SubTotalNumber 8 3" xfId="10012"/>
    <cellStyle name="SubTotalNumber 8 3 2" xfId="10013"/>
    <cellStyle name="SubTotalNumber 8 3 2 2" xfId="10014"/>
    <cellStyle name="SubTotalNumber 8 3 3" xfId="10015"/>
    <cellStyle name="SubTotalNumber 8 3 3 2" xfId="10016"/>
    <cellStyle name="SubTotalNumber 8 3 4" xfId="10017"/>
    <cellStyle name="SubTotalNumber 8 3 4 2" xfId="10018"/>
    <cellStyle name="SubTotalNumber 8 3 5" xfId="10019"/>
    <cellStyle name="SubTotalNumber 8 3 5 2" xfId="10020"/>
    <cellStyle name="SubTotalNumber 8 3 6" xfId="10021"/>
    <cellStyle name="SubTotalNumber 8 3 6 2" xfId="10022"/>
    <cellStyle name="SubTotalNumber 8 3 7" xfId="10023"/>
    <cellStyle name="SubTotalNumber 8 4" xfId="10024"/>
    <cellStyle name="SubTotalNumber 8 4 2" xfId="10025"/>
    <cellStyle name="SubTotalNumber 8 4 2 2" xfId="10026"/>
    <cellStyle name="SubTotalNumber 8 4 3" xfId="10027"/>
    <cellStyle name="SubTotalNumber 8 4 3 2" xfId="10028"/>
    <cellStyle name="SubTotalNumber 8 4 4" xfId="10029"/>
    <cellStyle name="SubTotalNumber 8 4 4 2" xfId="10030"/>
    <cellStyle name="SubTotalNumber 8 4 5" xfId="10031"/>
    <cellStyle name="SubTotalNumber 8 4 5 2" xfId="10032"/>
    <cellStyle name="SubTotalNumber 8 4 6" xfId="10033"/>
    <cellStyle name="SubTotalNumber 8 4 6 2" xfId="10034"/>
    <cellStyle name="SubTotalNumber 8 4 7" xfId="10035"/>
    <cellStyle name="SubTotalNumber 8 5" xfId="10036"/>
    <cellStyle name="SubTotalNumber 8 5 2" xfId="10037"/>
    <cellStyle name="SubTotalNumber 8 6" xfId="10038"/>
    <cellStyle name="SubTotalNumber 8 6 2" xfId="10039"/>
    <cellStyle name="SubTotalNumber 8 7" xfId="10040"/>
    <cellStyle name="SubTotalNumber 8 7 2" xfId="10041"/>
    <cellStyle name="SubTotalNumber 8 8" xfId="10042"/>
    <cellStyle name="SubTotalNumber 8 8 2" xfId="10043"/>
    <cellStyle name="SubTotalNumber 8 9" xfId="10044"/>
    <cellStyle name="SubTotalNumber 8 9 2" xfId="10045"/>
    <cellStyle name="SubTotalNumber 9" xfId="10046"/>
    <cellStyle name="SubTotalNumber 9 2" xfId="10047"/>
    <cellStyle name="SubTotalNumber 9 2 2" xfId="10048"/>
    <cellStyle name="SubTotalNumber 9 3" xfId="10049"/>
    <cellStyle name="SubTotalNumber 9 3 2" xfId="10050"/>
    <cellStyle name="SubTotalNumber 9 4" xfId="10051"/>
    <cellStyle name="SubTotalNumber 9 4 2" xfId="10052"/>
    <cellStyle name="SubTotalNumber 9 5" xfId="10053"/>
    <cellStyle name="SubTotalNumber 9 5 2" xfId="10054"/>
    <cellStyle name="SubTotalNumber 9 6" xfId="10055"/>
    <cellStyle name="SubTotalNumber 9 6 2" xfId="10056"/>
    <cellStyle name="SubTotalNumber 9 7" xfId="10057"/>
    <cellStyle name="SubTotalRate" xfId="10058"/>
    <cellStyle name="SubTotalRate 10" xfId="10059"/>
    <cellStyle name="SubTotalRate 10 2" xfId="10060"/>
    <cellStyle name="SubTotalRate 11" xfId="10061"/>
    <cellStyle name="SubTotalRate 12" xfId="10062"/>
    <cellStyle name="SubTotalRate 13" xfId="10063"/>
    <cellStyle name="SubTotalRate 14" xfId="10064"/>
    <cellStyle name="SubTotalRate 15" xfId="10065"/>
    <cellStyle name="SubTotalRate 16" xfId="10066"/>
    <cellStyle name="SubTotalRate 2" xfId="10067"/>
    <cellStyle name="SubTotalRate 2 10" xfId="10068"/>
    <cellStyle name="SubTotalRate 2 11" xfId="10069"/>
    <cellStyle name="SubTotalRate 2 12" xfId="10070"/>
    <cellStyle name="SubTotalRate 2 13" xfId="10071"/>
    <cellStyle name="SubTotalRate 2 14" xfId="10072"/>
    <cellStyle name="SubTotalRate 2 2" xfId="10073"/>
    <cellStyle name="SubTotalRate 2 2 10" xfId="10074"/>
    <cellStyle name="SubTotalRate 2 2 2" xfId="10075"/>
    <cellStyle name="SubTotalRate 2 2 2 2" xfId="10076"/>
    <cellStyle name="SubTotalRate 2 2 2 2 2" xfId="10077"/>
    <cellStyle name="SubTotalRate 2 2 2 3" xfId="10078"/>
    <cellStyle name="SubTotalRate 2 2 2 3 2" xfId="10079"/>
    <cellStyle name="SubTotalRate 2 2 2 4" xfId="10080"/>
    <cellStyle name="SubTotalRate 2 2 2 4 2" xfId="10081"/>
    <cellStyle name="SubTotalRate 2 2 2 5" xfId="10082"/>
    <cellStyle name="SubTotalRate 2 2 2 5 2" xfId="10083"/>
    <cellStyle name="SubTotalRate 2 2 2 6" xfId="10084"/>
    <cellStyle name="SubTotalRate 2 2 2 6 2" xfId="10085"/>
    <cellStyle name="SubTotalRate 2 2 2 7" xfId="10086"/>
    <cellStyle name="SubTotalRate 2 2 3" xfId="10087"/>
    <cellStyle name="SubTotalRate 2 2 3 2" xfId="10088"/>
    <cellStyle name="SubTotalRate 2 2 3 2 2" xfId="10089"/>
    <cellStyle name="SubTotalRate 2 2 3 3" xfId="10090"/>
    <cellStyle name="SubTotalRate 2 2 3 3 2" xfId="10091"/>
    <cellStyle name="SubTotalRate 2 2 3 4" xfId="10092"/>
    <cellStyle name="SubTotalRate 2 2 3 4 2" xfId="10093"/>
    <cellStyle name="SubTotalRate 2 2 3 5" xfId="10094"/>
    <cellStyle name="SubTotalRate 2 2 3 5 2" xfId="10095"/>
    <cellStyle name="SubTotalRate 2 2 3 6" xfId="10096"/>
    <cellStyle name="SubTotalRate 2 2 3 6 2" xfId="10097"/>
    <cellStyle name="SubTotalRate 2 2 3 7" xfId="10098"/>
    <cellStyle name="SubTotalRate 2 2 4" xfId="10099"/>
    <cellStyle name="SubTotalRate 2 2 4 2" xfId="10100"/>
    <cellStyle name="SubTotalRate 2 2 4 2 2" xfId="10101"/>
    <cellStyle name="SubTotalRate 2 2 4 3" xfId="10102"/>
    <cellStyle name="SubTotalRate 2 2 4 3 2" xfId="10103"/>
    <cellStyle name="SubTotalRate 2 2 4 4" xfId="10104"/>
    <cellStyle name="SubTotalRate 2 2 4 4 2" xfId="10105"/>
    <cellStyle name="SubTotalRate 2 2 4 5" xfId="10106"/>
    <cellStyle name="SubTotalRate 2 2 4 5 2" xfId="10107"/>
    <cellStyle name="SubTotalRate 2 2 4 6" xfId="10108"/>
    <cellStyle name="SubTotalRate 2 2 4 6 2" xfId="10109"/>
    <cellStyle name="SubTotalRate 2 2 4 7" xfId="10110"/>
    <cellStyle name="SubTotalRate 2 2 5" xfId="10111"/>
    <cellStyle name="SubTotalRate 2 2 5 2" xfId="10112"/>
    <cellStyle name="SubTotalRate 2 2 6" xfId="10113"/>
    <cellStyle name="SubTotalRate 2 2 6 2" xfId="10114"/>
    <cellStyle name="SubTotalRate 2 2 7" xfId="10115"/>
    <cellStyle name="SubTotalRate 2 2 7 2" xfId="10116"/>
    <cellStyle name="SubTotalRate 2 2 8" xfId="10117"/>
    <cellStyle name="SubTotalRate 2 2 8 2" xfId="10118"/>
    <cellStyle name="SubTotalRate 2 2 9" xfId="10119"/>
    <cellStyle name="SubTotalRate 2 2 9 2" xfId="10120"/>
    <cellStyle name="SubTotalRate 2 3" xfId="10121"/>
    <cellStyle name="SubTotalRate 2 3 2" xfId="10122"/>
    <cellStyle name="SubTotalRate 2 3 2 2" xfId="10123"/>
    <cellStyle name="SubTotalRate 2 3 3" xfId="10124"/>
    <cellStyle name="SubTotalRate 2 3 3 2" xfId="10125"/>
    <cellStyle name="SubTotalRate 2 3 4" xfId="10126"/>
    <cellStyle name="SubTotalRate 2 3 4 2" xfId="10127"/>
    <cellStyle name="SubTotalRate 2 3 5" xfId="10128"/>
    <cellStyle name="SubTotalRate 2 3 5 2" xfId="10129"/>
    <cellStyle name="SubTotalRate 2 3 6" xfId="10130"/>
    <cellStyle name="SubTotalRate 2 3 6 2" xfId="10131"/>
    <cellStyle name="SubTotalRate 2 3 7" xfId="10132"/>
    <cellStyle name="SubTotalRate 2 4" xfId="10133"/>
    <cellStyle name="SubTotalRate 2 4 2" xfId="10134"/>
    <cellStyle name="SubTotalRate 2 4 2 2" xfId="10135"/>
    <cellStyle name="SubTotalRate 2 4 3" xfId="10136"/>
    <cellStyle name="SubTotalRate 2 4 3 2" xfId="10137"/>
    <cellStyle name="SubTotalRate 2 4 4" xfId="10138"/>
    <cellStyle name="SubTotalRate 2 4 4 2" xfId="10139"/>
    <cellStyle name="SubTotalRate 2 4 5" xfId="10140"/>
    <cellStyle name="SubTotalRate 2 4 5 2" xfId="10141"/>
    <cellStyle name="SubTotalRate 2 4 6" xfId="10142"/>
    <cellStyle name="SubTotalRate 2 4 6 2" xfId="10143"/>
    <cellStyle name="SubTotalRate 2 4 7" xfId="10144"/>
    <cellStyle name="SubTotalRate 2 5" xfId="10145"/>
    <cellStyle name="SubTotalRate 2 5 2" xfId="10146"/>
    <cellStyle name="SubTotalRate 2 5 2 2" xfId="10147"/>
    <cellStyle name="SubTotalRate 2 5 3" xfId="10148"/>
    <cellStyle name="SubTotalRate 2 5 3 2" xfId="10149"/>
    <cellStyle name="SubTotalRate 2 5 4" xfId="10150"/>
    <cellStyle name="SubTotalRate 2 5 4 2" xfId="10151"/>
    <cellStyle name="SubTotalRate 2 5 5" xfId="10152"/>
    <cellStyle name="SubTotalRate 2 5 5 2" xfId="10153"/>
    <cellStyle name="SubTotalRate 2 5 6" xfId="10154"/>
    <cellStyle name="SubTotalRate 2 5 6 2" xfId="10155"/>
    <cellStyle name="SubTotalRate 2 5 7" xfId="10156"/>
    <cellStyle name="SubTotalRate 2 6" xfId="10157"/>
    <cellStyle name="SubTotalRate 2 6 2" xfId="10158"/>
    <cellStyle name="SubTotalRate 2 7" xfId="10159"/>
    <cellStyle name="SubTotalRate 2 7 2" xfId="10160"/>
    <cellStyle name="SubTotalRate 2 8" xfId="10161"/>
    <cellStyle name="SubTotalRate 2 8 2" xfId="10162"/>
    <cellStyle name="SubTotalRate 2 9" xfId="10163"/>
    <cellStyle name="SubTotalRate 2 9 2" xfId="10164"/>
    <cellStyle name="SubTotalRate 3" xfId="10165"/>
    <cellStyle name="SubTotalRate 3 10" xfId="10166"/>
    <cellStyle name="SubTotalRate 3 2" xfId="10167"/>
    <cellStyle name="SubTotalRate 3 2 2" xfId="10168"/>
    <cellStyle name="SubTotalRate 3 2 2 2" xfId="10169"/>
    <cellStyle name="SubTotalRate 3 2 3" xfId="10170"/>
    <cellStyle name="SubTotalRate 3 2 3 2" xfId="10171"/>
    <cellStyle name="SubTotalRate 3 2 4" xfId="10172"/>
    <cellStyle name="SubTotalRate 3 2 4 2" xfId="10173"/>
    <cellStyle name="SubTotalRate 3 2 5" xfId="10174"/>
    <cellStyle name="SubTotalRate 3 2 5 2" xfId="10175"/>
    <cellStyle name="SubTotalRate 3 2 6" xfId="10176"/>
    <cellStyle name="SubTotalRate 3 2 6 2" xfId="10177"/>
    <cellStyle name="SubTotalRate 3 2 7" xfId="10178"/>
    <cellStyle name="SubTotalRate 3 3" xfId="10179"/>
    <cellStyle name="SubTotalRate 3 3 2" xfId="10180"/>
    <cellStyle name="SubTotalRate 3 3 2 2" xfId="10181"/>
    <cellStyle name="SubTotalRate 3 3 3" xfId="10182"/>
    <cellStyle name="SubTotalRate 3 3 3 2" xfId="10183"/>
    <cellStyle name="SubTotalRate 3 3 4" xfId="10184"/>
    <cellStyle name="SubTotalRate 3 3 4 2" xfId="10185"/>
    <cellStyle name="SubTotalRate 3 3 5" xfId="10186"/>
    <cellStyle name="SubTotalRate 3 3 5 2" xfId="10187"/>
    <cellStyle name="SubTotalRate 3 3 6" xfId="10188"/>
    <cellStyle name="SubTotalRate 3 3 6 2" xfId="10189"/>
    <cellStyle name="SubTotalRate 3 3 7" xfId="10190"/>
    <cellStyle name="SubTotalRate 3 4" xfId="10191"/>
    <cellStyle name="SubTotalRate 3 4 2" xfId="10192"/>
    <cellStyle name="SubTotalRate 3 4 2 2" xfId="10193"/>
    <cellStyle name="SubTotalRate 3 4 3" xfId="10194"/>
    <cellStyle name="SubTotalRate 3 4 3 2" xfId="10195"/>
    <cellStyle name="SubTotalRate 3 4 4" xfId="10196"/>
    <cellStyle name="SubTotalRate 3 4 4 2" xfId="10197"/>
    <cellStyle name="SubTotalRate 3 4 5" xfId="10198"/>
    <cellStyle name="SubTotalRate 3 4 5 2" xfId="10199"/>
    <cellStyle name="SubTotalRate 3 4 6" xfId="10200"/>
    <cellStyle name="SubTotalRate 3 4 6 2" xfId="10201"/>
    <cellStyle name="SubTotalRate 3 4 7" xfId="10202"/>
    <cellStyle name="SubTotalRate 3 5" xfId="10203"/>
    <cellStyle name="SubTotalRate 3 5 2" xfId="10204"/>
    <cellStyle name="SubTotalRate 3 6" xfId="10205"/>
    <cellStyle name="SubTotalRate 3 6 2" xfId="10206"/>
    <cellStyle name="SubTotalRate 3 7" xfId="10207"/>
    <cellStyle name="SubTotalRate 3 7 2" xfId="10208"/>
    <cellStyle name="SubTotalRate 3 8" xfId="10209"/>
    <cellStyle name="SubTotalRate 3 8 2" xfId="10210"/>
    <cellStyle name="SubTotalRate 3 9" xfId="10211"/>
    <cellStyle name="SubTotalRate 3 9 2" xfId="10212"/>
    <cellStyle name="SubTotalRate 4" xfId="10213"/>
    <cellStyle name="SubTotalRate 4 2" xfId="10214"/>
    <cellStyle name="SubTotalRate 4 2 2" xfId="10215"/>
    <cellStyle name="SubTotalRate 4 3" xfId="10216"/>
    <cellStyle name="SubTotalRate 4 3 2" xfId="10217"/>
    <cellStyle name="SubTotalRate 4 4" xfId="10218"/>
    <cellStyle name="SubTotalRate 4 4 2" xfId="10219"/>
    <cellStyle name="SubTotalRate 4 5" xfId="10220"/>
    <cellStyle name="SubTotalRate 4 5 2" xfId="10221"/>
    <cellStyle name="SubTotalRate 4 6" xfId="10222"/>
    <cellStyle name="SubTotalRate 4 6 2" xfId="10223"/>
    <cellStyle name="SubTotalRate 4 7" xfId="10224"/>
    <cellStyle name="SubTotalRate 5" xfId="10225"/>
    <cellStyle name="SubTotalRate 5 2" xfId="10226"/>
    <cellStyle name="SubTotalRate 5 2 2" xfId="10227"/>
    <cellStyle name="SubTotalRate 5 3" xfId="10228"/>
    <cellStyle name="SubTotalRate 5 3 2" xfId="10229"/>
    <cellStyle name="SubTotalRate 5 4" xfId="10230"/>
    <cellStyle name="SubTotalRate 5 4 2" xfId="10231"/>
    <cellStyle name="SubTotalRate 5 5" xfId="10232"/>
    <cellStyle name="SubTotalRate 5 5 2" xfId="10233"/>
    <cellStyle name="SubTotalRate 5 6" xfId="10234"/>
    <cellStyle name="SubTotalRate 5 6 2" xfId="10235"/>
    <cellStyle name="SubTotalRate 5 7" xfId="10236"/>
    <cellStyle name="SubTotalRate 6" xfId="10237"/>
    <cellStyle name="SubTotalRate 6 2" xfId="10238"/>
    <cellStyle name="SubTotalRate 6 2 2" xfId="10239"/>
    <cellStyle name="SubTotalRate 6 3" xfId="10240"/>
    <cellStyle name="SubTotalRate 6 3 2" xfId="10241"/>
    <cellStyle name="SubTotalRate 6 4" xfId="10242"/>
    <cellStyle name="SubTotalRate 6 4 2" xfId="10243"/>
    <cellStyle name="SubTotalRate 6 5" xfId="10244"/>
    <cellStyle name="SubTotalRate 6 5 2" xfId="10245"/>
    <cellStyle name="SubTotalRate 6 6" xfId="10246"/>
    <cellStyle name="SubTotalRate 6 6 2" xfId="10247"/>
    <cellStyle name="SubTotalRate 6 7" xfId="10248"/>
    <cellStyle name="SubTotalRate 7" xfId="10249"/>
    <cellStyle name="SubTotalRate 7 2" xfId="10250"/>
    <cellStyle name="SubTotalRate 8" xfId="10251"/>
    <cellStyle name="SubTotalRate 8 2" xfId="10252"/>
    <cellStyle name="SubTotalRate 9" xfId="10253"/>
    <cellStyle name="SubTotalRate 9 2" xfId="10254"/>
    <cellStyle name="TextNumber" xfId="10255"/>
    <cellStyle name="TextNumber 2" xfId="10256"/>
    <cellStyle name="TextNumber 3" xfId="10257"/>
    <cellStyle name="TextNumber 4" xfId="10258"/>
    <cellStyle name="TextNumber 5" xfId="10259"/>
    <cellStyle name="TextRate" xfId="10260"/>
    <cellStyle name="TextRate 2" xfId="10261"/>
    <cellStyle name="TextRate 3" xfId="10262"/>
    <cellStyle name="TextRate 4" xfId="10263"/>
    <cellStyle name="TextRate 5" xfId="10264"/>
    <cellStyle name="Title" xfId="5" builtinId="15" customBuiltin="1"/>
    <cellStyle name="Total" xfId="21" builtinId="25" customBuiltin="1"/>
    <cellStyle name="Total 2" xfId="10265"/>
    <cellStyle name="Total 3" xfId="10266"/>
    <cellStyle name="TotalNumber" xfId="10267"/>
    <cellStyle name="TotalNumber 2" xfId="10268"/>
    <cellStyle name="TotalNumber 3" xfId="10269"/>
    <cellStyle name="TotalNumber 4" xfId="10270"/>
    <cellStyle name="TotalNumber 5" xfId="10271"/>
    <cellStyle name="TotalNumber 6" xfId="10272"/>
    <cellStyle name="TotalRate" xfId="10273"/>
    <cellStyle name="TotalRate 2" xfId="10274"/>
    <cellStyle name="TotalText" xfId="10275"/>
    <cellStyle name="TotalText 2" xfId="10276"/>
    <cellStyle name="TotalText 3" xfId="10277"/>
    <cellStyle name="TotalText 4" xfId="10278"/>
    <cellStyle name="TotalText 5" xfId="10279"/>
    <cellStyle name="UnitHeader" xfId="10280"/>
    <cellStyle name="UnitHeader 2" xfId="10281"/>
    <cellStyle name="UnitHeader 3" xfId="10282"/>
    <cellStyle name="UnitHeader 4" xfId="10283"/>
    <cellStyle name="UnitHeader 5" xfId="10284"/>
    <cellStyle name="Warning Text" xfId="18" builtinId="11" customBuiltin="1"/>
    <cellStyle name="Warning Text 2" xfId="10285"/>
    <cellStyle name="Warning Text 3" xfId="10286"/>
    <cellStyle name="Year" xfId="50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81</xdr:row>
      <xdr:rowOff>0</xdr:rowOff>
    </xdr:from>
    <xdr:ext cx="9576262" cy="477981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6887"/>
          <a:ext cx="9576262" cy="4779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TAXPROVS%20-%20NEW\Tax%20Reporting\2005%20Q3%20&amp;%20Q4\4th%20Quarter\CONSPROV_Q4.R1_01.09.06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Audit%20Adjustments_IRS\Settlement%20agreement\Settled%20Items%20-%20Power%20Tax%20Adjustments\Tax%20Return%20Supporting%20Schedules\IRS%20PowerTax%20Computation%20Worksheet%20-%20Feder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n_02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2006\Q2_2006\Reporting\FPLE%20Reporting\CONSPROV_Q2.R3_0711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Closing%20Support\2005\06%20Jun%202005\FMIP%20REPORTS%20&amp;%20RECONCILIATION\Standard%20Report%20-%207-8-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Acctg%20&amp;%20Reporting\2009\Q2_2009\Data%20Dumps\DATA%20DUMP%20ALL%20TAX%20ACCOUNTS%2007.08.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XD0YO4\AppData\Local\Microsoft\Windows\Temporary%20Internet%20Files\Content.Outlook\EG4942J7\Okb%20Limited%20Scope%20Schedules%202-1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  <row r="42">
          <cell r="A42" t="str">
            <v>FPL GROUP, INC.</v>
          </cell>
        </row>
        <row r="43">
          <cell r="A43" t="str">
            <v>FINAL 2003 OREGON TAX SHARING PAYMENT</v>
          </cell>
        </row>
        <row r="44">
          <cell r="A44" t="str">
            <v>DECEMBER, 2003</v>
          </cell>
        </row>
        <row r="46">
          <cell r="A46" t="str">
            <v>ANALYSIS OF ACCOUNT NO. 236-100</v>
          </cell>
        </row>
        <row r="48">
          <cell r="A48" t="str">
            <v xml:space="preserve">  WIRE TRANSFERS (TO) FROM SUBSIDIARIES:</v>
          </cell>
        </row>
        <row r="51">
          <cell r="A51" t="str">
            <v>FPL GROUP CAPITAL</v>
          </cell>
        </row>
        <row r="52">
          <cell r="A52" t="str">
            <v>ALANDCO</v>
          </cell>
        </row>
        <row r="53">
          <cell r="A53" t="str">
            <v>TURNER</v>
          </cell>
        </row>
        <row r="54">
          <cell r="A54" t="str">
            <v xml:space="preserve"> TELESAT </v>
          </cell>
        </row>
        <row r="55">
          <cell r="A55" t="str">
            <v>FPLE</v>
          </cell>
        </row>
        <row r="63">
          <cell r="A63" t="str">
            <v>Wire Transfers (To) From Subs</v>
          </cell>
        </row>
        <row r="67">
          <cell r="A67" t="str">
            <v xml:space="preserve">  ADJUSTMENTS TO 235-100 ACCOUNT:</v>
          </cell>
        </row>
        <row r="70">
          <cell r="A70" t="str">
            <v>Payment to Oregon Department of Revenue</v>
          </cell>
        </row>
        <row r="71">
          <cell r="A71" t="str">
            <v>FPL Portion of 2001 Overpayment Applied to 2002 Est.</v>
          </cell>
        </row>
        <row r="72">
          <cell r="A72" t="str">
            <v xml:space="preserve">   Included in Excess Cash-State</v>
          </cell>
        </row>
        <row r="74">
          <cell r="A74" t="str">
            <v xml:space="preserve">            Change in Excess Cash</v>
          </cell>
        </row>
        <row r="79">
          <cell r="A79" t="str">
            <v xml:space="preserve">            Change in App Factor Benefit</v>
          </cell>
        </row>
        <row r="85">
          <cell r="A85" t="str">
            <v xml:space="preserve">  BALANCE IN ACCOUNT #236-100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>
        <row r="6">
          <cell r="C6" t="str">
            <v>FPL Energy Seabrook, LLC</v>
          </cell>
        </row>
        <row r="7">
          <cell r="C7" t="str">
            <v>Form 1120</v>
          </cell>
        </row>
        <row r="8">
          <cell r="C8" t="str">
            <v>12/31/2004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>file:  K:\conadm\test\nutrans\tariffs\FIRM1.xls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B-1 "/>
      <sheetName val="B-6"/>
      <sheetName val="PIS and Depr Calc"/>
      <sheetName val="B-8 "/>
      <sheetName val="B-10 "/>
      <sheetName val="C-1"/>
      <sheetName val="C-4"/>
      <sheetName val="C-20"/>
      <sheetName val="C-20 Support"/>
      <sheetName val="C-22, p 1"/>
      <sheetName val="C-22, p 2"/>
      <sheetName val="ADIT support"/>
      <sheetName val="C-23"/>
      <sheetName val="C-44"/>
      <sheetName val="D-1a"/>
      <sheetName val="Juris Factors"/>
      <sheetName val="B-8"/>
      <sheetName val="B-10"/>
      <sheetName val="C-4 WCEC3(4)"/>
      <sheetName val="Cap Structure"/>
      <sheetName val="Diff EDM"/>
      <sheetName val="Payroll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7">
          <cell r="I37">
            <v>8284.9476005774595</v>
          </cell>
        </row>
        <row r="75">
          <cell r="I75">
            <v>43269.196441856213</v>
          </cell>
        </row>
        <row r="83">
          <cell r="I83">
            <v>17723.532972350302</v>
          </cell>
        </row>
      </sheetData>
      <sheetData sheetId="8" refreshError="1"/>
      <sheetData sheetId="9" refreshError="1"/>
      <sheetData sheetId="10" refreshError="1">
        <row r="17">
          <cell r="J17">
            <v>21606.153575667307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workbookViewId="0">
      <selection sqref="A1:A2"/>
    </sheetView>
  </sheetViews>
  <sheetFormatPr defaultRowHeight="13.2"/>
  <cols>
    <col min="1" max="1" width="9.44140625" bestFit="1" customWidth="1"/>
    <col min="2" max="2" width="3.6640625" customWidth="1"/>
    <col min="3" max="3" width="52.44140625" bestFit="1" customWidth="1"/>
    <col min="4" max="4" width="2.44140625" customWidth="1"/>
    <col min="5" max="5" width="17" bestFit="1" customWidth="1"/>
    <col min="6" max="6" width="3.5546875" customWidth="1"/>
    <col min="7" max="7" width="14.109375" bestFit="1" customWidth="1"/>
    <col min="9" max="9" width="15.33203125" bestFit="1" customWidth="1"/>
    <col min="10" max="10" width="3" customWidth="1"/>
    <col min="11" max="11" width="12" bestFit="1" customWidth="1"/>
  </cols>
  <sheetData>
    <row r="1" spans="1:11">
      <c r="A1" s="361" t="s">
        <v>362</v>
      </c>
    </row>
    <row r="2" spans="1:11" ht="14.4" thickBot="1">
      <c r="A2" s="330" t="s">
        <v>363</v>
      </c>
      <c r="B2" s="295"/>
      <c r="C2" s="296"/>
      <c r="D2" s="296"/>
      <c r="E2" s="295"/>
      <c r="F2" s="296"/>
      <c r="G2" s="295"/>
      <c r="H2" s="295"/>
      <c r="I2" s="295"/>
      <c r="J2" s="295"/>
      <c r="K2" s="295"/>
    </row>
    <row r="3" spans="1:11" ht="13.8">
      <c r="A3" s="325" t="s">
        <v>316</v>
      </c>
      <c r="B3" s="325"/>
      <c r="C3" s="324"/>
      <c r="D3" s="324"/>
      <c r="E3" s="357" t="s">
        <v>351</v>
      </c>
      <c r="F3" s="357"/>
      <c r="G3" s="357"/>
      <c r="H3" s="324"/>
      <c r="I3" s="357" t="s">
        <v>352</v>
      </c>
      <c r="J3" s="357"/>
      <c r="K3" s="357"/>
    </row>
    <row r="4" spans="1:11" ht="14.4" thickBot="1">
      <c r="A4" s="330" t="s">
        <v>317</v>
      </c>
      <c r="B4" s="330"/>
      <c r="C4" s="331" t="s">
        <v>318</v>
      </c>
      <c r="D4" s="331"/>
      <c r="E4" s="330" t="s">
        <v>319</v>
      </c>
      <c r="F4" s="331"/>
      <c r="G4" s="330" t="s">
        <v>320</v>
      </c>
      <c r="H4" s="330"/>
      <c r="I4" s="330" t="s">
        <v>319</v>
      </c>
      <c r="J4" s="331"/>
      <c r="K4" s="330" t="s">
        <v>320</v>
      </c>
    </row>
    <row r="5" spans="1:11" ht="13.8">
      <c r="A5" s="297"/>
      <c r="B5" s="294"/>
      <c r="C5" s="298"/>
      <c r="D5" s="294"/>
      <c r="E5" s="300"/>
      <c r="F5" s="299"/>
      <c r="G5" s="300"/>
      <c r="I5" s="299"/>
      <c r="J5" s="299"/>
      <c r="K5" s="299"/>
    </row>
    <row r="6" spans="1:11" ht="13.8">
      <c r="A6" s="293">
        <v>1</v>
      </c>
      <c r="B6" s="293"/>
      <c r="C6" s="294" t="s">
        <v>321</v>
      </c>
      <c r="D6" s="294"/>
      <c r="E6" s="301">
        <f>'Tax Provision Calculation'!B49</f>
        <v>-35485542.222923189</v>
      </c>
      <c r="F6" s="294"/>
      <c r="G6" s="301">
        <f>E6</f>
        <v>-35485542.222923189</v>
      </c>
      <c r="I6" s="294"/>
      <c r="J6" s="294"/>
      <c r="K6" s="294"/>
    </row>
    <row r="7" spans="1:11" ht="13.8">
      <c r="A7" s="293">
        <v>2</v>
      </c>
      <c r="B7" s="293"/>
      <c r="C7" s="294" t="s">
        <v>322</v>
      </c>
      <c r="D7" s="294"/>
      <c r="E7" s="302">
        <f>-'Tax Provision Calculation'!B48</f>
        <v>-33792134.791860789</v>
      </c>
      <c r="F7" s="303"/>
      <c r="G7" s="302">
        <f>E7</f>
        <v>-33792134.791860789</v>
      </c>
      <c r="I7" s="294"/>
      <c r="J7" s="294"/>
      <c r="K7" s="294"/>
    </row>
    <row r="8" spans="1:11" ht="13.8">
      <c r="A8" s="293">
        <v>3</v>
      </c>
      <c r="B8" s="293"/>
      <c r="C8" s="294" t="s">
        <v>323</v>
      </c>
      <c r="D8" s="294"/>
      <c r="E8" s="304">
        <f>-'Tax Provision Calculation'!B50</f>
        <v>21606153.575667307</v>
      </c>
      <c r="F8" s="304"/>
      <c r="G8" s="305">
        <f>E8</f>
        <v>21606153.575667307</v>
      </c>
      <c r="I8" s="294"/>
      <c r="J8" s="294"/>
      <c r="K8" s="294"/>
    </row>
    <row r="9" spans="1:11" ht="13.8">
      <c r="A9" s="293">
        <v>4</v>
      </c>
      <c r="B9" s="293"/>
      <c r="C9" s="294"/>
      <c r="D9" s="294"/>
      <c r="E9" s="306"/>
      <c r="F9" s="294"/>
      <c r="G9" s="307"/>
      <c r="I9" s="294"/>
      <c r="J9" s="294"/>
      <c r="K9" s="294"/>
    </row>
    <row r="10" spans="1:11" ht="13.8">
      <c r="A10" s="293">
        <v>5</v>
      </c>
      <c r="B10" s="293"/>
      <c r="C10" s="294" t="s">
        <v>324</v>
      </c>
      <c r="D10" s="294"/>
      <c r="E10" s="304">
        <f>E6+E7-E8</f>
        <v>-90883830.590451285</v>
      </c>
      <c r="F10" s="294"/>
      <c r="G10" s="304">
        <f>G6+G7-G8</f>
        <v>-90883830.590451285</v>
      </c>
      <c r="I10" s="294"/>
      <c r="J10" s="294"/>
      <c r="K10" s="294"/>
    </row>
    <row r="11" spans="1:11" ht="13.8">
      <c r="A11" s="293">
        <v>6</v>
      </c>
      <c r="B11" s="293"/>
      <c r="C11" s="294"/>
      <c r="D11" s="294"/>
      <c r="E11" s="308"/>
      <c r="F11" s="294"/>
      <c r="G11" s="308"/>
      <c r="I11" s="294"/>
      <c r="J11" s="294"/>
      <c r="K11" s="294"/>
    </row>
    <row r="12" spans="1:11" ht="13.8">
      <c r="A12" s="293">
        <v>7</v>
      </c>
      <c r="B12" s="293"/>
      <c r="C12" s="294" t="s">
        <v>325</v>
      </c>
      <c r="D12" s="294"/>
      <c r="E12" s="294"/>
      <c r="F12" s="294"/>
      <c r="G12" s="294"/>
      <c r="I12" s="294"/>
      <c r="J12" s="294"/>
      <c r="K12" s="294"/>
    </row>
    <row r="13" spans="1:11" ht="13.8">
      <c r="A13" s="293">
        <v>8</v>
      </c>
      <c r="B13" s="293"/>
      <c r="C13" s="294" t="s">
        <v>326</v>
      </c>
      <c r="D13" s="294"/>
      <c r="E13" s="309">
        <f>'Depreciation Calcs'!Q125+'Depreciation Calcs'!Q127</f>
        <v>42268937.794282332</v>
      </c>
      <c r="F13" s="304"/>
      <c r="G13" s="304">
        <f>E13</f>
        <v>42268937.794282332</v>
      </c>
      <c r="I13" s="304">
        <f>E13*-0.055</f>
        <v>-2324791.5786855281</v>
      </c>
      <c r="J13" s="294"/>
      <c r="K13" s="304">
        <f>G13*-0.33075</f>
        <v>-13980451.17545888</v>
      </c>
    </row>
    <row r="14" spans="1:11" ht="13.8">
      <c r="A14" s="293">
        <v>9</v>
      </c>
      <c r="B14" s="293"/>
      <c r="C14" s="294" t="s">
        <v>327</v>
      </c>
      <c r="D14" s="294"/>
      <c r="E14" s="309">
        <f>-'Depreciation Calcs'!Q127</f>
        <v>-3282703.4566579</v>
      </c>
      <c r="F14" s="304"/>
      <c r="G14" s="304">
        <f>E14</f>
        <v>-3282703.4566579</v>
      </c>
      <c r="I14" s="304">
        <f>E14*-0.055</f>
        <v>180548.6901161845</v>
      </c>
      <c r="J14" s="304"/>
      <c r="K14" s="304">
        <f t="shared" ref="K14:K15" si="0">G14*-0.33075</f>
        <v>1085754.1682896004</v>
      </c>
    </row>
    <row r="15" spans="1:11" ht="13.8">
      <c r="A15" s="293">
        <v>10</v>
      </c>
      <c r="B15" s="293"/>
      <c r="C15" s="294" t="s">
        <v>328</v>
      </c>
      <c r="D15" s="294"/>
      <c r="E15" s="310">
        <f>-'Depreciation Calcs'!Q121</f>
        <v>-417482171.02574545</v>
      </c>
      <c r="F15" s="304"/>
      <c r="G15" s="311">
        <f>E15</f>
        <v>-417482171.02574545</v>
      </c>
      <c r="I15" s="304">
        <f>E15*-0.055</f>
        <v>22961519.406415999</v>
      </c>
      <c r="J15" s="304"/>
      <c r="K15" s="304">
        <f t="shared" si="0"/>
        <v>138082228.06676531</v>
      </c>
    </row>
    <row r="16" spans="1:11" ht="13.8">
      <c r="A16" s="293">
        <v>11</v>
      </c>
      <c r="B16" s="293"/>
      <c r="C16" s="294"/>
      <c r="D16" s="294"/>
      <c r="E16" s="309">
        <f>SUM(E13:E15)</f>
        <v>-378495936.68812102</v>
      </c>
      <c r="F16" s="304"/>
      <c r="G16" s="304">
        <f>SUM(G13:G15)</f>
        <v>-378495936.68812102</v>
      </c>
      <c r="I16" s="326">
        <f>SUM(I13:I15)</f>
        <v>20817276.517846655</v>
      </c>
      <c r="J16" s="304"/>
      <c r="K16" s="326">
        <f>SUM(K13:K15)</f>
        <v>125187531.05959603</v>
      </c>
    </row>
    <row r="17" spans="1:11" ht="13.8">
      <c r="A17" s="293">
        <v>12</v>
      </c>
      <c r="B17" s="293"/>
      <c r="C17" s="294" t="s">
        <v>329</v>
      </c>
      <c r="D17" s="294"/>
      <c r="E17" s="309">
        <f>'Depreciation Calcs'!Q126</f>
        <v>1000258.6475739009</v>
      </c>
      <c r="F17" s="304"/>
      <c r="G17" s="304">
        <f>E17</f>
        <v>1000258.6475739009</v>
      </c>
      <c r="I17" s="304">
        <f>E17*-0.055</f>
        <v>-55014.225616564545</v>
      </c>
      <c r="J17" s="304"/>
      <c r="K17" s="304">
        <f t="shared" ref="K17" si="1">G17*-0.33075</f>
        <v>-330835.54768506769</v>
      </c>
    </row>
    <row r="18" spans="1:11" ht="13.8">
      <c r="A18" s="293">
        <v>13</v>
      </c>
      <c r="B18" s="293"/>
      <c r="C18" s="294" t="s">
        <v>330</v>
      </c>
      <c r="D18" s="294"/>
      <c r="E18" s="312">
        <f>-'Depreciation Calcs'!Q123</f>
        <v>286846719.15646851</v>
      </c>
      <c r="F18" s="294"/>
      <c r="G18" s="303">
        <v>0</v>
      </c>
      <c r="I18" s="304">
        <f>E18*-0.055</f>
        <v>-15776569.553605769</v>
      </c>
      <c r="J18" s="304"/>
      <c r="K18" s="304">
        <f>-I18*0.35</f>
        <v>5521799.3437620187</v>
      </c>
    </row>
    <row r="19" spans="1:11" ht="13.8">
      <c r="A19" s="293">
        <v>14</v>
      </c>
      <c r="B19" s="293"/>
      <c r="C19" s="294"/>
      <c r="D19" s="294"/>
      <c r="E19" s="313"/>
      <c r="F19" s="294"/>
      <c r="G19" s="294"/>
      <c r="I19" s="304"/>
      <c r="J19" s="304"/>
      <c r="K19" s="304"/>
    </row>
    <row r="20" spans="1:11" ht="13.8">
      <c r="A20" s="293">
        <v>15</v>
      </c>
      <c r="B20" s="293"/>
      <c r="C20" s="294" t="s">
        <v>331</v>
      </c>
      <c r="D20" s="294"/>
      <c r="E20" s="309">
        <f>SUM(E16:E19)</f>
        <v>-90648958.884078622</v>
      </c>
      <c r="F20" s="294"/>
      <c r="G20" s="304">
        <f>SUM(G16:G19)</f>
        <v>-377495678.04054713</v>
      </c>
      <c r="I20" s="304">
        <f>SUM(I16:I19)</f>
        <v>4985692.7386243232</v>
      </c>
      <c r="J20" s="294"/>
      <c r="K20" s="304">
        <f>SUM(K16:K19)</f>
        <v>130378494.85567299</v>
      </c>
    </row>
    <row r="21" spans="1:11" ht="13.8">
      <c r="A21" s="293">
        <v>16</v>
      </c>
      <c r="B21" s="293"/>
      <c r="C21" s="294"/>
      <c r="D21" s="294"/>
      <c r="E21" s="314"/>
      <c r="F21" s="294"/>
      <c r="G21" s="308"/>
      <c r="I21" s="308"/>
      <c r="J21" s="294"/>
      <c r="K21" s="308"/>
    </row>
    <row r="22" spans="1:11" ht="13.8">
      <c r="A22" s="293">
        <v>17</v>
      </c>
      <c r="B22" s="293"/>
      <c r="C22" s="294" t="s">
        <v>332</v>
      </c>
      <c r="D22" s="294"/>
      <c r="E22" s="313"/>
      <c r="F22" s="294"/>
      <c r="G22" s="294"/>
      <c r="I22" s="294"/>
      <c r="J22" s="294"/>
      <c r="K22" s="294"/>
    </row>
    <row r="23" spans="1:11" ht="13.8">
      <c r="A23" s="293">
        <v>18</v>
      </c>
      <c r="B23" s="293"/>
      <c r="C23" s="294" t="s">
        <v>333</v>
      </c>
      <c r="D23" s="294"/>
      <c r="E23" s="309">
        <f>'Depreciation Calcs'!Q127</f>
        <v>3282703.4566579</v>
      </c>
      <c r="F23" s="304"/>
      <c r="G23" s="304">
        <f>E23</f>
        <v>3282703.4566579</v>
      </c>
      <c r="I23" s="294"/>
      <c r="J23" s="294"/>
      <c r="K23" s="294"/>
    </row>
    <row r="24" spans="1:11" ht="13.8">
      <c r="A24" s="293">
        <v>19</v>
      </c>
      <c r="B24" s="293"/>
      <c r="C24" s="294"/>
      <c r="D24" s="294"/>
      <c r="E24" s="313"/>
      <c r="F24" s="294"/>
      <c r="G24" s="294"/>
      <c r="I24" s="294"/>
      <c r="J24" s="294"/>
      <c r="K24" s="294"/>
    </row>
    <row r="25" spans="1:11" ht="13.8">
      <c r="A25" s="293">
        <v>20</v>
      </c>
      <c r="B25" s="293"/>
      <c r="C25" s="294"/>
      <c r="D25" s="294"/>
      <c r="E25" s="294"/>
      <c r="F25" s="294"/>
      <c r="G25" s="294"/>
      <c r="I25" s="294"/>
      <c r="J25" s="294"/>
      <c r="K25" s="294"/>
    </row>
    <row r="26" spans="1:11" ht="13.8">
      <c r="A26" s="293">
        <v>21</v>
      </c>
      <c r="B26" s="293"/>
      <c r="C26" s="294" t="s">
        <v>334</v>
      </c>
      <c r="D26" s="294"/>
      <c r="E26" s="304">
        <f>SUM(E23:E25)</f>
        <v>3282703.4566579</v>
      </c>
      <c r="F26" s="294"/>
      <c r="G26" s="304">
        <f>SUM(G23:G25)</f>
        <v>3282703.4566579</v>
      </c>
      <c r="I26" s="294"/>
      <c r="J26" s="294"/>
      <c r="K26" s="294"/>
    </row>
    <row r="27" spans="1:11" ht="13.8">
      <c r="A27" s="293">
        <v>22</v>
      </c>
      <c r="B27" s="293"/>
      <c r="C27" s="294"/>
      <c r="D27" s="294"/>
      <c r="E27" s="315"/>
      <c r="F27" s="294"/>
      <c r="G27" s="308"/>
      <c r="I27" s="294"/>
      <c r="J27" s="294"/>
      <c r="K27" s="294"/>
    </row>
    <row r="28" spans="1:11" ht="13.8">
      <c r="A28" s="293">
        <v>23</v>
      </c>
      <c r="B28" s="293"/>
      <c r="C28" s="294" t="s">
        <v>335</v>
      </c>
      <c r="D28" s="294"/>
      <c r="E28" s="304">
        <f>E10+E20+E26</f>
        <v>-178250086.01787204</v>
      </c>
      <c r="F28" s="294"/>
      <c r="G28" s="294"/>
      <c r="I28" s="307" t="s">
        <v>350</v>
      </c>
      <c r="J28" s="294"/>
      <c r="K28" s="294"/>
    </row>
    <row r="29" spans="1:11" ht="13.8">
      <c r="A29" s="293">
        <v>24</v>
      </c>
      <c r="B29" s="293"/>
      <c r="C29" s="294" t="s">
        <v>336</v>
      </c>
      <c r="D29" s="294"/>
      <c r="E29" s="316">
        <f>E28*0.055</f>
        <v>-9803754.7309829611</v>
      </c>
      <c r="F29" s="294"/>
      <c r="G29" s="294"/>
      <c r="I29" s="304">
        <f>SUM(I20:I28)</f>
        <v>4985692.7386243232</v>
      </c>
      <c r="J29" s="294"/>
      <c r="K29" s="294"/>
    </row>
    <row r="30" spans="1:11" ht="13.8">
      <c r="A30" s="293">
        <v>25</v>
      </c>
      <c r="B30" s="293"/>
      <c r="C30" s="294" t="s">
        <v>337</v>
      </c>
      <c r="D30" s="294"/>
      <c r="E30" s="317"/>
      <c r="F30" s="294"/>
      <c r="G30" s="294"/>
      <c r="I30" s="308"/>
      <c r="J30" s="294"/>
      <c r="K30" s="294"/>
    </row>
    <row r="31" spans="1:11" s="318" customFormat="1" ht="13.8">
      <c r="A31" s="293">
        <v>26</v>
      </c>
      <c r="B31" s="293"/>
      <c r="C31" s="294"/>
      <c r="D31" s="294"/>
      <c r="E31" s="319"/>
      <c r="G31" s="294"/>
      <c r="I31" s="294"/>
      <c r="J31" s="294"/>
      <c r="K31" s="294"/>
    </row>
    <row r="32" spans="1:11" s="318" customFormat="1" ht="13.8">
      <c r="A32" s="293">
        <v>27</v>
      </c>
      <c r="B32" s="293"/>
      <c r="C32" s="294"/>
      <c r="D32" s="294"/>
      <c r="E32" s="319"/>
      <c r="G32" s="294"/>
      <c r="I32" s="294"/>
      <c r="J32" s="294"/>
      <c r="K32" s="294"/>
    </row>
    <row r="33" spans="1:11" s="318" customFormat="1" ht="13.8">
      <c r="A33" s="293">
        <v>28</v>
      </c>
      <c r="B33" s="293"/>
      <c r="C33" s="294" t="s">
        <v>338</v>
      </c>
      <c r="D33" s="294"/>
      <c r="E33" s="320">
        <v>0</v>
      </c>
      <c r="G33" s="294"/>
      <c r="I33" s="294"/>
      <c r="J33" s="294"/>
      <c r="K33" s="294"/>
    </row>
    <row r="34" spans="1:11" s="318" customFormat="1" ht="13.8">
      <c r="A34" s="293">
        <v>29</v>
      </c>
      <c r="B34" s="293"/>
      <c r="C34" s="294"/>
      <c r="D34" s="294"/>
      <c r="E34" s="319"/>
      <c r="G34" s="294"/>
      <c r="I34" s="294"/>
      <c r="J34" s="294"/>
      <c r="K34" s="294"/>
    </row>
    <row r="35" spans="1:11" s="318" customFormat="1" ht="13.8">
      <c r="A35" s="293">
        <v>30</v>
      </c>
      <c r="B35" s="293"/>
      <c r="C35" s="294" t="s">
        <v>339</v>
      </c>
      <c r="D35" s="294"/>
      <c r="E35" s="304">
        <f>SUM(E29:E33)</f>
        <v>-9803754.7309829611</v>
      </c>
      <c r="G35" s="311">
        <f>-E35</f>
        <v>9803754.7309829611</v>
      </c>
      <c r="I35" s="304">
        <f>SUM(I29:I34)</f>
        <v>4985692.7386243232</v>
      </c>
      <c r="J35" s="294"/>
      <c r="K35" s="294"/>
    </row>
    <row r="36" spans="1:11" s="318" customFormat="1" ht="13.8">
      <c r="A36" s="293">
        <v>31</v>
      </c>
      <c r="B36" s="293"/>
      <c r="C36" s="294"/>
      <c r="D36" s="294"/>
      <c r="E36" s="317"/>
      <c r="G36" s="294"/>
    </row>
    <row r="37" spans="1:11" s="318" customFormat="1" ht="13.8">
      <c r="A37" s="293">
        <v>32</v>
      </c>
      <c r="B37" s="293"/>
      <c r="C37" s="294" t="s">
        <v>340</v>
      </c>
      <c r="D37" s="294"/>
      <c r="E37" s="294"/>
      <c r="G37" s="311">
        <f>G10+G20+G26+G35</f>
        <v>-455293050.44335759</v>
      </c>
    </row>
    <row r="38" spans="1:11" s="318" customFormat="1" ht="13.8">
      <c r="G38" s="301"/>
    </row>
    <row r="39" spans="1:11" s="318" customFormat="1" ht="16.8">
      <c r="A39" s="293">
        <v>46</v>
      </c>
      <c r="B39" s="293"/>
      <c r="C39" s="294" t="s">
        <v>341</v>
      </c>
      <c r="D39" s="294"/>
      <c r="E39" s="294"/>
      <c r="F39" s="294"/>
      <c r="G39" s="304">
        <f>G37</f>
        <v>-455293050.44335759</v>
      </c>
      <c r="H39" s="292"/>
      <c r="K39" s="304">
        <f>K20</f>
        <v>130378494.85567299</v>
      </c>
    </row>
    <row r="40" spans="1:11" s="318" customFormat="1" ht="16.8">
      <c r="A40" s="293">
        <v>47</v>
      </c>
      <c r="B40" s="293"/>
      <c r="C40" s="294" t="s">
        <v>342</v>
      </c>
      <c r="D40" s="294"/>
      <c r="E40" s="294"/>
      <c r="F40" s="294"/>
      <c r="G40" s="304">
        <f>G39*0.35</f>
        <v>-159352567.65517515</v>
      </c>
      <c r="H40" s="292"/>
      <c r="K40" s="322" t="s">
        <v>350</v>
      </c>
    </row>
    <row r="41" spans="1:11" s="318" customFormat="1" ht="16.8">
      <c r="A41" s="293">
        <v>48</v>
      </c>
      <c r="B41" s="293"/>
      <c r="C41" s="294"/>
      <c r="D41" s="294"/>
      <c r="E41" s="294"/>
      <c r="F41" s="294"/>
      <c r="G41" s="323"/>
      <c r="H41" s="292"/>
      <c r="K41" s="323"/>
    </row>
    <row r="42" spans="1:11" s="318" customFormat="1" ht="16.8">
      <c r="A42" s="293">
        <v>49</v>
      </c>
      <c r="B42" s="293"/>
      <c r="C42" s="294" t="s">
        <v>343</v>
      </c>
      <c r="D42" s="294"/>
      <c r="E42" s="294"/>
      <c r="F42" s="294"/>
      <c r="G42" s="321"/>
      <c r="H42" s="292"/>
      <c r="K42" s="321"/>
    </row>
    <row r="43" spans="1:11" s="318" customFormat="1" ht="16.8">
      <c r="A43" s="293">
        <v>50</v>
      </c>
      <c r="B43" s="293"/>
      <c r="C43" s="294" t="s">
        <v>344</v>
      </c>
      <c r="D43" s="294"/>
      <c r="E43" s="294"/>
      <c r="F43" s="294"/>
      <c r="G43" s="304">
        <v>0</v>
      </c>
      <c r="H43" s="292"/>
      <c r="K43" s="321"/>
    </row>
    <row r="44" spans="1:11" s="318" customFormat="1" ht="16.8">
      <c r="A44" s="293">
        <v>51</v>
      </c>
      <c r="B44" s="293"/>
      <c r="C44" s="294"/>
      <c r="D44" s="294"/>
      <c r="E44" s="294"/>
      <c r="F44" s="294"/>
      <c r="G44" s="323"/>
      <c r="H44" s="292"/>
      <c r="K44" s="321"/>
    </row>
    <row r="45" spans="1:11" s="318" customFormat="1" ht="16.8">
      <c r="A45" s="293">
        <v>52</v>
      </c>
      <c r="B45" s="293"/>
      <c r="C45" s="294" t="s">
        <v>345</v>
      </c>
      <c r="D45" s="294"/>
      <c r="E45" s="294"/>
      <c r="F45" s="294"/>
      <c r="G45" s="321"/>
      <c r="H45" s="292"/>
      <c r="K45" s="321">
        <v>0</v>
      </c>
    </row>
    <row r="46" spans="1:11" s="318" customFormat="1" ht="16.8">
      <c r="A46" s="293">
        <v>53</v>
      </c>
      <c r="B46" s="293"/>
      <c r="C46" s="294"/>
      <c r="D46" s="294"/>
      <c r="E46" s="294"/>
      <c r="F46" s="294"/>
      <c r="G46" s="321"/>
      <c r="H46" s="292"/>
      <c r="K46" s="323"/>
    </row>
    <row r="47" spans="1:11" s="318" customFormat="1" ht="16.8">
      <c r="A47" s="293">
        <v>54</v>
      </c>
      <c r="B47" s="293"/>
      <c r="C47" s="294" t="s">
        <v>346</v>
      </c>
      <c r="D47" s="294"/>
      <c r="E47" s="294"/>
      <c r="F47" s="294"/>
      <c r="G47" s="321"/>
      <c r="H47" s="292"/>
      <c r="K47" s="321">
        <v>0</v>
      </c>
    </row>
    <row r="48" spans="1:11" s="318" customFormat="1" ht="16.8">
      <c r="A48" s="293">
        <v>55</v>
      </c>
      <c r="B48" s="293"/>
      <c r="C48" s="294"/>
      <c r="D48" s="294"/>
      <c r="E48" s="294"/>
      <c r="F48" s="294"/>
      <c r="G48" s="321"/>
      <c r="H48" s="292"/>
      <c r="K48" s="321"/>
    </row>
    <row r="49" spans="1:11" ht="16.8">
      <c r="A49" s="293">
        <v>56</v>
      </c>
      <c r="B49" s="293"/>
      <c r="C49" s="294"/>
      <c r="D49" s="294"/>
      <c r="E49" s="294"/>
      <c r="F49" s="294"/>
      <c r="G49" s="321"/>
      <c r="H49" s="292"/>
      <c r="K49" s="321"/>
    </row>
    <row r="50" spans="1:11" ht="16.8">
      <c r="A50" s="293">
        <v>57</v>
      </c>
      <c r="B50" s="293"/>
      <c r="C50" s="294" t="s">
        <v>347</v>
      </c>
      <c r="D50" s="294"/>
      <c r="E50" s="294"/>
      <c r="F50" s="294"/>
      <c r="G50" s="321" t="s">
        <v>350</v>
      </c>
      <c r="H50" s="292"/>
      <c r="K50" s="321" t="s">
        <v>350</v>
      </c>
    </row>
    <row r="51" spans="1:11" ht="16.8">
      <c r="A51" s="293">
        <v>58</v>
      </c>
      <c r="B51" s="293"/>
      <c r="C51" s="294"/>
      <c r="D51" s="294"/>
      <c r="E51" s="294"/>
      <c r="F51" s="294"/>
      <c r="G51" s="323"/>
      <c r="H51" s="292"/>
      <c r="K51" s="323"/>
    </row>
    <row r="52" spans="1:11" ht="17.399999999999999" thickBot="1">
      <c r="A52" s="293">
        <v>59</v>
      </c>
      <c r="B52" s="293"/>
      <c r="C52" s="294" t="s">
        <v>348</v>
      </c>
      <c r="D52" s="294"/>
      <c r="E52" s="294"/>
      <c r="F52" s="294"/>
      <c r="G52" s="304">
        <f>G40+G43</f>
        <v>-159352567.65517515</v>
      </c>
      <c r="H52" s="291"/>
      <c r="K52" s="321">
        <f>K39+K45</f>
        <v>130378494.85567299</v>
      </c>
    </row>
    <row r="53" spans="1:11" ht="17.399999999999999" thickTop="1">
      <c r="A53" s="293">
        <v>60</v>
      </c>
      <c r="B53" s="293"/>
      <c r="C53" s="294"/>
      <c r="D53" s="294"/>
      <c r="E53" s="294"/>
      <c r="F53" s="294"/>
      <c r="G53" s="294"/>
      <c r="H53" s="292"/>
      <c r="K53" s="327"/>
    </row>
    <row r="54" spans="1:11" ht="16.8">
      <c r="A54" s="293">
        <v>61</v>
      </c>
      <c r="B54" s="293"/>
      <c r="C54" s="294" t="s">
        <v>349</v>
      </c>
      <c r="D54" s="294"/>
      <c r="E54" s="294"/>
      <c r="F54" s="294"/>
      <c r="G54" s="294"/>
      <c r="H54" s="292"/>
      <c r="K54" s="321" t="s">
        <v>350</v>
      </c>
    </row>
    <row r="55" spans="1:11" s="318" customFormat="1" ht="13.8">
      <c r="K55" s="322">
        <f>K52</f>
        <v>130378494.85567299</v>
      </c>
    </row>
    <row r="56" spans="1:11" s="318" customFormat="1" ht="13.8"/>
    <row r="57" spans="1:11" s="318" customFormat="1" ht="13.8">
      <c r="A57" s="293">
        <v>71</v>
      </c>
      <c r="B57" s="293"/>
      <c r="C57" s="324" t="s">
        <v>356</v>
      </c>
    </row>
    <row r="58" spans="1:11" s="318" customFormat="1" ht="13.8">
      <c r="A58" s="293">
        <v>72</v>
      </c>
      <c r="B58" s="293"/>
      <c r="C58" s="294"/>
      <c r="E58" s="328" t="s">
        <v>320</v>
      </c>
      <c r="G58" s="328" t="s">
        <v>319</v>
      </c>
      <c r="I58" s="328" t="s">
        <v>186</v>
      </c>
    </row>
    <row r="59" spans="1:11" s="318" customFormat="1" ht="13.8">
      <c r="A59" s="293">
        <v>73</v>
      </c>
      <c r="B59" s="293"/>
      <c r="C59" s="294" t="s">
        <v>201</v>
      </c>
      <c r="E59" s="304">
        <f>G52</f>
        <v>-159352567.65517515</v>
      </c>
      <c r="G59" s="304">
        <f>E35</f>
        <v>-9803754.7309829611</v>
      </c>
      <c r="I59" s="304">
        <f>E59+G59</f>
        <v>-169156322.38615811</v>
      </c>
    </row>
    <row r="60" spans="1:11" s="318" customFormat="1" ht="13.8">
      <c r="A60" s="293">
        <v>74</v>
      </c>
      <c r="B60" s="293"/>
      <c r="C60" s="294" t="s">
        <v>353</v>
      </c>
      <c r="E60" s="304">
        <f>K52</f>
        <v>130378494.85567299</v>
      </c>
      <c r="G60" s="304">
        <f>I35</f>
        <v>4985692.7386243232</v>
      </c>
      <c r="I60" s="304">
        <f>E60+G60</f>
        <v>135364187.59429732</v>
      </c>
    </row>
    <row r="61" spans="1:11" s="318" customFormat="1" ht="13.8">
      <c r="A61" s="293">
        <v>75</v>
      </c>
      <c r="B61" s="293"/>
      <c r="C61" s="294" t="s">
        <v>354</v>
      </c>
      <c r="E61" s="294"/>
      <c r="G61" s="294"/>
      <c r="I61" s="294"/>
    </row>
    <row r="62" spans="1:11" s="318" customFormat="1" ht="13.8">
      <c r="A62" s="293">
        <v>76</v>
      </c>
      <c r="B62" s="293"/>
      <c r="C62" s="294" t="s">
        <v>355</v>
      </c>
      <c r="E62" s="329">
        <f>SUM(E59:E61)</f>
        <v>-28974072.799502164</v>
      </c>
      <c r="G62" s="329">
        <f>SUM(G59:G61)</f>
        <v>-4818061.992358638</v>
      </c>
      <c r="I62" s="329">
        <f>SUM(I59:I61)</f>
        <v>-33792134.791860789</v>
      </c>
    </row>
    <row r="63" spans="1:11" s="318" customFormat="1" ht="13.8"/>
    <row r="64" spans="1:11" s="318" customFormat="1" ht="13.8"/>
    <row r="65" s="318" customFormat="1" ht="13.8"/>
    <row r="66" s="318" customFormat="1" ht="13.8"/>
    <row r="67" s="318" customFormat="1" ht="13.8"/>
    <row r="68" s="318" customFormat="1" ht="13.8"/>
  </sheetData>
  <mergeCells count="2">
    <mergeCell ref="E3:G3"/>
    <mergeCell ref="I3:K3"/>
  </mergeCells>
  <pageMargins left="0.25" right="0.2" top="0.32" bottom="0.25" header="0.35" footer="0"/>
  <pageSetup scale="71" orientation="landscape" horizontalDpi="4294967293" verticalDpi="4294967293" r:id="rId1"/>
  <ignoredErrors>
    <ignoredError sqref="G16 I16 K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zoomScaleNormal="100" workbookViewId="0">
      <pane xSplit="2" ySplit="8" topLeftCell="C9" activePane="bottomRight" state="frozen"/>
      <selection pane="topRight" activeCell="D1" sqref="D1"/>
      <selection pane="bottomLeft" activeCell="A6" sqref="A6"/>
      <selection pane="bottomRight" activeCell="A2" sqref="A1:A2"/>
    </sheetView>
  </sheetViews>
  <sheetFormatPr defaultRowHeight="13.2"/>
  <cols>
    <col min="1" max="1" width="24.6640625" customWidth="1"/>
    <col min="2" max="2" width="11" bestFit="1" customWidth="1"/>
    <col min="3" max="3" width="10.44140625" customWidth="1"/>
    <col min="4" max="4" width="2.33203125" customWidth="1"/>
    <col min="5" max="5" width="10.44140625" bestFit="1" customWidth="1"/>
    <col min="6" max="6" width="9.5546875" bestFit="1" customWidth="1"/>
    <col min="7" max="7" width="10.44140625" bestFit="1" customWidth="1"/>
    <col min="8" max="8" width="9.5546875" bestFit="1" customWidth="1"/>
    <col min="9" max="9" width="10.44140625" bestFit="1" customWidth="1"/>
    <col min="10" max="10" width="2.33203125" customWidth="1"/>
    <col min="11" max="11" width="10.44140625" bestFit="1" customWidth="1"/>
    <col min="12" max="12" width="9.109375" bestFit="1" customWidth="1"/>
    <col min="13" max="13" width="10.44140625" bestFit="1" customWidth="1"/>
    <col min="14" max="14" width="9.88671875" customWidth="1"/>
    <col min="15" max="15" width="10.44140625" bestFit="1" customWidth="1"/>
    <col min="16" max="16" width="2.33203125" customWidth="1"/>
    <col min="17" max="17" width="10.44140625" bestFit="1" customWidth="1"/>
    <col min="18" max="18" width="9.5546875" bestFit="1" customWidth="1"/>
    <col min="19" max="19" width="10.109375" bestFit="1" customWidth="1"/>
    <col min="20" max="20" width="11" bestFit="1" customWidth="1"/>
  </cols>
  <sheetData>
    <row r="1" spans="1:20">
      <c r="A1" s="362" t="s">
        <v>364</v>
      </c>
    </row>
    <row r="2" spans="1:20" ht="14.4" thickBot="1">
      <c r="A2" s="363" t="s">
        <v>363</v>
      </c>
    </row>
    <row r="4" spans="1:20">
      <c r="A4" s="178" t="s">
        <v>190</v>
      </c>
    </row>
    <row r="6" spans="1:20">
      <c r="A6" s="135"/>
      <c r="B6" s="136"/>
      <c r="C6" s="136"/>
      <c r="D6" s="136"/>
      <c r="E6" s="358" t="s">
        <v>201</v>
      </c>
      <c r="F6" s="358"/>
      <c r="G6" s="358"/>
      <c r="H6" s="358"/>
      <c r="I6" s="358"/>
      <c r="J6" s="2"/>
      <c r="K6" s="358" t="s">
        <v>202</v>
      </c>
      <c r="L6" s="358"/>
      <c r="M6" s="358"/>
      <c r="N6" s="358"/>
      <c r="O6" s="358"/>
      <c r="P6" s="2"/>
      <c r="Q6" s="358" t="s">
        <v>203</v>
      </c>
      <c r="R6" s="358"/>
      <c r="S6" s="358"/>
      <c r="T6" s="136"/>
    </row>
    <row r="7" spans="1:20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>
      <c r="A8" s="137" t="s">
        <v>0</v>
      </c>
      <c r="B8" s="137" t="s">
        <v>204</v>
      </c>
      <c r="C8" s="137"/>
      <c r="D8" s="137"/>
      <c r="E8" s="137" t="s">
        <v>205</v>
      </c>
      <c r="F8" s="137" t="s">
        <v>8</v>
      </c>
      <c r="G8" s="137" t="s">
        <v>206</v>
      </c>
      <c r="H8" s="137" t="s">
        <v>207</v>
      </c>
      <c r="I8" s="137" t="s">
        <v>186</v>
      </c>
      <c r="J8" s="137"/>
      <c r="K8" s="137" t="s">
        <v>205</v>
      </c>
      <c r="L8" s="137" t="s">
        <v>8</v>
      </c>
      <c r="M8" s="137" t="s">
        <v>206</v>
      </c>
      <c r="N8" s="137" t="s">
        <v>207</v>
      </c>
      <c r="O8" s="137" t="s">
        <v>186</v>
      </c>
      <c r="P8" s="138"/>
      <c r="Q8" s="137" t="s">
        <v>205</v>
      </c>
      <c r="R8" s="137" t="s">
        <v>207</v>
      </c>
      <c r="S8" s="137" t="s">
        <v>186</v>
      </c>
      <c r="T8" s="135"/>
    </row>
    <row r="9" spans="1:20">
      <c r="A9" s="139" t="s">
        <v>357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6"/>
      <c r="T9" s="149"/>
    </row>
    <row r="10" spans="1:20">
      <c r="A10" s="140" t="s">
        <v>212</v>
      </c>
      <c r="B10" s="141">
        <f>-'[32]C-4'!$I$37*1000</f>
        <v>-8284947.6005774597</v>
      </c>
      <c r="C10" s="141"/>
      <c r="D10" s="141"/>
      <c r="E10" s="141">
        <f>B10*0.35</f>
        <v>-2899731.6602021107</v>
      </c>
      <c r="F10" s="141">
        <f>-H10*0.35</f>
        <v>159485.24131111609</v>
      </c>
      <c r="G10" s="141">
        <f>E10+F10</f>
        <v>-2740246.4188909945</v>
      </c>
      <c r="H10" s="141">
        <f>B10*0.055</f>
        <v>-455672.11803176027</v>
      </c>
      <c r="I10" s="141">
        <f>G10+H10</f>
        <v>-3195918.5369227547</v>
      </c>
      <c r="J10" s="141"/>
      <c r="K10" s="141"/>
      <c r="L10" s="141"/>
      <c r="M10" s="141"/>
      <c r="N10" s="141"/>
      <c r="O10" s="141"/>
      <c r="P10" s="141"/>
      <c r="Q10" s="141">
        <f t="shared" ref="Q10:R13" si="0">G10+M10</f>
        <v>-2740246.4188909945</v>
      </c>
      <c r="R10" s="141">
        <f t="shared" si="0"/>
        <v>-455672.11803176027</v>
      </c>
      <c r="S10" s="142">
        <f>Q10+R10</f>
        <v>-3195918.5369227547</v>
      </c>
      <c r="T10" s="149"/>
    </row>
    <row r="11" spans="1:20">
      <c r="A11" s="140" t="s">
        <v>213</v>
      </c>
      <c r="B11" s="141">
        <f>-'[32]C-4'!$I$75*1000</f>
        <v>-43269196.441856213</v>
      </c>
      <c r="C11" s="141"/>
      <c r="D11" s="141"/>
      <c r="E11" s="141">
        <f>B11*0.35</f>
        <v>-15144218.754649673</v>
      </c>
      <c r="F11" s="141">
        <f>-H11*0.35</f>
        <v>832932.0315057321</v>
      </c>
      <c r="G11" s="141">
        <f>E11+F11</f>
        <v>-14311286.723143941</v>
      </c>
      <c r="H11" s="141">
        <f>B11*0.055</f>
        <v>-2379805.8043020917</v>
      </c>
      <c r="I11" s="141">
        <f>G11+H11</f>
        <v>-16691092.527446032</v>
      </c>
      <c r="J11" s="141"/>
      <c r="K11" s="141"/>
      <c r="L11" s="141"/>
      <c r="M11" s="141"/>
      <c r="N11" s="141"/>
      <c r="O11" s="141"/>
      <c r="P11" s="141"/>
      <c r="Q11" s="141">
        <f t="shared" si="0"/>
        <v>-14311286.723143941</v>
      </c>
      <c r="R11" s="141">
        <f t="shared" si="0"/>
        <v>-2379805.8043020917</v>
      </c>
      <c r="S11" s="142">
        <f>Q11+R11</f>
        <v>-16691092.527446032</v>
      </c>
      <c r="T11" s="149"/>
    </row>
    <row r="12" spans="1:20">
      <c r="A12" s="140" t="s">
        <v>214</v>
      </c>
      <c r="B12" s="141">
        <f>-'[32]C-4'!$I$83*1000</f>
        <v>-17723532.972350303</v>
      </c>
      <c r="C12" s="141"/>
      <c r="D12" s="141"/>
      <c r="E12" s="141">
        <f>B12*0.35</f>
        <v>-6203236.5403226055</v>
      </c>
      <c r="F12" s="141">
        <f>-H12*0.35</f>
        <v>341178.00971774332</v>
      </c>
      <c r="G12" s="141">
        <f>E12+F12</f>
        <v>-5862058.5306048626</v>
      </c>
      <c r="H12" s="141">
        <f>B12*0.055</f>
        <v>-974794.31347926671</v>
      </c>
      <c r="I12" s="141">
        <f>G12+H12</f>
        <v>-6836852.8440841297</v>
      </c>
      <c r="J12" s="141"/>
      <c r="K12" s="141"/>
      <c r="L12" s="141"/>
      <c r="M12" s="141"/>
      <c r="N12" s="141"/>
      <c r="O12" s="141"/>
      <c r="P12" s="141"/>
      <c r="Q12" s="141">
        <f t="shared" si="0"/>
        <v>-5862058.5306048626</v>
      </c>
      <c r="R12" s="141">
        <f t="shared" si="0"/>
        <v>-974794.31347926671</v>
      </c>
      <c r="S12" s="142">
        <f>Q12+R12</f>
        <v>-6836852.8440841297</v>
      </c>
      <c r="T12" s="149"/>
    </row>
    <row r="13" spans="1:20">
      <c r="A13" s="140" t="s">
        <v>219</v>
      </c>
      <c r="B13" s="141">
        <f>-'[32]C-22, p 1'!$J$17*1000</f>
        <v>-21606153.575667307</v>
      </c>
      <c r="C13" s="141"/>
      <c r="D13" s="141"/>
      <c r="E13" s="141">
        <f>B13*0.35</f>
        <v>-7562153.7514835568</v>
      </c>
      <c r="F13" s="141">
        <f>-H13*0.35</f>
        <v>415918.45633159566</v>
      </c>
      <c r="G13" s="141">
        <f>E13+F13</f>
        <v>-7146235.295151961</v>
      </c>
      <c r="H13" s="141">
        <f>B13*0.055</f>
        <v>-1188338.4466617019</v>
      </c>
      <c r="I13" s="141">
        <f>G13+H13</f>
        <v>-8334573.7418136634</v>
      </c>
      <c r="J13" s="141"/>
      <c r="K13" s="141"/>
      <c r="L13" s="141"/>
      <c r="M13" s="141"/>
      <c r="N13" s="141"/>
      <c r="O13" s="141"/>
      <c r="P13" s="141"/>
      <c r="Q13" s="141">
        <f t="shared" si="0"/>
        <v>-7146235.295151961</v>
      </c>
      <c r="R13" s="141">
        <f t="shared" si="0"/>
        <v>-1188338.4466617019</v>
      </c>
      <c r="S13" s="142">
        <f>Q13+R13</f>
        <v>-8334573.7418136634</v>
      </c>
      <c r="T13" s="149"/>
    </row>
    <row r="14" spans="1:20">
      <c r="A14" s="143" t="s">
        <v>209</v>
      </c>
      <c r="B14" s="144">
        <f>SUM(B10:B13)</f>
        <v>-90883830.590451285</v>
      </c>
      <c r="C14" s="150"/>
      <c r="D14" s="142"/>
      <c r="E14" s="144">
        <f>SUM(E10:E13)</f>
        <v>-31809340.706657946</v>
      </c>
      <c r="F14" s="144">
        <f>SUM(F10:F13)</f>
        <v>1749513.7388661872</v>
      </c>
      <c r="G14" s="144">
        <f>SUM(G10:G13)</f>
        <v>-30059826.967791758</v>
      </c>
      <c r="H14" s="144">
        <f>SUM(H10:H13)</f>
        <v>-4998610.6824748199</v>
      </c>
      <c r="I14" s="144">
        <f>SUM(I10:I13)</f>
        <v>-35058437.650266573</v>
      </c>
      <c r="J14" s="142"/>
      <c r="K14" s="144">
        <f>SUM(K10:K13)</f>
        <v>0</v>
      </c>
      <c r="L14" s="144">
        <f>SUM(L10:L13)</f>
        <v>0</v>
      </c>
      <c r="M14" s="144">
        <f>SUM(M10:M13)</f>
        <v>0</v>
      </c>
      <c r="N14" s="144">
        <f>SUM(N10:N13)</f>
        <v>0</v>
      </c>
      <c r="O14" s="144">
        <f>SUM(O10:O13)</f>
        <v>0</v>
      </c>
      <c r="P14" s="142"/>
      <c r="Q14" s="144">
        <f>SUM(Q10:Q13)</f>
        <v>-30059826.967791758</v>
      </c>
      <c r="R14" s="144">
        <f>SUM(R10:R13)</f>
        <v>-4998610.6824748199</v>
      </c>
      <c r="S14" s="144">
        <f>SUM(S10:S13)</f>
        <v>-35058437.650266573</v>
      </c>
      <c r="T14" s="149"/>
    </row>
    <row r="15" spans="1:20">
      <c r="A15" s="136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9"/>
    </row>
    <row r="16" spans="1:20">
      <c r="A16" s="145" t="s">
        <v>210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9"/>
    </row>
    <row r="17" spans="1:20">
      <c r="A17" s="140" t="s">
        <v>218</v>
      </c>
      <c r="B17" s="142">
        <f>'Depreciation Calcs'!Q127</f>
        <v>3282703.4566579</v>
      </c>
      <c r="C17" s="142"/>
      <c r="D17" s="142"/>
      <c r="E17" s="141">
        <f>B17*0.35</f>
        <v>1148946.209830265</v>
      </c>
      <c r="F17" s="141">
        <f>-H17*0.35</f>
        <v>-63192.04154066457</v>
      </c>
      <c r="G17" s="141">
        <f>E17+F17</f>
        <v>1085754.1682896004</v>
      </c>
      <c r="H17" s="141">
        <f>B17*0.055</f>
        <v>180548.6901161845</v>
      </c>
      <c r="I17" s="141">
        <f>G17+H17</f>
        <v>1266302.8584057849</v>
      </c>
      <c r="J17" s="141"/>
      <c r="K17" s="141"/>
      <c r="L17" s="141"/>
      <c r="M17" s="141"/>
      <c r="N17" s="141"/>
      <c r="O17" s="141"/>
      <c r="P17" s="142"/>
      <c r="Q17" s="141">
        <f t="shared" ref="Q17:R20" si="1">G17+M17</f>
        <v>1085754.1682896004</v>
      </c>
      <c r="R17" s="141">
        <f t="shared" si="1"/>
        <v>180548.6901161845</v>
      </c>
      <c r="S17" s="142">
        <f>Q17+R17</f>
        <v>1266302.8584057849</v>
      </c>
      <c r="T17" s="149"/>
    </row>
    <row r="18" spans="1:20">
      <c r="A18" s="140"/>
      <c r="B18" s="142"/>
      <c r="C18" s="142"/>
      <c r="D18" s="142"/>
      <c r="E18" s="141">
        <f>B18*0.35</f>
        <v>0</v>
      </c>
      <c r="F18" s="141">
        <f>-H18*0.35</f>
        <v>0</v>
      </c>
      <c r="G18" s="141">
        <f>E18+F18</f>
        <v>0</v>
      </c>
      <c r="H18" s="141">
        <f>B18*0.055</f>
        <v>0</v>
      </c>
      <c r="I18" s="141">
        <f>G18+H18</f>
        <v>0</v>
      </c>
      <c r="J18" s="141"/>
      <c r="K18" s="141">
        <f t="shared" ref="K18:L20" si="2">-E18</f>
        <v>0</v>
      </c>
      <c r="L18" s="141">
        <f t="shared" si="2"/>
        <v>0</v>
      </c>
      <c r="M18" s="141">
        <f>K18+L18</f>
        <v>0</v>
      </c>
      <c r="N18" s="141">
        <f>-H18</f>
        <v>0</v>
      </c>
      <c r="O18" s="141">
        <f>M18+N18</f>
        <v>0</v>
      </c>
      <c r="P18" s="142"/>
      <c r="Q18" s="141">
        <f t="shared" si="1"/>
        <v>0</v>
      </c>
      <c r="R18" s="141">
        <f t="shared" si="1"/>
        <v>0</v>
      </c>
      <c r="S18" s="142">
        <f>Q18+R18</f>
        <v>0</v>
      </c>
      <c r="T18" s="149"/>
    </row>
    <row r="19" spans="1:20">
      <c r="A19" s="145" t="s">
        <v>211</v>
      </c>
      <c r="B19" s="142"/>
      <c r="C19" s="142"/>
      <c r="D19" s="142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1"/>
      <c r="R19" s="141"/>
      <c r="S19" s="142"/>
      <c r="T19" s="149"/>
    </row>
    <row r="20" spans="1:20">
      <c r="A20" s="140" t="s">
        <v>216</v>
      </c>
      <c r="B20" s="142">
        <f>'Depreciation Calcs'!Q125</f>
        <v>38986234.337624431</v>
      </c>
      <c r="C20" s="142"/>
      <c r="D20" s="142"/>
      <c r="E20" s="141">
        <f>B20*0.35</f>
        <v>13645182.01816855</v>
      </c>
      <c r="F20" s="141">
        <f>-H20*0.35</f>
        <v>-750485.01099927025</v>
      </c>
      <c r="G20" s="141">
        <f>E20+F20</f>
        <v>12894697.00716928</v>
      </c>
      <c r="H20" s="141">
        <f>B20*0.055</f>
        <v>2144242.8885693438</v>
      </c>
      <c r="I20" s="141">
        <f>G20+H20</f>
        <v>15038939.895738624</v>
      </c>
      <c r="J20" s="141"/>
      <c r="K20" s="141">
        <f t="shared" si="2"/>
        <v>-13645182.01816855</v>
      </c>
      <c r="L20" s="141">
        <f t="shared" si="2"/>
        <v>750485.01099927025</v>
      </c>
      <c r="M20" s="141">
        <f>K20+L20</f>
        <v>-12894697.00716928</v>
      </c>
      <c r="N20" s="141">
        <f>-H20</f>
        <v>-2144242.8885693438</v>
      </c>
      <c r="O20" s="141">
        <f>M20+N20</f>
        <v>-15038939.895738624</v>
      </c>
      <c r="P20" s="142"/>
      <c r="Q20" s="141">
        <f t="shared" si="1"/>
        <v>0</v>
      </c>
      <c r="R20" s="141">
        <f t="shared" si="1"/>
        <v>0</v>
      </c>
      <c r="S20" s="142">
        <f>Q20+R20</f>
        <v>0</v>
      </c>
      <c r="T20" s="149"/>
    </row>
    <row r="21" spans="1:20">
      <c r="A21" s="140" t="s">
        <v>217</v>
      </c>
      <c r="B21" s="142">
        <f>'Depreciation Calcs'!Q126</f>
        <v>1000258.6475739009</v>
      </c>
      <c r="C21" s="142"/>
      <c r="D21" s="142"/>
      <c r="E21" s="141">
        <f>B21*0.35</f>
        <v>350090.52665086527</v>
      </c>
      <c r="F21" s="141">
        <f>-H21*0.35</f>
        <v>-19254.978965797589</v>
      </c>
      <c r="G21" s="141">
        <f>E21+F21</f>
        <v>330835.54768506769</v>
      </c>
      <c r="H21" s="141">
        <f>B21*0.055</f>
        <v>55014.225616564545</v>
      </c>
      <c r="I21" s="141">
        <f>G21+H21</f>
        <v>385849.77330163226</v>
      </c>
      <c r="J21" s="141"/>
      <c r="K21" s="141">
        <f t="shared" ref="K21:K22" si="3">-E21</f>
        <v>-350090.52665086527</v>
      </c>
      <c r="L21" s="141">
        <f t="shared" ref="L21:L22" si="4">-F21</f>
        <v>19254.978965797589</v>
      </c>
      <c r="M21" s="141">
        <f>K21+L21</f>
        <v>-330835.54768506769</v>
      </c>
      <c r="N21" s="141">
        <f>-H21</f>
        <v>-55014.225616564545</v>
      </c>
      <c r="O21" s="141">
        <f>M21+N21</f>
        <v>-385849.77330163226</v>
      </c>
      <c r="P21" s="142"/>
      <c r="Q21" s="141">
        <f t="shared" ref="Q21:Q22" si="5">G21+M21</f>
        <v>0</v>
      </c>
      <c r="R21" s="141">
        <f t="shared" ref="R21:R22" si="6">H21+N21</f>
        <v>0</v>
      </c>
      <c r="S21" s="142">
        <f>Q21+R21</f>
        <v>0</v>
      </c>
      <c r="T21" s="149"/>
    </row>
    <row r="22" spans="1:20">
      <c r="A22" s="140" t="s">
        <v>30</v>
      </c>
      <c r="B22" s="142">
        <f>-'Depreciation Calcs'!Q121</f>
        <v>-417482171.02574545</v>
      </c>
      <c r="C22" s="142"/>
      <c r="D22" s="142"/>
      <c r="E22" s="141">
        <f>B22*0.35</f>
        <v>-146118759.85901091</v>
      </c>
      <c r="F22" s="141">
        <f>-H22*0.35</f>
        <v>0</v>
      </c>
      <c r="G22" s="141">
        <f>E22+F22</f>
        <v>-146118759.85901091</v>
      </c>
      <c r="H22" s="141"/>
      <c r="I22" s="141">
        <f>G22+H22</f>
        <v>-146118759.85901091</v>
      </c>
      <c r="J22" s="141"/>
      <c r="K22" s="141">
        <f t="shared" si="3"/>
        <v>146118759.85901091</v>
      </c>
      <c r="L22" s="141">
        <f t="shared" si="4"/>
        <v>0</v>
      </c>
      <c r="M22" s="141">
        <f>K22+L22</f>
        <v>146118759.85901091</v>
      </c>
      <c r="N22" s="141">
        <f>-H22</f>
        <v>0</v>
      </c>
      <c r="O22" s="141">
        <f>M22+N22</f>
        <v>146118759.85901091</v>
      </c>
      <c r="P22" s="142"/>
      <c r="Q22" s="141">
        <f t="shared" si="5"/>
        <v>0</v>
      </c>
      <c r="R22" s="141">
        <f t="shared" si="6"/>
        <v>0</v>
      </c>
      <c r="S22" s="142">
        <f>Q22+R22</f>
        <v>0</v>
      </c>
      <c r="T22" s="149"/>
    </row>
    <row r="23" spans="1:20">
      <c r="A23" s="140" t="s">
        <v>220</v>
      </c>
      <c r="B23" s="142">
        <f>-'Depreciation Calcs'!Q122</f>
        <v>-130635451.86927693</v>
      </c>
      <c r="C23" s="142"/>
      <c r="D23" s="142"/>
      <c r="E23" s="141"/>
      <c r="F23" s="141">
        <f>-H23*0.35</f>
        <v>2514732.4484835807</v>
      </c>
      <c r="G23" s="141">
        <f>E23+F23</f>
        <v>2514732.4484835807</v>
      </c>
      <c r="H23" s="141">
        <f>B23*0.055</f>
        <v>-7184949.852810231</v>
      </c>
      <c r="I23" s="141">
        <f>G23+H23</f>
        <v>-4670217.4043266503</v>
      </c>
      <c r="J23" s="141"/>
      <c r="K23" s="141">
        <f t="shared" ref="K23" si="7">-E23</f>
        <v>0</v>
      </c>
      <c r="L23" s="141">
        <f t="shared" ref="L23" si="8">-F23</f>
        <v>-2514732.4484835807</v>
      </c>
      <c r="M23" s="141">
        <f>K23+L23</f>
        <v>-2514732.4484835807</v>
      </c>
      <c r="N23" s="141">
        <f>-H23</f>
        <v>7184949.852810231</v>
      </c>
      <c r="O23" s="141">
        <f>M23+N23</f>
        <v>4670217.4043266503</v>
      </c>
      <c r="P23" s="142"/>
      <c r="Q23" s="141">
        <f t="shared" ref="Q23" si="9">G23+M23</f>
        <v>0</v>
      </c>
      <c r="R23" s="141">
        <f t="shared" ref="R23" si="10">H23+N23</f>
        <v>0</v>
      </c>
      <c r="S23" s="142">
        <f>Q23+R23</f>
        <v>0</v>
      </c>
      <c r="T23" s="149"/>
    </row>
    <row r="24" spans="1:20">
      <c r="A24" s="140"/>
      <c r="B24" s="142"/>
      <c r="C24" s="142"/>
      <c r="D24" s="142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  <c r="Q24" s="141"/>
      <c r="R24" s="141"/>
      <c r="S24" s="142"/>
      <c r="T24" s="149"/>
    </row>
    <row r="25" spans="1:20">
      <c r="A25" s="13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9"/>
    </row>
    <row r="26" spans="1:20" ht="13.8" thickBot="1">
      <c r="A26" s="159" t="s">
        <v>228</v>
      </c>
      <c r="B26" s="146"/>
      <c r="C26" s="151"/>
      <c r="D26" s="146"/>
      <c r="E26" s="147">
        <f>SUM(E14:E24)</f>
        <v>-162783881.81101918</v>
      </c>
      <c r="F26" s="147">
        <f>SUM(F14:F24)</f>
        <v>3431314.1558440356</v>
      </c>
      <c r="G26" s="163">
        <f>SUM(G14:G24)</f>
        <v>-159352567.65517512</v>
      </c>
      <c r="H26" s="163">
        <f>SUM(H14:H24)</f>
        <v>-9803754.7309829574</v>
      </c>
      <c r="I26" s="147">
        <f>SUM(I14:I24)</f>
        <v>-169156322.38615808</v>
      </c>
      <c r="J26" s="146"/>
      <c r="K26" s="147">
        <f>SUM(K14:K24)</f>
        <v>132123487.31419149</v>
      </c>
      <c r="L26" s="147">
        <f>SUM(L14:L24)</f>
        <v>-1744992.458518513</v>
      </c>
      <c r="M26" s="163">
        <f>SUM(M14:M24)</f>
        <v>130378494.85567297</v>
      </c>
      <c r="N26" s="163">
        <f>SUM(N14:N24)</f>
        <v>4985692.7386243232</v>
      </c>
      <c r="O26" s="147">
        <f>SUM(O14:O24)</f>
        <v>135364187.59429729</v>
      </c>
      <c r="P26" s="146"/>
      <c r="Q26" s="147">
        <f>SUM(Q14:Q24)</f>
        <v>-28974072.799502157</v>
      </c>
      <c r="R26" s="147">
        <f>SUM(R14:R24)</f>
        <v>-4818061.9923586352</v>
      </c>
      <c r="S26" s="147">
        <f>SUM(S14:S24)</f>
        <v>-33792134.791860789</v>
      </c>
      <c r="T26" s="149"/>
    </row>
    <row r="27" spans="1:20" ht="13.8" thickTop="1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50"/>
      <c r="P27" s="142"/>
      <c r="Q27" s="142"/>
      <c r="R27" s="142"/>
      <c r="S27" s="142"/>
      <c r="T27" s="149"/>
    </row>
    <row r="28" spans="1:20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50"/>
      <c r="P28" s="142"/>
      <c r="Q28" s="142"/>
      <c r="R28" s="142"/>
      <c r="S28" s="179">
        <f>S26/B14</f>
        <v>0.37181679702892234</v>
      </c>
      <c r="T28" s="149"/>
    </row>
    <row r="29" spans="1:20">
      <c r="A29" s="160" t="s">
        <v>224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50"/>
      <c r="P29" s="142"/>
      <c r="Q29" s="142"/>
      <c r="R29" s="142"/>
      <c r="S29" s="142"/>
      <c r="T29" s="149"/>
    </row>
    <row r="30" spans="1:20">
      <c r="A30" s="156" t="s">
        <v>208</v>
      </c>
      <c r="B30" s="149">
        <f>B14</f>
        <v>-90883830.590451285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</row>
    <row r="31" spans="1:20">
      <c r="A31" s="156" t="s">
        <v>221</v>
      </c>
      <c r="B31" s="149">
        <f>B17</f>
        <v>3282703.4566579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</row>
    <row r="32" spans="1:20">
      <c r="A32" s="156" t="s">
        <v>222</v>
      </c>
      <c r="B32" s="149">
        <f>SUM(B20:B22)</f>
        <v>-377495678.04054713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</row>
    <row r="33" spans="1:20">
      <c r="A33" s="156" t="s">
        <v>223</v>
      </c>
      <c r="B33" s="149">
        <f>-B44</f>
        <v>9803754.7309829593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</row>
    <row r="34" spans="1:20">
      <c r="A34" s="161" t="s">
        <v>224</v>
      </c>
      <c r="B34" s="162">
        <f>SUM(B30:B33)</f>
        <v>-455293050.44335753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</row>
    <row r="35" spans="1:20">
      <c r="A35" s="156" t="s">
        <v>7</v>
      </c>
      <c r="B35" s="157">
        <v>0.35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</row>
    <row r="36" spans="1:20" ht="13.8" thickBot="1">
      <c r="A36" s="143" t="s">
        <v>229</v>
      </c>
      <c r="B36" s="158">
        <f>B34*B35</f>
        <v>-159352567.65517512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</row>
    <row r="37" spans="1:20" ht="13.8" thickTop="1">
      <c r="A37" s="156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</row>
    <row r="38" spans="1:20">
      <c r="A38" s="160" t="s">
        <v>225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</row>
    <row r="39" spans="1:20">
      <c r="A39" s="156" t="s">
        <v>208</v>
      </c>
      <c r="B39" s="149">
        <f>B30</f>
        <v>-90883830.590451285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</row>
    <row r="40" spans="1:20">
      <c r="A40" s="156" t="s">
        <v>221</v>
      </c>
      <c r="B40" s="149">
        <f>B31</f>
        <v>3282703.4566579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</row>
    <row r="41" spans="1:20">
      <c r="A41" s="156" t="s">
        <v>222</v>
      </c>
      <c r="B41" s="149">
        <f>B20+B21+B23</f>
        <v>-90648958.884078592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</row>
    <row r="42" spans="1:20">
      <c r="A42" s="161" t="s">
        <v>225</v>
      </c>
      <c r="B42" s="162">
        <f>SUM(B39:B41)</f>
        <v>-178250086.01787198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</row>
    <row r="43" spans="1:20">
      <c r="A43" s="156" t="s">
        <v>226</v>
      </c>
      <c r="B43" s="157">
        <v>5.5E-2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</row>
    <row r="44" spans="1:20" ht="13.8" thickBot="1">
      <c r="A44" s="143" t="s">
        <v>227</v>
      </c>
      <c r="B44" s="158">
        <f>B42*B43</f>
        <v>-9803754.7309829593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</row>
    <row r="45" spans="1:20" ht="13.8" thickTop="1">
      <c r="A45" s="156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</row>
    <row r="46" spans="1:20">
      <c r="A46" s="156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</row>
    <row r="47" spans="1:20">
      <c r="A47" s="156" t="s">
        <v>311</v>
      </c>
      <c r="B47" s="149">
        <f>SUM(B10:B12)</f>
        <v>-69277677.014783978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</row>
    <row r="48" spans="1:20">
      <c r="A48" s="156" t="s">
        <v>312</v>
      </c>
      <c r="B48" s="149">
        <f>-S26</f>
        <v>33792134.791860789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</row>
    <row r="49" spans="1:20">
      <c r="A49" s="156" t="s">
        <v>313</v>
      </c>
      <c r="B49" s="290">
        <f>B47+B48</f>
        <v>-35485542.222923189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</row>
    <row r="50" spans="1:20">
      <c r="A50" s="156" t="s">
        <v>219</v>
      </c>
      <c r="B50" s="149">
        <f>B13</f>
        <v>-21606153.575667307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</row>
    <row r="51" spans="1:20" ht="13.8" thickBot="1">
      <c r="A51" s="156" t="s">
        <v>361</v>
      </c>
      <c r="B51" s="158">
        <f>B49+B50</f>
        <v>-57091695.798590496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</row>
    <row r="52" spans="1:20" ht="13.8" thickTop="1">
      <c r="A52" s="156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</row>
    <row r="53" spans="1:20">
      <c r="A53" s="156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</row>
    <row r="54" spans="1:20">
      <c r="A54" s="156" t="s">
        <v>361</v>
      </c>
      <c r="B54" s="149">
        <f>B51</f>
        <v>-57091695.798590496</v>
      </c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</row>
    <row r="55" spans="1:20">
      <c r="A55" s="289" t="s">
        <v>314</v>
      </c>
      <c r="B55" s="149">
        <f>-B48</f>
        <v>-33792134.791860789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</row>
    <row r="56" spans="1:20" ht="13.8" thickBot="1">
      <c r="A56" s="289" t="s">
        <v>315</v>
      </c>
      <c r="B56" s="158">
        <f>B54+B55</f>
        <v>-90883830.590451285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</row>
    <row r="57" spans="1:20" ht="13.8" thickTop="1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</row>
    <row r="58" spans="1:20"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</row>
    <row r="59" spans="1:20"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</row>
    <row r="60" spans="1:20"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</row>
    <row r="61" spans="1:20"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</row>
    <row r="62" spans="1:20"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</row>
    <row r="63" spans="1:20"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</row>
    <row r="64" spans="1:20"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</row>
    <row r="65" spans="2:20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</row>
    <row r="66" spans="2:20"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</row>
    <row r="67" spans="2:20"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</row>
    <row r="68" spans="2:20"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</row>
    <row r="69" spans="2:20"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</row>
    <row r="70" spans="2:20"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</row>
    <row r="71" spans="2:20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</row>
    <row r="72" spans="2:20"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</row>
    <row r="73" spans="2:20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</row>
    <row r="74" spans="2:20"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</row>
    <row r="75" spans="2:20"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</row>
    <row r="76" spans="2:20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</row>
    <row r="77" spans="2:20"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</row>
    <row r="78" spans="2:20"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</row>
    <row r="79" spans="2:20"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</row>
    <row r="80" spans="2:20"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</row>
    <row r="81" spans="2:20"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</row>
    <row r="82" spans="2:20"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</row>
    <row r="83" spans="2:20"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</row>
    <row r="84" spans="2:20"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</row>
    <row r="85" spans="2:20"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</row>
    <row r="86" spans="2:20"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</row>
    <row r="87" spans="2:20"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</row>
    <row r="88" spans="2:20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</row>
    <row r="89" spans="2:20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</row>
    <row r="90" spans="2:20"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</row>
    <row r="91" spans="2:20"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</row>
    <row r="92" spans="2:20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</row>
    <row r="93" spans="2:20"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</row>
    <row r="94" spans="2:20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</row>
    <row r="95" spans="2:20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</row>
    <row r="96" spans="2:20"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</row>
    <row r="97" spans="2:20"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</row>
    <row r="98" spans="2:20"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</row>
    <row r="99" spans="2:20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</row>
    <row r="100" spans="2:20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</row>
    <row r="101" spans="2:20"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</row>
    <row r="102" spans="2:20"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</row>
    <row r="103" spans="2:20"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</row>
    <row r="104" spans="2:20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</row>
    <row r="105" spans="2:20"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</row>
    <row r="106" spans="2:20"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</row>
    <row r="107" spans="2:20"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</row>
    <row r="108" spans="2:20"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</row>
    <row r="109" spans="2:20"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</row>
    <row r="110" spans="2:20"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</row>
    <row r="111" spans="2:20"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</row>
    <row r="112" spans="2:20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</row>
    <row r="113" spans="2:20"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</row>
    <row r="114" spans="2:20"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</row>
    <row r="115" spans="2:20"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</row>
    <row r="116" spans="2:20"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</row>
    <row r="117" spans="2:20"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</row>
    <row r="118" spans="2:20"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</row>
    <row r="119" spans="2:20"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</row>
    <row r="120" spans="2:20"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</row>
    <row r="121" spans="2:20"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</row>
    <row r="122" spans="2:20"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</row>
    <row r="123" spans="2:20"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</row>
    <row r="124" spans="2:20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</row>
    <row r="125" spans="2:20"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</row>
    <row r="126" spans="2:20"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</row>
    <row r="127" spans="2:20"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</row>
    <row r="128" spans="2:20"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</row>
    <row r="129" spans="2:20"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</row>
    <row r="130" spans="2:20"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</row>
    <row r="131" spans="2:20"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</row>
    <row r="132" spans="2:20"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</row>
    <row r="133" spans="2:20"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</row>
    <row r="134" spans="2:20"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</row>
    <row r="135" spans="2:20"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</row>
    <row r="136" spans="2:20"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</row>
    <row r="137" spans="2:20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</row>
    <row r="138" spans="2:20"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</row>
    <row r="139" spans="2:20"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</row>
    <row r="140" spans="2:20"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</row>
    <row r="141" spans="2:20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</row>
    <row r="142" spans="2:20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</row>
    <row r="143" spans="2:20"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</row>
    <row r="144" spans="2:20"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</row>
    <row r="145" spans="2:20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</row>
    <row r="146" spans="2:20"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</row>
    <row r="147" spans="2:20"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</row>
    <row r="148" spans="2:20"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</row>
    <row r="149" spans="2:20"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</row>
    <row r="150" spans="2:20"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</row>
    <row r="151" spans="2:20"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</row>
    <row r="152" spans="2:20"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</row>
    <row r="153" spans="2:20"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</row>
    <row r="154" spans="2:20"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</row>
    <row r="155" spans="2:20"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</row>
    <row r="156" spans="2:20"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</row>
    <row r="157" spans="2:20"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</row>
    <row r="158" spans="2:20"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</row>
    <row r="159" spans="2:20" ht="409.6"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</row>
    <row r="160" spans="2:20"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</row>
    <row r="161" spans="2:20"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</row>
  </sheetData>
  <mergeCells count="3">
    <mergeCell ref="E6:I6"/>
    <mergeCell ref="K6:O6"/>
    <mergeCell ref="Q6:S6"/>
  </mergeCells>
  <pageMargins left="0.25" right="0" top="0.4" bottom="0.25" header="0.38" footer="0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76"/>
  <sheetViews>
    <sheetView workbookViewId="0">
      <pane xSplit="1" ySplit="8" topLeftCell="B9" activePane="bottomRight" state="frozen"/>
      <selection pane="topRight" activeCell="C1" sqref="C1"/>
      <selection pane="bottomLeft" activeCell="A4" sqref="A4"/>
      <selection pane="bottomRight" activeCell="A2" sqref="A1:A2"/>
    </sheetView>
  </sheetViews>
  <sheetFormatPr defaultColWidth="9.109375" defaultRowHeight="11.4"/>
  <cols>
    <col min="1" max="1" width="29.5546875" style="63" customWidth="1"/>
    <col min="2" max="2" width="12.44140625" style="63" customWidth="1"/>
    <col min="3" max="3" width="5.88671875" style="28" customWidth="1"/>
    <col min="4" max="7" width="12" style="63" bestFit="1" customWidth="1"/>
    <col min="8" max="8" width="13.5546875" style="63" bestFit="1" customWidth="1"/>
    <col min="9" max="15" width="12" style="63" bestFit="1" customWidth="1"/>
    <col min="16" max="16" width="2.33203125" style="28" customWidth="1"/>
    <col min="17" max="17" width="11" style="63" bestFit="1" customWidth="1"/>
    <col min="18" max="18" width="4.33203125" style="63" customWidth="1"/>
    <col min="19" max="20" width="12" style="63" bestFit="1" customWidth="1"/>
    <col min="21" max="21" width="12" style="63" customWidth="1"/>
    <col min="22" max="30" width="12" style="63" bestFit="1" customWidth="1"/>
    <col min="31" max="31" width="2.5546875" style="63" customWidth="1"/>
    <col min="32" max="32" width="12.109375" style="63" bestFit="1" customWidth="1"/>
    <col min="33" max="33" width="3" style="63" customWidth="1"/>
    <col min="34" max="38" width="12" style="63" bestFit="1" customWidth="1"/>
    <col min="39" max="45" width="12" style="28" bestFit="1" customWidth="1"/>
    <col min="46" max="46" width="3.5546875" style="28" customWidth="1"/>
    <col min="47" max="47" width="12.44140625" style="28" customWidth="1"/>
    <col min="48" max="16384" width="9.109375" style="63"/>
  </cols>
  <sheetData>
    <row r="1" spans="1:47" ht="13.2">
      <c r="A1" s="362" t="s">
        <v>365</v>
      </c>
    </row>
    <row r="2" spans="1:47" ht="14.4" thickBot="1">
      <c r="A2" s="363" t="s">
        <v>363</v>
      </c>
    </row>
    <row r="4" spans="1:47" ht="14.4" customHeight="1">
      <c r="A4" s="64" t="s">
        <v>36</v>
      </c>
    </row>
    <row r="5" spans="1:47" ht="14.4" customHeight="1">
      <c r="A5" s="64" t="s">
        <v>53</v>
      </c>
      <c r="W5" s="26"/>
    </row>
    <row r="6" spans="1:47" ht="14.4" customHeight="1">
      <c r="A6" s="64" t="s">
        <v>37</v>
      </c>
      <c r="W6" s="26"/>
    </row>
    <row r="7" spans="1:47" ht="14.4" customHeight="1" thickBot="1">
      <c r="AE7" s="28"/>
    </row>
    <row r="8" spans="1:47" ht="14.4" customHeight="1" thickBot="1">
      <c r="A8" s="27" t="s">
        <v>0</v>
      </c>
      <c r="B8" s="1">
        <v>43070</v>
      </c>
      <c r="C8" s="30"/>
      <c r="D8" s="74">
        <f>EDATE(B8,1)</f>
        <v>43101</v>
      </c>
      <c r="E8" s="74">
        <f>EDATE(D8,1)</f>
        <v>43132</v>
      </c>
      <c r="F8" s="74">
        <f t="shared" ref="F8:O8" si="0">EDATE(E8,1)</f>
        <v>43160</v>
      </c>
      <c r="G8" s="74">
        <f t="shared" si="0"/>
        <v>43191</v>
      </c>
      <c r="H8" s="74">
        <f t="shared" si="0"/>
        <v>43221</v>
      </c>
      <c r="I8" s="74">
        <f t="shared" si="0"/>
        <v>43252</v>
      </c>
      <c r="J8" s="74">
        <f t="shared" si="0"/>
        <v>43282</v>
      </c>
      <c r="K8" s="74">
        <f t="shared" si="0"/>
        <v>43313</v>
      </c>
      <c r="L8" s="74">
        <f t="shared" si="0"/>
        <v>43344</v>
      </c>
      <c r="M8" s="74">
        <f t="shared" si="0"/>
        <v>43374</v>
      </c>
      <c r="N8" s="74">
        <f t="shared" si="0"/>
        <v>43405</v>
      </c>
      <c r="O8" s="74">
        <f t="shared" si="0"/>
        <v>43435</v>
      </c>
      <c r="P8" s="30"/>
      <c r="Q8" s="74" t="s">
        <v>1</v>
      </c>
      <c r="S8" s="74">
        <f>EDATE(O8,1)</f>
        <v>43466</v>
      </c>
      <c r="T8" s="74">
        <f>EDATE(S8,1)</f>
        <v>43497</v>
      </c>
      <c r="U8" s="74">
        <f t="shared" ref="U8:AD8" si="1">EDATE(T8,1)</f>
        <v>43525</v>
      </c>
      <c r="V8" s="74">
        <f t="shared" si="1"/>
        <v>43556</v>
      </c>
      <c r="W8" s="74">
        <f t="shared" si="1"/>
        <v>43586</v>
      </c>
      <c r="X8" s="74">
        <f t="shared" si="1"/>
        <v>43617</v>
      </c>
      <c r="Y8" s="74">
        <f t="shared" si="1"/>
        <v>43647</v>
      </c>
      <c r="Z8" s="74">
        <f t="shared" si="1"/>
        <v>43678</v>
      </c>
      <c r="AA8" s="74">
        <f t="shared" si="1"/>
        <v>43709</v>
      </c>
      <c r="AB8" s="74">
        <f t="shared" si="1"/>
        <v>43739</v>
      </c>
      <c r="AC8" s="74">
        <f t="shared" si="1"/>
        <v>43770</v>
      </c>
      <c r="AD8" s="74">
        <f t="shared" si="1"/>
        <v>43800</v>
      </c>
      <c r="AE8" s="30"/>
      <c r="AF8" s="74" t="s">
        <v>1</v>
      </c>
      <c r="AH8" s="74">
        <f>EDATE(AD8,1)</f>
        <v>43831</v>
      </c>
      <c r="AI8" s="74">
        <f>EDATE(AH8,1)</f>
        <v>43862</v>
      </c>
      <c r="AJ8" s="74">
        <f t="shared" ref="AJ8:AL8" si="2">EDATE(AI8,1)</f>
        <v>43891</v>
      </c>
      <c r="AK8" s="74">
        <f t="shared" si="2"/>
        <v>43922</v>
      </c>
      <c r="AL8" s="74">
        <f t="shared" si="2"/>
        <v>43952</v>
      </c>
      <c r="AM8" s="340"/>
      <c r="AN8" s="340"/>
      <c r="AO8" s="340"/>
      <c r="AP8" s="340"/>
      <c r="AQ8" s="340"/>
      <c r="AR8" s="340"/>
      <c r="AS8" s="340"/>
      <c r="AT8" s="30"/>
      <c r="AU8" s="340"/>
    </row>
    <row r="9" spans="1:47" ht="14.4" customHeight="1">
      <c r="A9" s="63" t="s">
        <v>14</v>
      </c>
      <c r="B9" s="26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>
        <f>SUM(D9:O9)</f>
        <v>0</v>
      </c>
      <c r="S9" s="26"/>
      <c r="T9" s="26"/>
      <c r="U9" s="26"/>
      <c r="V9" s="26"/>
      <c r="W9" s="26"/>
      <c r="X9" s="26">
        <f>'Depreciation Calcs'!F111</f>
        <v>3248780.5165899144</v>
      </c>
      <c r="Y9" s="26">
        <f>'Depreciation Calcs'!G111</f>
        <v>3248859.4382758643</v>
      </c>
      <c r="Z9" s="26">
        <f>'Depreciation Calcs'!H111</f>
        <v>3248859.4382758643</v>
      </c>
      <c r="AA9" s="26">
        <f>'Depreciation Calcs'!I111</f>
        <v>3248859.4382758643</v>
      </c>
      <c r="AB9" s="26">
        <f>'Depreciation Calcs'!J111</f>
        <v>3248859.4382758643</v>
      </c>
      <c r="AC9" s="26">
        <f>'Depreciation Calcs'!K111</f>
        <v>3248859.4382758643</v>
      </c>
      <c r="AD9" s="26">
        <f>'Depreciation Calcs'!L111</f>
        <v>3248859.4382758643</v>
      </c>
      <c r="AE9" s="28"/>
      <c r="AF9" s="26">
        <f>SUM(R9:AD9)</f>
        <v>22741937.1462451</v>
      </c>
      <c r="AH9" s="26">
        <f>'Depreciation Calcs'!M111</f>
        <v>3248859.4382758643</v>
      </c>
      <c r="AI9" s="26">
        <f>'Depreciation Calcs'!N111</f>
        <v>3248859.4382758643</v>
      </c>
      <c r="AJ9" s="26">
        <f>'Depreciation Calcs'!O111</f>
        <v>3248859.4382758643</v>
      </c>
      <c r="AK9" s="26">
        <f>'Depreciation Calcs'!P111</f>
        <v>3248859.4382758643</v>
      </c>
      <c r="AL9" s="26">
        <f>'Depreciation Calcs'!Q111</f>
        <v>3248859.4382758643</v>
      </c>
      <c r="AM9" s="25"/>
      <c r="AN9" s="25"/>
      <c r="AO9" s="25"/>
      <c r="AP9" s="25"/>
      <c r="AQ9" s="25"/>
      <c r="AR9" s="25"/>
      <c r="AS9" s="25"/>
      <c r="AU9" s="25"/>
    </row>
    <row r="10" spans="1:47" ht="14.4" customHeight="1">
      <c r="A10" s="63" t="s">
        <v>20</v>
      </c>
      <c r="B10" s="26">
        <f>-'UI Data Export'!T143-'UI Data Export'!AG143</f>
        <v>-7380091.1749958992</v>
      </c>
      <c r="C10" s="25"/>
      <c r="D10" s="26">
        <f>-'UI Data Export'!AH143</f>
        <v>-1000308.8364197165</v>
      </c>
      <c r="E10" s="26">
        <f>-'UI Data Export'!AI143</f>
        <v>-1044111.1924686255</v>
      </c>
      <c r="F10" s="26">
        <f>-'UI Data Export'!AJ143</f>
        <v>-1079430.7137163477</v>
      </c>
      <c r="G10" s="26">
        <f>-'UI Data Export'!AK143</f>
        <v>-1112674.5984157524</v>
      </c>
      <c r="H10" s="26">
        <f>-'UI Data Export'!AL143</f>
        <v>-1142011.3648750652</v>
      </c>
      <c r="I10" s="26">
        <f>-'UI Data Export'!AM143</f>
        <v>-1166321.0792887066</v>
      </c>
      <c r="J10" s="26">
        <f>-'UI Data Export'!AN143</f>
        <v>-1187909.0008533788</v>
      </c>
      <c r="K10" s="26">
        <f>-'UI Data Export'!AO143</f>
        <v>-1208946.9211602772</v>
      </c>
      <c r="L10" s="26">
        <f>-'UI Data Export'!AP143</f>
        <v>-1232878.9560298361</v>
      </c>
      <c r="M10" s="26">
        <f>-'UI Data Export'!AQ143</f>
        <v>-1256176.0166761347</v>
      </c>
      <c r="N10" s="26">
        <f>-'UI Data Export'!AR143</f>
        <v>-1279421.5908378828</v>
      </c>
      <c r="O10" s="26">
        <f>-'UI Data Export'!AS143</f>
        <v>-1306805.5314611266</v>
      </c>
      <c r="P10" s="25"/>
      <c r="Q10" s="26">
        <f t="shared" ref="Q10:Q12" si="3">SUM(D10:O10)</f>
        <v>-14016995.802202851</v>
      </c>
      <c r="S10" s="26">
        <f>-'UI Data Export'!AU143</f>
        <v>-1338941.9927741918</v>
      </c>
      <c r="T10" s="26">
        <f>-'UI Data Export'!AV143</f>
        <v>-1370188.026000279</v>
      </c>
      <c r="U10" s="26">
        <f>-'UI Data Export'!AW143</f>
        <v>-1395384.6985346808</v>
      </c>
      <c r="V10" s="26">
        <f>-'UI Data Export'!AX143</f>
        <v>-1418761.6492675403</v>
      </c>
      <c r="W10" s="26">
        <f>-'UI Data Export'!AY143</f>
        <v>-1438778.8877620413</v>
      </c>
      <c r="X10" s="26">
        <f>'Depreciation Calcs'!F112</f>
        <v>83354.887297825073</v>
      </c>
      <c r="Y10" s="26">
        <f>'Depreciation Calcs'!G112</f>
        <v>83354.887297825073</v>
      </c>
      <c r="Z10" s="26">
        <f>'Depreciation Calcs'!H112</f>
        <v>83354.887297825073</v>
      </c>
      <c r="AA10" s="26">
        <f>'Depreciation Calcs'!I112</f>
        <v>83354.887297825073</v>
      </c>
      <c r="AB10" s="26">
        <f>'Depreciation Calcs'!J112</f>
        <v>83354.887297825073</v>
      </c>
      <c r="AC10" s="26">
        <f>'Depreciation Calcs'!K112</f>
        <v>83354.887297825073</v>
      </c>
      <c r="AD10" s="26">
        <f>'Depreciation Calcs'!L112</f>
        <v>83354.887297825073</v>
      </c>
      <c r="AE10" s="25"/>
      <c r="AF10" s="26">
        <f t="shared" ref="AF10:AF12" si="4">SUM(R10:AD10)</f>
        <v>-6378571.0432539592</v>
      </c>
      <c r="AH10" s="26">
        <f>'Depreciation Calcs'!M112</f>
        <v>83354.887297825073</v>
      </c>
      <c r="AI10" s="26">
        <f>'Depreciation Calcs'!N112</f>
        <v>83354.887297825073</v>
      </c>
      <c r="AJ10" s="26">
        <f>'Depreciation Calcs'!O112</f>
        <v>83354.887297825073</v>
      </c>
      <c r="AK10" s="26">
        <f>'Depreciation Calcs'!P112</f>
        <v>83354.887297825073</v>
      </c>
      <c r="AL10" s="26">
        <f>'Depreciation Calcs'!Q112</f>
        <v>83354.887297825073</v>
      </c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4.4" customHeight="1">
      <c r="A11" s="63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26">
        <f t="shared" si="3"/>
        <v>0</v>
      </c>
      <c r="S11" s="25"/>
      <c r="T11" s="25"/>
      <c r="U11" s="25"/>
      <c r="V11" s="25"/>
      <c r="W11" s="25"/>
      <c r="X11" s="25">
        <f>-'Depreciation Calcs'!F54</f>
        <v>-363732043.36766213</v>
      </c>
      <c r="Y11" s="25">
        <f>-'Depreciation Calcs'!G54</f>
        <v>-4103320.8431345746</v>
      </c>
      <c r="Z11" s="25">
        <f>-'Depreciation Calcs'!H54</f>
        <v>-4103320.8431345746</v>
      </c>
      <c r="AA11" s="25">
        <f>-'Depreciation Calcs'!I54</f>
        <v>-4103320.8431345746</v>
      </c>
      <c r="AB11" s="25">
        <f>-'Depreciation Calcs'!J54</f>
        <v>-4103320.8431345746</v>
      </c>
      <c r="AC11" s="25">
        <f>-'Depreciation Calcs'!K54</f>
        <v>-4103320.8431345746</v>
      </c>
      <c r="AD11" s="25">
        <f>-'Depreciation Calcs'!L54</f>
        <v>-4103320.8431345746</v>
      </c>
      <c r="AE11" s="28"/>
      <c r="AF11" s="26">
        <f t="shared" si="4"/>
        <v>-388351968.42646962</v>
      </c>
      <c r="AH11" s="25">
        <f>-'Depreciation Calcs'!M54</f>
        <v>-4602409.7663395442</v>
      </c>
      <c r="AI11" s="25">
        <f>-'Depreciation Calcs'!N54</f>
        <v>-4602409.7663395442</v>
      </c>
      <c r="AJ11" s="25">
        <f>-'Depreciation Calcs'!O54</f>
        <v>-4602409.7663395442</v>
      </c>
      <c r="AK11" s="25">
        <f>-'Depreciation Calcs'!P54</f>
        <v>-4602409.7663395442</v>
      </c>
      <c r="AL11" s="25">
        <f>-'Depreciation Calcs'!Q54</f>
        <v>-4602409.7663395442</v>
      </c>
      <c r="AM11" s="25"/>
      <c r="AN11" s="25"/>
      <c r="AO11" s="25"/>
      <c r="AP11" s="25"/>
      <c r="AQ11" s="25"/>
      <c r="AR11" s="25"/>
      <c r="AS11" s="25"/>
      <c r="AU11" s="25"/>
    </row>
    <row r="12" spans="1:47" ht="14.4" customHeight="1">
      <c r="A12" s="63" t="s">
        <v>158</v>
      </c>
      <c r="B12" s="25">
        <f>'UI Data Export'!G147+'UI Data Export'!T147+'UI Data Export'!AG147</f>
        <v>26282445.525788195</v>
      </c>
      <c r="D12" s="25">
        <f>'UI Data Export'!AH147</f>
        <v>3080491.4207127164</v>
      </c>
      <c r="E12" s="25">
        <f>'UI Data Export'!AI147</f>
        <v>3191625.8911629478</v>
      </c>
      <c r="F12" s="25">
        <f>'UI Data Export'!AJ147</f>
        <v>3292296.2680392633</v>
      </c>
      <c r="G12" s="25">
        <f>'UI Data Export'!AK147</f>
        <v>3396661.4832494697</v>
      </c>
      <c r="H12" s="25">
        <f>'UI Data Export'!AL147</f>
        <v>3488600.9778244621</v>
      </c>
      <c r="I12" s="25">
        <f>'UI Data Export'!AM147</f>
        <v>3563975.9999649408</v>
      </c>
      <c r="J12" s="25">
        <f>'UI Data Export'!AN147</f>
        <v>3630120.8430434465</v>
      </c>
      <c r="K12" s="25">
        <f>'UI Data Export'!AO147</f>
        <v>3694318.2179187201</v>
      </c>
      <c r="L12" s="25">
        <f>'UI Data Export'!AP147</f>
        <v>3768103.5406955155</v>
      </c>
      <c r="M12" s="25">
        <f>'UI Data Export'!AQ147</f>
        <v>3839647.2081071278</v>
      </c>
      <c r="N12" s="25">
        <f>'UI Data Export'!AR147</f>
        <v>3910905.1417058422</v>
      </c>
      <c r="O12" s="25">
        <f>'UI Data Export'!AS147</f>
        <v>3995908.2097227927</v>
      </c>
      <c r="Q12" s="26">
        <f t="shared" si="3"/>
        <v>42852655.202147245</v>
      </c>
      <c r="S12" s="25">
        <f>'UI Data Export'!AU147</f>
        <v>4113746.7987837787</v>
      </c>
      <c r="T12" s="25">
        <f>'UI Data Export'!AV147</f>
        <v>4211981.7728095707</v>
      </c>
      <c r="U12" s="25">
        <f>'UI Data Export'!AW147</f>
        <v>4289730.9613153404</v>
      </c>
      <c r="V12" s="25">
        <f>'UI Data Export'!AX147</f>
        <v>4361239.351980743</v>
      </c>
      <c r="W12" s="25">
        <f>'UI Data Export'!AY147</f>
        <v>4421334.6259521516</v>
      </c>
      <c r="X12" s="25">
        <f>-'Depreciation Calcs'!F64</f>
        <v>-484998.93342201971</v>
      </c>
      <c r="Y12" s="25">
        <f>-'Depreciation Calcs'!G64</f>
        <v>-484998.93342201971</v>
      </c>
      <c r="Z12" s="25">
        <f>-'Depreciation Calcs'!H64</f>
        <v>-484998.93342201971</v>
      </c>
      <c r="AA12" s="25">
        <f>-'Depreciation Calcs'!I64</f>
        <v>-484998.93342201971</v>
      </c>
      <c r="AB12" s="25">
        <f>-'Depreciation Calcs'!J64</f>
        <v>-484998.93342201971</v>
      </c>
      <c r="AC12" s="25">
        <f>-'Depreciation Calcs'!K64</f>
        <v>-484998.93342201971</v>
      </c>
      <c r="AD12" s="25">
        <f>-'Depreciation Calcs'!L64</f>
        <v>-484998.93342201971</v>
      </c>
      <c r="AE12" s="28"/>
      <c r="AF12" s="26">
        <f t="shared" si="4"/>
        <v>18003040.976887435</v>
      </c>
      <c r="AH12" s="25">
        <f>-'Depreciation Calcs'!M64</f>
        <v>-544632.24672477611</v>
      </c>
      <c r="AI12" s="25">
        <f>-'Depreciation Calcs'!N64</f>
        <v>-544632.24672477611</v>
      </c>
      <c r="AJ12" s="25">
        <f>-'Depreciation Calcs'!O64</f>
        <v>-544632.24672477611</v>
      </c>
      <c r="AK12" s="25">
        <f>-'Depreciation Calcs'!P64</f>
        <v>-544632.24672477611</v>
      </c>
      <c r="AL12" s="25">
        <f>-'Depreciation Calcs'!Q64</f>
        <v>-544632.24672477611</v>
      </c>
      <c r="AM12" s="25"/>
      <c r="AN12" s="25"/>
      <c r="AO12" s="25"/>
      <c r="AP12" s="25"/>
      <c r="AQ12" s="25"/>
      <c r="AR12" s="25"/>
      <c r="AS12" s="25"/>
      <c r="AU12" s="25"/>
    </row>
    <row r="13" spans="1:47" ht="14.4" customHeight="1">
      <c r="B13" s="26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/>
      <c r="Q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5"/>
      <c r="AF13" s="26"/>
      <c r="AH13" s="26"/>
      <c r="AI13" s="26"/>
      <c r="AJ13" s="26"/>
      <c r="AK13" s="26"/>
      <c r="AL13" s="26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ht="14.4" customHeight="1" thickBot="1">
      <c r="A14" s="64" t="s">
        <v>2</v>
      </c>
      <c r="B14" s="24">
        <f t="shared" ref="B14" si="5">SUM(B9:B12)</f>
        <v>18902354.350792296</v>
      </c>
      <c r="C14" s="23"/>
      <c r="D14" s="24">
        <f t="shared" ref="D14:Q14" si="6">SUM(D9:D12)</f>
        <v>2080182.5842929999</v>
      </c>
      <c r="E14" s="24">
        <f t="shared" si="6"/>
        <v>2147514.6986943223</v>
      </c>
      <c r="F14" s="24">
        <f t="shared" si="6"/>
        <v>2212865.5543229156</v>
      </c>
      <c r="G14" s="24">
        <f t="shared" si="6"/>
        <v>2283986.8848337173</v>
      </c>
      <c r="H14" s="24">
        <f t="shared" si="6"/>
        <v>2346589.6129493969</v>
      </c>
      <c r="I14" s="24">
        <f t="shared" si="6"/>
        <v>2397654.9206762342</v>
      </c>
      <c r="J14" s="24">
        <f t="shared" si="6"/>
        <v>2442211.8421900677</v>
      </c>
      <c r="K14" s="24">
        <f t="shared" si="6"/>
        <v>2485371.2967584431</v>
      </c>
      <c r="L14" s="24">
        <f t="shared" si="6"/>
        <v>2535224.5846656794</v>
      </c>
      <c r="M14" s="24">
        <f t="shared" si="6"/>
        <v>2583471.1914309934</v>
      </c>
      <c r="N14" s="24">
        <f t="shared" si="6"/>
        <v>2631483.5508679594</v>
      </c>
      <c r="O14" s="24">
        <f t="shared" si="6"/>
        <v>2689102.6782616661</v>
      </c>
      <c r="P14" s="23"/>
      <c r="Q14" s="24">
        <f t="shared" si="6"/>
        <v>28835659.399944395</v>
      </c>
      <c r="S14" s="24">
        <f t="shared" ref="S14:AD14" si="7">SUM(S9:S12)</f>
        <v>2774804.8060095869</v>
      </c>
      <c r="T14" s="24">
        <f t="shared" si="7"/>
        <v>2841793.7468092917</v>
      </c>
      <c r="U14" s="24">
        <f t="shared" si="7"/>
        <v>2894346.2627806598</v>
      </c>
      <c r="V14" s="24">
        <f t="shared" si="7"/>
        <v>2942477.7027132027</v>
      </c>
      <c r="W14" s="24">
        <f t="shared" si="7"/>
        <v>2982555.7381901103</v>
      </c>
      <c r="X14" s="24">
        <f t="shared" si="7"/>
        <v>-360884906.89719641</v>
      </c>
      <c r="Y14" s="24">
        <f t="shared" si="7"/>
        <v>-1256105.450982905</v>
      </c>
      <c r="Z14" s="24">
        <f t="shared" si="7"/>
        <v>-1256105.450982905</v>
      </c>
      <c r="AA14" s="24">
        <f t="shared" si="7"/>
        <v>-1256105.450982905</v>
      </c>
      <c r="AB14" s="24">
        <f t="shared" si="7"/>
        <v>-1256105.450982905</v>
      </c>
      <c r="AC14" s="24">
        <f t="shared" si="7"/>
        <v>-1256105.450982905</v>
      </c>
      <c r="AD14" s="24">
        <f t="shared" si="7"/>
        <v>-1256105.450982905</v>
      </c>
      <c r="AE14" s="23"/>
      <c r="AF14" s="24">
        <f t="shared" ref="AF14" si="8">SUM(AF9:AF12)</f>
        <v>-353985561.346591</v>
      </c>
      <c r="AH14" s="24">
        <f t="shared" ref="AH14:AL14" si="9">SUM(AH9:AH12)</f>
        <v>-1814827.6874906309</v>
      </c>
      <c r="AI14" s="24">
        <f t="shared" si="9"/>
        <v>-1814827.6874906309</v>
      </c>
      <c r="AJ14" s="24">
        <f t="shared" si="9"/>
        <v>-1814827.6874906309</v>
      </c>
      <c r="AK14" s="24">
        <f t="shared" si="9"/>
        <v>-1814827.6874906309</v>
      </c>
      <c r="AL14" s="24">
        <f t="shared" si="9"/>
        <v>-1814827.6874906309</v>
      </c>
      <c r="AM14" s="23"/>
      <c r="AN14" s="23"/>
      <c r="AO14" s="23"/>
      <c r="AP14" s="23"/>
      <c r="AQ14" s="23"/>
      <c r="AR14" s="23"/>
      <c r="AS14" s="23"/>
      <c r="AT14" s="23"/>
      <c r="AU14" s="23"/>
    </row>
    <row r="15" spans="1:47" ht="14.4" customHeight="1" thickTop="1">
      <c r="B15" s="26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5"/>
      <c r="Q15" s="26"/>
    </row>
    <row r="16" spans="1:47" ht="14.4" customHeight="1">
      <c r="B16" s="26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5"/>
      <c r="Q16" s="26"/>
    </row>
    <row r="17" spans="1:47" ht="14.4" customHeight="1">
      <c r="A17" s="63" t="s">
        <v>14</v>
      </c>
      <c r="B17" s="26">
        <f t="shared" ref="B17" si="10">B9</f>
        <v>0</v>
      </c>
      <c r="C17" s="25"/>
      <c r="D17" s="26">
        <f t="shared" ref="D17:O17" si="11">D9</f>
        <v>0</v>
      </c>
      <c r="E17" s="26">
        <f t="shared" si="11"/>
        <v>0</v>
      </c>
      <c r="F17" s="26">
        <f t="shared" si="11"/>
        <v>0</v>
      </c>
      <c r="G17" s="26">
        <f t="shared" si="11"/>
        <v>0</v>
      </c>
      <c r="H17" s="26">
        <f t="shared" si="11"/>
        <v>0</v>
      </c>
      <c r="I17" s="26">
        <f t="shared" si="11"/>
        <v>0</v>
      </c>
      <c r="J17" s="26">
        <f t="shared" si="11"/>
        <v>0</v>
      </c>
      <c r="K17" s="26">
        <f t="shared" si="11"/>
        <v>0</v>
      </c>
      <c r="L17" s="26">
        <f t="shared" si="11"/>
        <v>0</v>
      </c>
      <c r="M17" s="26">
        <f t="shared" si="11"/>
        <v>0</v>
      </c>
      <c r="N17" s="26">
        <f t="shared" si="11"/>
        <v>0</v>
      </c>
      <c r="O17" s="26">
        <f t="shared" si="11"/>
        <v>0</v>
      </c>
      <c r="Q17" s="26">
        <f t="shared" ref="Q17:Q20" si="12">SUM(D17:O17)</f>
        <v>0</v>
      </c>
      <c r="S17" s="26">
        <f t="shared" ref="S17:AD17" si="13">S9</f>
        <v>0</v>
      </c>
      <c r="T17" s="26">
        <f t="shared" si="13"/>
        <v>0</v>
      </c>
      <c r="U17" s="26">
        <f t="shared" si="13"/>
        <v>0</v>
      </c>
      <c r="V17" s="26">
        <f t="shared" si="13"/>
        <v>0</v>
      </c>
      <c r="W17" s="26">
        <f t="shared" si="13"/>
        <v>0</v>
      </c>
      <c r="X17" s="26">
        <f t="shared" si="13"/>
        <v>3248780.5165899144</v>
      </c>
      <c r="Y17" s="26">
        <f t="shared" si="13"/>
        <v>3248859.4382758643</v>
      </c>
      <c r="Z17" s="26">
        <f t="shared" si="13"/>
        <v>3248859.4382758643</v>
      </c>
      <c r="AA17" s="26">
        <f t="shared" si="13"/>
        <v>3248859.4382758643</v>
      </c>
      <c r="AB17" s="26">
        <f t="shared" si="13"/>
        <v>3248859.4382758643</v>
      </c>
      <c r="AC17" s="26">
        <f t="shared" si="13"/>
        <v>3248859.4382758643</v>
      </c>
      <c r="AD17" s="26">
        <f t="shared" si="13"/>
        <v>3248859.4382758643</v>
      </c>
      <c r="AE17" s="28"/>
      <c r="AF17" s="26">
        <f>SUM(R17:AD17)</f>
        <v>22741937.1462451</v>
      </c>
      <c r="AH17" s="26">
        <f t="shared" ref="AH17" si="14">AH9</f>
        <v>3248859.4382758643</v>
      </c>
      <c r="AI17" s="26">
        <f t="shared" ref="AI17:AL17" si="15">AI9</f>
        <v>3248859.4382758643</v>
      </c>
      <c r="AJ17" s="26">
        <f t="shared" si="15"/>
        <v>3248859.4382758643</v>
      </c>
      <c r="AK17" s="26">
        <f t="shared" si="15"/>
        <v>3248859.4382758643</v>
      </c>
      <c r="AL17" s="26">
        <f t="shared" si="15"/>
        <v>3248859.4382758643</v>
      </c>
      <c r="AM17" s="25"/>
      <c r="AN17" s="25"/>
      <c r="AO17" s="25"/>
      <c r="AP17" s="25"/>
      <c r="AQ17" s="25"/>
      <c r="AR17" s="25"/>
      <c r="AS17" s="25"/>
      <c r="AU17" s="25"/>
    </row>
    <row r="18" spans="1:47" ht="14.4" customHeight="1">
      <c r="A18" s="63" t="s">
        <v>20</v>
      </c>
      <c r="B18" s="26">
        <f t="shared" ref="B18" si="16">B10</f>
        <v>-7380091.1749958992</v>
      </c>
      <c r="C18" s="25"/>
      <c r="D18" s="26">
        <f t="shared" ref="D18:O18" si="17">D10</f>
        <v>-1000308.8364197165</v>
      </c>
      <c r="E18" s="26">
        <f t="shared" si="17"/>
        <v>-1044111.1924686255</v>
      </c>
      <c r="F18" s="26">
        <f t="shared" si="17"/>
        <v>-1079430.7137163477</v>
      </c>
      <c r="G18" s="26">
        <f t="shared" si="17"/>
        <v>-1112674.5984157524</v>
      </c>
      <c r="H18" s="26">
        <f t="shared" si="17"/>
        <v>-1142011.3648750652</v>
      </c>
      <c r="I18" s="26">
        <f t="shared" si="17"/>
        <v>-1166321.0792887066</v>
      </c>
      <c r="J18" s="26">
        <f t="shared" si="17"/>
        <v>-1187909.0008533788</v>
      </c>
      <c r="K18" s="26">
        <f t="shared" si="17"/>
        <v>-1208946.9211602772</v>
      </c>
      <c r="L18" s="26">
        <f t="shared" si="17"/>
        <v>-1232878.9560298361</v>
      </c>
      <c r="M18" s="26">
        <f t="shared" si="17"/>
        <v>-1256176.0166761347</v>
      </c>
      <c r="N18" s="26">
        <f t="shared" si="17"/>
        <v>-1279421.5908378828</v>
      </c>
      <c r="O18" s="26">
        <f t="shared" si="17"/>
        <v>-1306805.5314611266</v>
      </c>
      <c r="P18" s="25"/>
      <c r="Q18" s="26">
        <f t="shared" si="12"/>
        <v>-14016995.802202851</v>
      </c>
      <c r="S18" s="26">
        <f t="shared" ref="S18:AD18" si="18">S10</f>
        <v>-1338941.9927741918</v>
      </c>
      <c r="T18" s="26">
        <f t="shared" si="18"/>
        <v>-1370188.026000279</v>
      </c>
      <c r="U18" s="26">
        <f t="shared" si="18"/>
        <v>-1395384.6985346808</v>
      </c>
      <c r="V18" s="26">
        <f t="shared" si="18"/>
        <v>-1418761.6492675403</v>
      </c>
      <c r="W18" s="26">
        <f t="shared" si="18"/>
        <v>-1438778.8877620413</v>
      </c>
      <c r="X18" s="26">
        <f t="shared" si="18"/>
        <v>83354.887297825073</v>
      </c>
      <c r="Y18" s="26">
        <f t="shared" si="18"/>
        <v>83354.887297825073</v>
      </c>
      <c r="Z18" s="26">
        <f t="shared" si="18"/>
        <v>83354.887297825073</v>
      </c>
      <c r="AA18" s="26">
        <f t="shared" si="18"/>
        <v>83354.887297825073</v>
      </c>
      <c r="AB18" s="26">
        <f t="shared" si="18"/>
        <v>83354.887297825073</v>
      </c>
      <c r="AC18" s="26">
        <f t="shared" si="18"/>
        <v>83354.887297825073</v>
      </c>
      <c r="AD18" s="26">
        <f t="shared" si="18"/>
        <v>83354.887297825073</v>
      </c>
      <c r="AE18" s="25"/>
      <c r="AF18" s="26">
        <f t="shared" ref="AF18:AF20" si="19">SUM(R18:AD18)</f>
        <v>-6378571.0432539592</v>
      </c>
      <c r="AH18" s="26">
        <f t="shared" ref="AH18" si="20">AH10</f>
        <v>83354.887297825073</v>
      </c>
      <c r="AI18" s="26">
        <f t="shared" ref="AI18:AL18" si="21">AI10</f>
        <v>83354.887297825073</v>
      </c>
      <c r="AJ18" s="26">
        <f t="shared" si="21"/>
        <v>83354.887297825073</v>
      </c>
      <c r="AK18" s="26">
        <f t="shared" si="21"/>
        <v>83354.887297825073</v>
      </c>
      <c r="AL18" s="26">
        <f t="shared" si="21"/>
        <v>83354.887297825073</v>
      </c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ht="14.4" customHeight="1">
      <c r="A19" s="63" t="s">
        <v>31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26">
        <f t="shared" si="12"/>
        <v>0</v>
      </c>
      <c r="S19" s="25"/>
      <c r="T19" s="25"/>
      <c r="U19" s="25"/>
      <c r="V19" s="25"/>
      <c r="W19" s="25"/>
      <c r="X19" s="25">
        <f>-'Depreciation Calcs'!F55</f>
        <v>-11442682.527308607</v>
      </c>
      <c r="Y19" s="25">
        <f>-'Depreciation Calcs'!G55</f>
        <v>-11442682.527308607</v>
      </c>
      <c r="Z19" s="25">
        <f>-'Depreciation Calcs'!H55</f>
        <v>-11442682.527308607</v>
      </c>
      <c r="AA19" s="25">
        <f>-'Depreciation Calcs'!I55</f>
        <v>-11442682.527308607</v>
      </c>
      <c r="AB19" s="25">
        <f>-'Depreciation Calcs'!J55</f>
        <v>-11442682.527308607</v>
      </c>
      <c r="AC19" s="25">
        <f>-'Depreciation Calcs'!K55</f>
        <v>-11442682.527308607</v>
      </c>
      <c r="AD19" s="25">
        <f>-'Depreciation Calcs'!L55</f>
        <v>-11442682.527308607</v>
      </c>
      <c r="AE19" s="28"/>
      <c r="AF19" s="26">
        <f t="shared" si="19"/>
        <v>-80098777.691160262</v>
      </c>
      <c r="AH19" s="25">
        <f>-'Depreciation Calcs'!M55</f>
        <v>-8883704.0821077283</v>
      </c>
      <c r="AI19" s="25">
        <f>-'Depreciation Calcs'!N55</f>
        <v>-8883704.0821077283</v>
      </c>
      <c r="AJ19" s="25">
        <f>-'Depreciation Calcs'!O55</f>
        <v>-8883704.0821077283</v>
      </c>
      <c r="AK19" s="25">
        <f>-'Depreciation Calcs'!P55</f>
        <v>-8883704.0821077283</v>
      </c>
      <c r="AL19" s="25">
        <f>-'Depreciation Calcs'!Q55</f>
        <v>-8883704.0821077283</v>
      </c>
      <c r="AM19" s="25"/>
      <c r="AN19" s="25"/>
      <c r="AO19" s="25"/>
      <c r="AP19" s="25"/>
      <c r="AQ19" s="25"/>
      <c r="AR19" s="25"/>
      <c r="AS19" s="25"/>
      <c r="AU19" s="25"/>
    </row>
    <row r="20" spans="1:47" ht="14.4" customHeight="1">
      <c r="A20" s="63" t="s">
        <v>158</v>
      </c>
      <c r="B20" s="26">
        <f t="shared" ref="B20" si="22">B12</f>
        <v>26282445.525788195</v>
      </c>
      <c r="D20" s="26">
        <f t="shared" ref="D20:O20" si="23">D12</f>
        <v>3080491.4207127164</v>
      </c>
      <c r="E20" s="26">
        <f t="shared" si="23"/>
        <v>3191625.8911629478</v>
      </c>
      <c r="F20" s="26">
        <f t="shared" si="23"/>
        <v>3292296.2680392633</v>
      </c>
      <c r="G20" s="26">
        <f t="shared" si="23"/>
        <v>3396661.4832494697</v>
      </c>
      <c r="H20" s="26">
        <f t="shared" si="23"/>
        <v>3488600.9778244621</v>
      </c>
      <c r="I20" s="26">
        <f t="shared" si="23"/>
        <v>3563975.9999649408</v>
      </c>
      <c r="J20" s="26">
        <f t="shared" si="23"/>
        <v>3630120.8430434465</v>
      </c>
      <c r="K20" s="26">
        <f t="shared" si="23"/>
        <v>3694318.2179187201</v>
      </c>
      <c r="L20" s="26">
        <f t="shared" si="23"/>
        <v>3768103.5406955155</v>
      </c>
      <c r="M20" s="26">
        <f t="shared" si="23"/>
        <v>3839647.2081071278</v>
      </c>
      <c r="N20" s="26">
        <f t="shared" si="23"/>
        <v>3910905.1417058422</v>
      </c>
      <c r="O20" s="26">
        <f t="shared" si="23"/>
        <v>3995908.2097227927</v>
      </c>
      <c r="Q20" s="26">
        <f t="shared" si="12"/>
        <v>42852655.202147245</v>
      </c>
      <c r="S20" s="26">
        <f t="shared" ref="S20:AD20" si="24">S12</f>
        <v>4113746.7987837787</v>
      </c>
      <c r="T20" s="26">
        <f t="shared" si="24"/>
        <v>4211981.7728095707</v>
      </c>
      <c r="U20" s="26">
        <f t="shared" si="24"/>
        <v>4289730.9613153404</v>
      </c>
      <c r="V20" s="26">
        <f t="shared" si="24"/>
        <v>4361239.351980743</v>
      </c>
      <c r="W20" s="26">
        <f t="shared" si="24"/>
        <v>4421334.6259521516</v>
      </c>
      <c r="X20" s="26">
        <f t="shared" si="24"/>
        <v>-484998.93342201971</v>
      </c>
      <c r="Y20" s="26">
        <f t="shared" si="24"/>
        <v>-484998.93342201971</v>
      </c>
      <c r="Z20" s="26">
        <f t="shared" si="24"/>
        <v>-484998.93342201971</v>
      </c>
      <c r="AA20" s="26">
        <f t="shared" si="24"/>
        <v>-484998.93342201971</v>
      </c>
      <c r="AB20" s="26">
        <f t="shared" si="24"/>
        <v>-484998.93342201971</v>
      </c>
      <c r="AC20" s="26">
        <f t="shared" si="24"/>
        <v>-484998.93342201971</v>
      </c>
      <c r="AD20" s="26">
        <f t="shared" si="24"/>
        <v>-484998.93342201971</v>
      </c>
      <c r="AE20" s="28"/>
      <c r="AF20" s="26">
        <f t="shared" si="19"/>
        <v>18003040.976887435</v>
      </c>
      <c r="AH20" s="26">
        <f t="shared" ref="AH20" si="25">AH12</f>
        <v>-544632.24672477611</v>
      </c>
      <c r="AI20" s="26">
        <f t="shared" ref="AI20:AL20" si="26">AI12</f>
        <v>-544632.24672477611</v>
      </c>
      <c r="AJ20" s="26">
        <f t="shared" si="26"/>
        <v>-544632.24672477611</v>
      </c>
      <c r="AK20" s="26">
        <f t="shared" si="26"/>
        <v>-544632.24672477611</v>
      </c>
      <c r="AL20" s="26">
        <f t="shared" si="26"/>
        <v>-544632.24672477611</v>
      </c>
      <c r="AM20" s="25"/>
      <c r="AN20" s="25"/>
      <c r="AO20" s="25"/>
      <c r="AP20" s="25"/>
      <c r="AQ20" s="25"/>
      <c r="AR20" s="25"/>
      <c r="AS20" s="25"/>
      <c r="AU20" s="25"/>
    </row>
    <row r="21" spans="1:47" ht="14.4" customHeight="1">
      <c r="B21" s="26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5"/>
      <c r="Q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5"/>
      <c r="AF21" s="26"/>
      <c r="AH21" s="26"/>
      <c r="AI21" s="26"/>
      <c r="AJ21" s="26"/>
      <c r="AK21" s="26"/>
      <c r="AL21" s="26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ht="14.4" customHeight="1" thickBot="1">
      <c r="A22" s="64" t="s">
        <v>29</v>
      </c>
      <c r="B22" s="24">
        <f t="shared" ref="B22" si="27">SUM(B17:B20)</f>
        <v>18902354.350792296</v>
      </c>
      <c r="C22" s="23"/>
      <c r="D22" s="24">
        <f t="shared" ref="D22:O22" si="28">SUM(D17:D20)</f>
        <v>2080182.5842929999</v>
      </c>
      <c r="E22" s="24">
        <f t="shared" si="28"/>
        <v>2147514.6986943223</v>
      </c>
      <c r="F22" s="24">
        <f t="shared" si="28"/>
        <v>2212865.5543229156</v>
      </c>
      <c r="G22" s="24">
        <f t="shared" si="28"/>
        <v>2283986.8848337173</v>
      </c>
      <c r="H22" s="24">
        <f t="shared" si="28"/>
        <v>2346589.6129493969</v>
      </c>
      <c r="I22" s="24">
        <f t="shared" si="28"/>
        <v>2397654.9206762342</v>
      </c>
      <c r="J22" s="24">
        <f t="shared" si="28"/>
        <v>2442211.8421900677</v>
      </c>
      <c r="K22" s="24">
        <f t="shared" si="28"/>
        <v>2485371.2967584431</v>
      </c>
      <c r="L22" s="24">
        <f t="shared" si="28"/>
        <v>2535224.5846656794</v>
      </c>
      <c r="M22" s="24">
        <f t="shared" si="28"/>
        <v>2583471.1914309934</v>
      </c>
      <c r="N22" s="24">
        <f t="shared" si="28"/>
        <v>2631483.5508679594</v>
      </c>
      <c r="O22" s="24">
        <f t="shared" si="28"/>
        <v>2689102.6782616661</v>
      </c>
      <c r="P22" s="23"/>
      <c r="Q22" s="24">
        <f t="shared" ref="Q22" si="29">SUM(Q17:Q20)</f>
        <v>28835659.399944395</v>
      </c>
      <c r="S22" s="24">
        <f t="shared" ref="S22:AD22" si="30">SUM(S17:S20)</f>
        <v>2774804.8060095869</v>
      </c>
      <c r="T22" s="24">
        <f t="shared" si="30"/>
        <v>2841793.7468092917</v>
      </c>
      <c r="U22" s="24">
        <f t="shared" si="30"/>
        <v>2894346.2627806598</v>
      </c>
      <c r="V22" s="24">
        <f t="shared" si="30"/>
        <v>2942477.7027132027</v>
      </c>
      <c r="W22" s="24">
        <f t="shared" si="30"/>
        <v>2982555.7381901103</v>
      </c>
      <c r="X22" s="24">
        <f t="shared" si="30"/>
        <v>-8595546.0568428878</v>
      </c>
      <c r="Y22" s="24">
        <f t="shared" si="30"/>
        <v>-8595467.1351569369</v>
      </c>
      <c r="Z22" s="24">
        <f t="shared" si="30"/>
        <v>-8595467.1351569369</v>
      </c>
      <c r="AA22" s="24">
        <f t="shared" si="30"/>
        <v>-8595467.1351569369</v>
      </c>
      <c r="AB22" s="24">
        <f t="shared" si="30"/>
        <v>-8595467.1351569369</v>
      </c>
      <c r="AC22" s="24">
        <f t="shared" si="30"/>
        <v>-8595467.1351569369</v>
      </c>
      <c r="AD22" s="24">
        <f t="shared" si="30"/>
        <v>-8595467.1351569369</v>
      </c>
      <c r="AE22" s="23"/>
      <c r="AF22" s="24">
        <f t="shared" ref="AF22" si="31">SUM(AF17:AF20)</f>
        <v>-45732370.611281686</v>
      </c>
      <c r="AH22" s="24">
        <f t="shared" ref="AH22:AL22" si="32">SUM(AH17:AH20)</f>
        <v>-6096122.003258815</v>
      </c>
      <c r="AI22" s="24">
        <f t="shared" si="32"/>
        <v>-6096122.003258815</v>
      </c>
      <c r="AJ22" s="24">
        <f t="shared" si="32"/>
        <v>-6096122.003258815</v>
      </c>
      <c r="AK22" s="24">
        <f t="shared" si="32"/>
        <v>-6096122.003258815</v>
      </c>
      <c r="AL22" s="24">
        <f t="shared" si="32"/>
        <v>-6096122.003258815</v>
      </c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 ht="14.4" customHeight="1" thickTop="1"/>
    <row r="24" spans="1:47" ht="14.4" customHeight="1">
      <c r="A24" s="22"/>
      <c r="B24" s="22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1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H24" s="22"/>
      <c r="AI24" s="22"/>
      <c r="AJ24" s="22"/>
      <c r="AK24" s="22"/>
      <c r="AL24" s="22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1:47" ht="14.4" customHeight="1">
      <c r="A25" s="20" t="s">
        <v>3</v>
      </c>
    </row>
    <row r="26" spans="1:47" ht="14.4" customHeight="1">
      <c r="A26" s="63" t="s">
        <v>32</v>
      </c>
      <c r="B26" s="26">
        <f t="shared" ref="B26" si="33">B22</f>
        <v>18902354.350792296</v>
      </c>
      <c r="C26" s="25"/>
      <c r="D26" s="26">
        <f t="shared" ref="D26:O26" si="34">D22</f>
        <v>2080182.5842929999</v>
      </c>
      <c r="E26" s="26">
        <f t="shared" si="34"/>
        <v>2147514.6986943223</v>
      </c>
      <c r="F26" s="26">
        <f t="shared" si="34"/>
        <v>2212865.5543229156</v>
      </c>
      <c r="G26" s="26">
        <f t="shared" si="34"/>
        <v>2283986.8848337173</v>
      </c>
      <c r="H26" s="26">
        <f t="shared" si="34"/>
        <v>2346589.6129493969</v>
      </c>
      <c r="I26" s="26">
        <f t="shared" si="34"/>
        <v>2397654.9206762342</v>
      </c>
      <c r="J26" s="26">
        <f t="shared" si="34"/>
        <v>2442211.8421900677</v>
      </c>
      <c r="K26" s="26">
        <f t="shared" si="34"/>
        <v>2485371.2967584431</v>
      </c>
      <c r="L26" s="26">
        <f t="shared" si="34"/>
        <v>2535224.5846656794</v>
      </c>
      <c r="M26" s="26">
        <f t="shared" si="34"/>
        <v>2583471.1914309934</v>
      </c>
      <c r="N26" s="26">
        <f t="shared" si="34"/>
        <v>2631483.5508679594</v>
      </c>
      <c r="O26" s="26">
        <f t="shared" si="34"/>
        <v>2689102.6782616661</v>
      </c>
      <c r="S26" s="26">
        <f t="shared" ref="S26:AD26" si="35">S22</f>
        <v>2774804.8060095869</v>
      </c>
      <c r="T26" s="26">
        <f t="shared" si="35"/>
        <v>2841793.7468092917</v>
      </c>
      <c r="U26" s="26">
        <f t="shared" si="35"/>
        <v>2894346.2627806598</v>
      </c>
      <c r="V26" s="26">
        <f t="shared" si="35"/>
        <v>2942477.7027132027</v>
      </c>
      <c r="W26" s="26">
        <f t="shared" si="35"/>
        <v>2982555.7381901103</v>
      </c>
      <c r="X26" s="26">
        <f t="shared" si="35"/>
        <v>-8595546.0568428878</v>
      </c>
      <c r="Y26" s="26">
        <f t="shared" si="35"/>
        <v>-8595467.1351569369</v>
      </c>
      <c r="Z26" s="26">
        <f t="shared" si="35"/>
        <v>-8595467.1351569369</v>
      </c>
      <c r="AA26" s="26">
        <f t="shared" si="35"/>
        <v>-8595467.1351569369</v>
      </c>
      <c r="AB26" s="26">
        <f t="shared" si="35"/>
        <v>-8595467.1351569369</v>
      </c>
      <c r="AC26" s="26">
        <f t="shared" si="35"/>
        <v>-8595467.1351569369</v>
      </c>
      <c r="AD26" s="26">
        <f t="shared" si="35"/>
        <v>-8595467.1351569369</v>
      </c>
      <c r="AE26" s="28"/>
      <c r="AH26" s="26">
        <f t="shared" ref="AH26:AL26" si="36">AH22</f>
        <v>-6096122.003258815</v>
      </c>
      <c r="AI26" s="26">
        <f t="shared" si="36"/>
        <v>-6096122.003258815</v>
      </c>
      <c r="AJ26" s="26">
        <f t="shared" si="36"/>
        <v>-6096122.003258815</v>
      </c>
      <c r="AK26" s="26">
        <f t="shared" si="36"/>
        <v>-6096122.003258815</v>
      </c>
      <c r="AL26" s="26">
        <f t="shared" si="36"/>
        <v>-6096122.003258815</v>
      </c>
      <c r="AM26" s="25"/>
      <c r="AN26" s="25"/>
      <c r="AO26" s="25"/>
      <c r="AP26" s="25"/>
      <c r="AQ26" s="25"/>
      <c r="AR26" s="25"/>
      <c r="AS26" s="25"/>
    </row>
    <row r="27" spans="1:47" ht="14.4" customHeight="1">
      <c r="A27" s="63" t="s">
        <v>4</v>
      </c>
      <c r="B27" s="19">
        <v>5.5E-2</v>
      </c>
      <c r="C27" s="18"/>
      <c r="D27" s="19">
        <v>5.5E-2</v>
      </c>
      <c r="E27" s="19">
        <v>5.5E-2</v>
      </c>
      <c r="F27" s="19">
        <v>5.5E-2</v>
      </c>
      <c r="G27" s="19">
        <v>5.5E-2</v>
      </c>
      <c r="H27" s="19">
        <v>5.5E-2</v>
      </c>
      <c r="I27" s="19">
        <v>5.5E-2</v>
      </c>
      <c r="J27" s="19">
        <v>5.5E-2</v>
      </c>
      <c r="K27" s="19">
        <v>5.5E-2</v>
      </c>
      <c r="L27" s="19">
        <v>5.5E-2</v>
      </c>
      <c r="M27" s="19">
        <v>5.5E-2</v>
      </c>
      <c r="N27" s="19">
        <v>5.5E-2</v>
      </c>
      <c r="O27" s="19">
        <v>5.5E-2</v>
      </c>
      <c r="S27" s="19">
        <v>5.5E-2</v>
      </c>
      <c r="T27" s="19">
        <v>5.5E-2</v>
      </c>
      <c r="U27" s="19">
        <v>5.5E-2</v>
      </c>
      <c r="V27" s="19">
        <v>5.5E-2</v>
      </c>
      <c r="W27" s="19">
        <v>5.5E-2</v>
      </c>
      <c r="X27" s="19">
        <v>5.5E-2</v>
      </c>
      <c r="Y27" s="19">
        <v>5.5E-2</v>
      </c>
      <c r="Z27" s="19">
        <v>5.5E-2</v>
      </c>
      <c r="AA27" s="19">
        <v>5.5E-2</v>
      </c>
      <c r="AB27" s="19">
        <v>5.5E-2</v>
      </c>
      <c r="AC27" s="19">
        <v>5.5E-2</v>
      </c>
      <c r="AD27" s="19">
        <v>5.5E-2</v>
      </c>
      <c r="AE27" s="28"/>
      <c r="AH27" s="19">
        <v>5.5E-2</v>
      </c>
      <c r="AI27" s="19">
        <v>5.5E-2</v>
      </c>
      <c r="AJ27" s="19">
        <v>5.5E-2</v>
      </c>
      <c r="AK27" s="19">
        <v>5.5E-2</v>
      </c>
      <c r="AL27" s="19">
        <v>5.5E-2</v>
      </c>
      <c r="AM27" s="18"/>
      <c r="AN27" s="18"/>
      <c r="AO27" s="18"/>
      <c r="AP27" s="18"/>
      <c r="AQ27" s="18"/>
      <c r="AR27" s="18"/>
      <c r="AS27" s="18"/>
    </row>
    <row r="28" spans="1:47" ht="14.4" customHeight="1" thickBot="1">
      <c r="A28" s="17" t="s">
        <v>5</v>
      </c>
      <c r="B28" s="16">
        <f t="shared" ref="B28" si="37">B26*B27</f>
        <v>1039629.4892935763</v>
      </c>
      <c r="C28" s="25"/>
      <c r="D28" s="16">
        <f t="shared" ref="D28" si="38">D26*D27</f>
        <v>114410.04213611499</v>
      </c>
      <c r="E28" s="16">
        <f t="shared" ref="E28" si="39">E26*E27</f>
        <v>118113.30842818772</v>
      </c>
      <c r="F28" s="16">
        <f t="shared" ref="F28" si="40">F26*F27</f>
        <v>121707.60548776036</v>
      </c>
      <c r="G28" s="16">
        <f t="shared" ref="G28" si="41">G26*G27</f>
        <v>125619.27866585445</v>
      </c>
      <c r="H28" s="16">
        <f t="shared" ref="H28" si="42">H26*H27</f>
        <v>129062.42871221683</v>
      </c>
      <c r="I28" s="16">
        <f t="shared" ref="I28" si="43">I26*I27</f>
        <v>131871.02063719288</v>
      </c>
      <c r="J28" s="16">
        <f t="shared" ref="J28" si="44">J26*J27</f>
        <v>134321.65132045373</v>
      </c>
      <c r="K28" s="16">
        <f t="shared" ref="K28" si="45">K26*K27</f>
        <v>136695.42132171438</v>
      </c>
      <c r="L28" s="16">
        <f t="shared" ref="L28" si="46">L26*L27</f>
        <v>139437.35215661235</v>
      </c>
      <c r="M28" s="16">
        <f t="shared" ref="M28" si="47">M26*M27</f>
        <v>142090.91552870465</v>
      </c>
      <c r="N28" s="16">
        <f t="shared" ref="N28" si="48">N26*N27</f>
        <v>144731.59529773777</v>
      </c>
      <c r="O28" s="16">
        <f t="shared" ref="O28" si="49">O26*O27</f>
        <v>147900.64730439163</v>
      </c>
      <c r="Q28" s="26">
        <f t="shared" ref="Q28" si="50">SUM(D28:O28)</f>
        <v>1585961.2669969418</v>
      </c>
      <c r="S28" s="16">
        <f t="shared" ref="S28" si="51">S26*S27</f>
        <v>152614.26433052728</v>
      </c>
      <c r="T28" s="16">
        <f t="shared" ref="T28" si="52">T26*T27</f>
        <v>156298.65607451103</v>
      </c>
      <c r="U28" s="16">
        <f t="shared" ref="U28" si="53">U26*U27</f>
        <v>159189.0444529363</v>
      </c>
      <c r="V28" s="16">
        <f t="shared" ref="V28" si="54">V26*V27</f>
        <v>161836.27364922615</v>
      </c>
      <c r="W28" s="16">
        <f t="shared" ref="W28" si="55">W26*W27</f>
        <v>164040.56560045606</v>
      </c>
      <c r="X28" s="16">
        <f t="shared" ref="X28" si="56">X26*X27</f>
        <v>-472755.03312635882</v>
      </c>
      <c r="Y28" s="16">
        <f t="shared" ref="Y28" si="57">Y26*Y27</f>
        <v>-472750.69243363151</v>
      </c>
      <c r="Z28" s="16">
        <f t="shared" ref="Z28" si="58">Z26*Z27</f>
        <v>-472750.69243363151</v>
      </c>
      <c r="AA28" s="16">
        <f t="shared" ref="AA28" si="59">AA26*AA27</f>
        <v>-472750.69243363151</v>
      </c>
      <c r="AB28" s="16">
        <f t="shared" ref="AB28" si="60">AB26*AB27</f>
        <v>-472750.69243363151</v>
      </c>
      <c r="AC28" s="16">
        <f t="shared" ref="AC28" si="61">AC26*AC27</f>
        <v>-472750.69243363151</v>
      </c>
      <c r="AD28" s="16">
        <f t="shared" ref="AD28" si="62">AD26*AD27</f>
        <v>-472750.69243363151</v>
      </c>
      <c r="AE28" s="28"/>
      <c r="AF28" s="26">
        <f t="shared" ref="AF28" si="63">SUM(S28:AD28)</f>
        <v>-2515280.3836204913</v>
      </c>
      <c r="AH28" s="16">
        <f t="shared" ref="AH28:AL28" si="64">AH26*AH27</f>
        <v>-335286.71017923485</v>
      </c>
      <c r="AI28" s="16">
        <f t="shared" si="64"/>
        <v>-335286.71017923485</v>
      </c>
      <c r="AJ28" s="16">
        <f t="shared" si="64"/>
        <v>-335286.71017923485</v>
      </c>
      <c r="AK28" s="16">
        <f t="shared" si="64"/>
        <v>-335286.71017923485</v>
      </c>
      <c r="AL28" s="16">
        <f t="shared" si="64"/>
        <v>-335286.71017923485</v>
      </c>
      <c r="AM28" s="25"/>
      <c r="AN28" s="25"/>
      <c r="AO28" s="25"/>
      <c r="AP28" s="25"/>
      <c r="AQ28" s="25"/>
      <c r="AR28" s="25"/>
      <c r="AS28" s="25"/>
      <c r="AU28" s="25"/>
    </row>
    <row r="29" spans="1:47" ht="14.4" customHeight="1" thickTop="1">
      <c r="AE29" s="28"/>
    </row>
    <row r="30" spans="1:47" ht="14.4" customHeight="1">
      <c r="A30" s="63" t="s">
        <v>6</v>
      </c>
      <c r="B30" s="26">
        <f t="shared" ref="B30" si="65">B14</f>
        <v>18902354.350792296</v>
      </c>
      <c r="C30" s="25"/>
      <c r="D30" s="26">
        <f t="shared" ref="D30:O30" si="66">D14</f>
        <v>2080182.5842929999</v>
      </c>
      <c r="E30" s="26">
        <f t="shared" si="66"/>
        <v>2147514.6986943223</v>
      </c>
      <c r="F30" s="26">
        <f t="shared" si="66"/>
        <v>2212865.5543229156</v>
      </c>
      <c r="G30" s="26">
        <f t="shared" si="66"/>
        <v>2283986.8848337173</v>
      </c>
      <c r="H30" s="26">
        <f t="shared" si="66"/>
        <v>2346589.6129493969</v>
      </c>
      <c r="I30" s="26">
        <f t="shared" si="66"/>
        <v>2397654.9206762342</v>
      </c>
      <c r="J30" s="26">
        <f t="shared" si="66"/>
        <v>2442211.8421900677</v>
      </c>
      <c r="K30" s="26">
        <f t="shared" si="66"/>
        <v>2485371.2967584431</v>
      </c>
      <c r="L30" s="26">
        <f t="shared" si="66"/>
        <v>2535224.5846656794</v>
      </c>
      <c r="M30" s="26">
        <f t="shared" si="66"/>
        <v>2583471.1914309934</v>
      </c>
      <c r="N30" s="26">
        <f t="shared" si="66"/>
        <v>2631483.5508679594</v>
      </c>
      <c r="O30" s="26">
        <f t="shared" si="66"/>
        <v>2689102.6782616661</v>
      </c>
      <c r="S30" s="26">
        <f t="shared" ref="S30:AD30" si="67">S14</f>
        <v>2774804.8060095869</v>
      </c>
      <c r="T30" s="26">
        <f t="shared" si="67"/>
        <v>2841793.7468092917</v>
      </c>
      <c r="U30" s="26">
        <f t="shared" si="67"/>
        <v>2894346.2627806598</v>
      </c>
      <c r="V30" s="26">
        <f t="shared" si="67"/>
        <v>2942477.7027132027</v>
      </c>
      <c r="W30" s="26">
        <f t="shared" si="67"/>
        <v>2982555.7381901103</v>
      </c>
      <c r="X30" s="26">
        <f t="shared" si="67"/>
        <v>-360884906.89719641</v>
      </c>
      <c r="Y30" s="26">
        <f t="shared" si="67"/>
        <v>-1256105.450982905</v>
      </c>
      <c r="Z30" s="26">
        <f t="shared" si="67"/>
        <v>-1256105.450982905</v>
      </c>
      <c r="AA30" s="26">
        <f t="shared" si="67"/>
        <v>-1256105.450982905</v>
      </c>
      <c r="AB30" s="26">
        <f t="shared" si="67"/>
        <v>-1256105.450982905</v>
      </c>
      <c r="AC30" s="26">
        <f t="shared" si="67"/>
        <v>-1256105.450982905</v>
      </c>
      <c r="AD30" s="26">
        <f t="shared" si="67"/>
        <v>-1256105.450982905</v>
      </c>
      <c r="AE30" s="28"/>
      <c r="AH30" s="26">
        <f t="shared" ref="AH30:AL30" si="68">AH14</f>
        <v>-1814827.6874906309</v>
      </c>
      <c r="AI30" s="26">
        <f t="shared" si="68"/>
        <v>-1814827.6874906309</v>
      </c>
      <c r="AJ30" s="26">
        <f t="shared" si="68"/>
        <v>-1814827.6874906309</v>
      </c>
      <c r="AK30" s="26">
        <f t="shared" si="68"/>
        <v>-1814827.6874906309</v>
      </c>
      <c r="AL30" s="26">
        <f t="shared" si="68"/>
        <v>-1814827.6874906309</v>
      </c>
      <c r="AM30" s="25"/>
      <c r="AN30" s="25"/>
      <c r="AO30" s="25"/>
      <c r="AP30" s="25"/>
      <c r="AQ30" s="25"/>
      <c r="AR30" s="25"/>
      <c r="AS30" s="25"/>
    </row>
    <row r="31" spans="1:47" ht="14.4" customHeight="1">
      <c r="A31" s="63" t="s">
        <v>7</v>
      </c>
      <c r="B31" s="15">
        <v>0.35</v>
      </c>
      <c r="C31" s="14"/>
      <c r="D31" s="15">
        <v>0.35</v>
      </c>
      <c r="E31" s="15">
        <v>0.35</v>
      </c>
      <c r="F31" s="15">
        <v>0.35</v>
      </c>
      <c r="G31" s="15">
        <v>0.35</v>
      </c>
      <c r="H31" s="15">
        <v>0.35</v>
      </c>
      <c r="I31" s="15">
        <v>0.35</v>
      </c>
      <c r="J31" s="15">
        <v>0.35</v>
      </c>
      <c r="K31" s="15">
        <v>0.35</v>
      </c>
      <c r="L31" s="15">
        <v>0.35</v>
      </c>
      <c r="M31" s="15">
        <v>0.35</v>
      </c>
      <c r="N31" s="15">
        <v>0.35</v>
      </c>
      <c r="O31" s="15">
        <v>0.35</v>
      </c>
      <c r="S31" s="15">
        <v>0.35</v>
      </c>
      <c r="T31" s="15">
        <v>0.35</v>
      </c>
      <c r="U31" s="15">
        <v>0.35</v>
      </c>
      <c r="V31" s="15">
        <v>0.35</v>
      </c>
      <c r="W31" s="15">
        <v>0.35</v>
      </c>
      <c r="X31" s="15">
        <v>0.35</v>
      </c>
      <c r="Y31" s="15">
        <v>0.35</v>
      </c>
      <c r="Z31" s="15">
        <v>0.35</v>
      </c>
      <c r="AA31" s="15">
        <v>0.35</v>
      </c>
      <c r="AB31" s="15">
        <v>0.35</v>
      </c>
      <c r="AC31" s="15">
        <v>0.35</v>
      </c>
      <c r="AD31" s="15">
        <v>0.35</v>
      </c>
      <c r="AE31" s="28"/>
      <c r="AH31" s="15">
        <v>0.35</v>
      </c>
      <c r="AI31" s="15">
        <v>0.35</v>
      </c>
      <c r="AJ31" s="15">
        <v>0.35</v>
      </c>
      <c r="AK31" s="15">
        <v>0.35</v>
      </c>
      <c r="AL31" s="15">
        <v>0.35</v>
      </c>
      <c r="AM31" s="14"/>
      <c r="AN31" s="14"/>
      <c r="AO31" s="14"/>
      <c r="AP31" s="14"/>
      <c r="AQ31" s="14"/>
      <c r="AR31" s="14"/>
      <c r="AS31" s="14"/>
    </row>
    <row r="32" spans="1:47" ht="14.4" customHeight="1">
      <c r="B32" s="13">
        <f t="shared" ref="B32" si="69">B30*B31</f>
        <v>6615824.0227773031</v>
      </c>
      <c r="C32" s="25"/>
      <c r="D32" s="13">
        <f t="shared" ref="D32" si="70">D30*D31</f>
        <v>728063.90450254991</v>
      </c>
      <c r="E32" s="13">
        <f t="shared" ref="E32" si="71">E30*E31</f>
        <v>751630.14454301272</v>
      </c>
      <c r="F32" s="13">
        <f t="shared" ref="F32" si="72">F30*F31</f>
        <v>774502.94401302037</v>
      </c>
      <c r="G32" s="13">
        <f t="shared" ref="G32" si="73">G30*G31</f>
        <v>799395.40969180095</v>
      </c>
      <c r="H32" s="13">
        <f t="shared" ref="H32" si="74">H30*H31</f>
        <v>821306.36453228886</v>
      </c>
      <c r="I32" s="13">
        <f t="shared" ref="I32" si="75">I30*I31</f>
        <v>839179.22223668196</v>
      </c>
      <c r="J32" s="13">
        <f t="shared" ref="J32" si="76">J30*J31</f>
        <v>854774.14476652362</v>
      </c>
      <c r="K32" s="13">
        <f t="shared" ref="K32" si="77">K30*K31</f>
        <v>869879.953865455</v>
      </c>
      <c r="L32" s="13">
        <f t="shared" ref="L32" si="78">L30*L31</f>
        <v>887328.60463298776</v>
      </c>
      <c r="M32" s="13">
        <f t="shared" ref="M32" si="79">M30*M31</f>
        <v>904214.91700084764</v>
      </c>
      <c r="N32" s="13">
        <f t="shared" ref="N32" si="80">N30*N31</f>
        <v>921019.24280378572</v>
      </c>
      <c r="O32" s="13">
        <f t="shared" ref="O32" si="81">O30*O31</f>
        <v>941185.93739158311</v>
      </c>
      <c r="S32" s="13">
        <f t="shared" ref="S32" si="82">S30*S31</f>
        <v>971181.6821033553</v>
      </c>
      <c r="T32" s="13">
        <f t="shared" ref="T32" si="83">T30*T31</f>
        <v>994627.81138325203</v>
      </c>
      <c r="U32" s="13">
        <f t="shared" ref="U32" si="84">U30*U31</f>
        <v>1013021.1919732309</v>
      </c>
      <c r="V32" s="13">
        <f t="shared" ref="V32" si="85">V30*V31</f>
        <v>1029867.1959496209</v>
      </c>
      <c r="W32" s="13">
        <f t="shared" ref="W32" si="86">W30*W31</f>
        <v>1043894.5083665386</v>
      </c>
      <c r="X32" s="13">
        <f t="shared" ref="X32" si="87">X30*X31</f>
        <v>-126309717.41401874</v>
      </c>
      <c r="Y32" s="13">
        <f t="shared" ref="Y32" si="88">Y30*Y31</f>
        <v>-439636.90784401674</v>
      </c>
      <c r="Z32" s="13">
        <f t="shared" ref="Z32" si="89">Z30*Z31</f>
        <v>-439636.90784401674</v>
      </c>
      <c r="AA32" s="13">
        <f t="shared" ref="AA32" si="90">AA30*AA31</f>
        <v>-439636.90784401674</v>
      </c>
      <c r="AB32" s="13">
        <f t="shared" ref="AB32" si="91">AB30*AB31</f>
        <v>-439636.90784401674</v>
      </c>
      <c r="AC32" s="13">
        <f t="shared" ref="AC32" si="92">AC30*AC31</f>
        <v>-439636.90784401674</v>
      </c>
      <c r="AD32" s="13">
        <f t="shared" ref="AD32" si="93">AD30*AD31</f>
        <v>-439636.90784401674</v>
      </c>
      <c r="AE32" s="28"/>
      <c r="AH32" s="13">
        <f t="shared" ref="AH32:AL32" si="94">AH30*AH31</f>
        <v>-635189.69062172074</v>
      </c>
      <c r="AI32" s="13">
        <f t="shared" si="94"/>
        <v>-635189.69062172074</v>
      </c>
      <c r="AJ32" s="13">
        <f t="shared" si="94"/>
        <v>-635189.69062172074</v>
      </c>
      <c r="AK32" s="13">
        <f t="shared" si="94"/>
        <v>-635189.69062172074</v>
      </c>
      <c r="AL32" s="13">
        <f t="shared" si="94"/>
        <v>-635189.69062172074</v>
      </c>
      <c r="AM32" s="25"/>
      <c r="AN32" s="25"/>
      <c r="AO32" s="25"/>
      <c r="AP32" s="25"/>
      <c r="AQ32" s="25"/>
      <c r="AR32" s="25"/>
      <c r="AS32" s="25"/>
    </row>
    <row r="33" spans="1:47" ht="14.4" customHeight="1">
      <c r="A33" s="63" t="s">
        <v>8</v>
      </c>
      <c r="B33" s="25">
        <f t="shared" ref="B33" si="95">-B28*B31</f>
        <v>-363870.32125275169</v>
      </c>
      <c r="C33" s="25"/>
      <c r="D33" s="25">
        <f t="shared" ref="D33:O33" si="96">-D28*D31</f>
        <v>-40043.514747640242</v>
      </c>
      <c r="E33" s="25">
        <f t="shared" si="96"/>
        <v>-41339.657949865701</v>
      </c>
      <c r="F33" s="25">
        <f t="shared" si="96"/>
        <v>-42597.66192071612</v>
      </c>
      <c r="G33" s="25">
        <f t="shared" si="96"/>
        <v>-43966.747533049056</v>
      </c>
      <c r="H33" s="25">
        <f t="shared" si="96"/>
        <v>-45171.85004927589</v>
      </c>
      <c r="I33" s="25">
        <f t="shared" si="96"/>
        <v>-46154.857223017505</v>
      </c>
      <c r="J33" s="25">
        <f t="shared" si="96"/>
        <v>-47012.577962158801</v>
      </c>
      <c r="K33" s="25">
        <f t="shared" si="96"/>
        <v>-47843.397462600034</v>
      </c>
      <c r="L33" s="25">
        <f t="shared" si="96"/>
        <v>-48803.073254814321</v>
      </c>
      <c r="M33" s="25">
        <f t="shared" si="96"/>
        <v>-49731.820435046626</v>
      </c>
      <c r="N33" s="25">
        <f t="shared" si="96"/>
        <v>-50656.058354208217</v>
      </c>
      <c r="O33" s="25">
        <f t="shared" si="96"/>
        <v>-51765.226556537069</v>
      </c>
      <c r="S33" s="25">
        <f t="shared" ref="S33:AD33" si="97">-S28*S31</f>
        <v>-53414.992515684542</v>
      </c>
      <c r="T33" s="25">
        <f t="shared" si="97"/>
        <v>-54704.52962607886</v>
      </c>
      <c r="U33" s="25">
        <f t="shared" si="97"/>
        <v>-55716.165558527704</v>
      </c>
      <c r="V33" s="25">
        <f t="shared" si="97"/>
        <v>-56642.69577722915</v>
      </c>
      <c r="W33" s="25">
        <f t="shared" si="97"/>
        <v>-57414.197960159618</v>
      </c>
      <c r="X33" s="25">
        <f t="shared" si="97"/>
        <v>165464.26159422557</v>
      </c>
      <c r="Y33" s="25">
        <f t="shared" si="97"/>
        <v>165462.74235177101</v>
      </c>
      <c r="Z33" s="25">
        <f t="shared" si="97"/>
        <v>165462.74235177101</v>
      </c>
      <c r="AA33" s="25">
        <f t="shared" si="97"/>
        <v>165462.74235177101</v>
      </c>
      <c r="AB33" s="25">
        <f t="shared" si="97"/>
        <v>165462.74235177101</v>
      </c>
      <c r="AC33" s="25">
        <f t="shared" si="97"/>
        <v>165462.74235177101</v>
      </c>
      <c r="AD33" s="25">
        <f t="shared" si="97"/>
        <v>165462.74235177101</v>
      </c>
      <c r="AE33" s="28"/>
      <c r="AH33" s="25">
        <f t="shared" ref="AH33:AL33" si="98">-AH28*AH31</f>
        <v>117350.34856273219</v>
      </c>
      <c r="AI33" s="25">
        <f t="shared" si="98"/>
        <v>117350.34856273219</v>
      </c>
      <c r="AJ33" s="25">
        <f t="shared" si="98"/>
        <v>117350.34856273219</v>
      </c>
      <c r="AK33" s="25">
        <f t="shared" si="98"/>
        <v>117350.34856273219</v>
      </c>
      <c r="AL33" s="25">
        <f t="shared" si="98"/>
        <v>117350.34856273219</v>
      </c>
      <c r="AM33" s="25"/>
      <c r="AN33" s="25"/>
      <c r="AO33" s="25"/>
      <c r="AP33" s="25"/>
      <c r="AQ33" s="25"/>
      <c r="AR33" s="25"/>
      <c r="AS33" s="25"/>
    </row>
    <row r="34" spans="1:47" ht="14.4" customHeight="1" thickBot="1">
      <c r="A34" s="17" t="s">
        <v>9</v>
      </c>
      <c r="B34" s="16">
        <f t="shared" ref="B34" si="99">B32+B33</f>
        <v>6251953.701524551</v>
      </c>
      <c r="C34" s="25"/>
      <c r="D34" s="16">
        <f t="shared" ref="D34" si="100">D32+D33</f>
        <v>688020.38975490967</v>
      </c>
      <c r="E34" s="16">
        <f t="shared" ref="E34" si="101">E32+E33</f>
        <v>710290.48659314704</v>
      </c>
      <c r="F34" s="16">
        <f t="shared" ref="F34" si="102">F32+F33</f>
        <v>731905.2820923042</v>
      </c>
      <c r="G34" s="16">
        <f t="shared" ref="G34" si="103">G32+G33</f>
        <v>755428.66215875186</v>
      </c>
      <c r="H34" s="16">
        <f t="shared" ref="H34" si="104">H32+H33</f>
        <v>776134.51448301296</v>
      </c>
      <c r="I34" s="16">
        <f t="shared" ref="I34" si="105">I32+I33</f>
        <v>793024.36501366447</v>
      </c>
      <c r="J34" s="16">
        <f t="shared" ref="J34" si="106">J32+J33</f>
        <v>807761.56680436479</v>
      </c>
      <c r="K34" s="16">
        <f t="shared" ref="K34" si="107">K32+K33</f>
        <v>822036.55640285497</v>
      </c>
      <c r="L34" s="16">
        <f t="shared" ref="L34" si="108">L32+L33</f>
        <v>838525.53137817339</v>
      </c>
      <c r="M34" s="16">
        <f t="shared" ref="M34" si="109">M32+M33</f>
        <v>854483.09656580095</v>
      </c>
      <c r="N34" s="16">
        <f t="shared" ref="N34" si="110">N32+N33</f>
        <v>870363.18444957747</v>
      </c>
      <c r="O34" s="16">
        <f t="shared" ref="O34" si="111">O32+O33</f>
        <v>889420.71083504602</v>
      </c>
      <c r="Q34" s="26">
        <f t="shared" ref="Q34" si="112">SUM(D34:O34)</f>
        <v>9537394.3465316072</v>
      </c>
      <c r="S34" s="16">
        <f t="shared" ref="S34" si="113">S32+S33</f>
        <v>917766.68958767073</v>
      </c>
      <c r="T34" s="16">
        <f t="shared" ref="T34" si="114">T32+T33</f>
        <v>939923.28175717313</v>
      </c>
      <c r="U34" s="16">
        <f t="shared" ref="U34" si="115">U32+U33</f>
        <v>957305.02641470323</v>
      </c>
      <c r="V34" s="16">
        <f t="shared" ref="V34" si="116">V32+V33</f>
        <v>973224.50017239177</v>
      </c>
      <c r="W34" s="16">
        <f t="shared" ref="W34" si="117">W32+W33</f>
        <v>986480.31040637894</v>
      </c>
      <c r="X34" s="16">
        <f t="shared" ref="X34" si="118">X32+X33</f>
        <v>-126144253.15242451</v>
      </c>
      <c r="Y34" s="16">
        <f t="shared" ref="Y34" si="119">Y32+Y33</f>
        <v>-274174.16549224569</v>
      </c>
      <c r="Z34" s="16">
        <f t="shared" ref="Z34" si="120">Z32+Z33</f>
        <v>-274174.16549224569</v>
      </c>
      <c r="AA34" s="16">
        <f t="shared" ref="AA34" si="121">AA32+AA33</f>
        <v>-274174.16549224569</v>
      </c>
      <c r="AB34" s="16">
        <f t="shared" ref="AB34" si="122">AB32+AB33</f>
        <v>-274174.16549224569</v>
      </c>
      <c r="AC34" s="16">
        <f t="shared" ref="AC34" si="123">AC32+AC33</f>
        <v>-274174.16549224569</v>
      </c>
      <c r="AD34" s="16">
        <f t="shared" ref="AD34" si="124">AD32+AD33</f>
        <v>-274174.16549224569</v>
      </c>
      <c r="AE34" s="28"/>
      <c r="AF34" s="26">
        <f t="shared" ref="AF34" si="125">SUM(S34:AD34)</f>
        <v>-123014598.33703971</v>
      </c>
      <c r="AH34" s="16">
        <f t="shared" ref="AH34:AL34" si="126">AH32+AH33</f>
        <v>-517839.34205898852</v>
      </c>
      <c r="AI34" s="16">
        <f t="shared" si="126"/>
        <v>-517839.34205898852</v>
      </c>
      <c r="AJ34" s="16">
        <f t="shared" si="126"/>
        <v>-517839.34205898852</v>
      </c>
      <c r="AK34" s="16">
        <f t="shared" si="126"/>
        <v>-517839.34205898852</v>
      </c>
      <c r="AL34" s="16">
        <f t="shared" si="126"/>
        <v>-517839.34205898852</v>
      </c>
      <c r="AM34" s="25"/>
      <c r="AN34" s="25"/>
      <c r="AO34" s="25"/>
      <c r="AP34" s="25"/>
      <c r="AQ34" s="25"/>
      <c r="AR34" s="25"/>
      <c r="AS34" s="25"/>
      <c r="AU34" s="25"/>
    </row>
    <row r="35" spans="1:47" ht="14.4" customHeight="1" thickTop="1">
      <c r="AE35" s="28"/>
    </row>
    <row r="36" spans="1:47" ht="14.4" customHeight="1">
      <c r="A36" s="12" t="s">
        <v>10</v>
      </c>
      <c r="B36" s="26">
        <f t="shared" ref="B36" si="127">B28+B34</f>
        <v>7291583.1908181272</v>
      </c>
      <c r="C36" s="25"/>
      <c r="D36" s="26">
        <f t="shared" ref="D36:O36" si="128">D28+D34</f>
        <v>802430.43189102469</v>
      </c>
      <c r="E36" s="26">
        <f t="shared" si="128"/>
        <v>828403.79502133478</v>
      </c>
      <c r="F36" s="26">
        <f t="shared" si="128"/>
        <v>853612.88758006459</v>
      </c>
      <c r="G36" s="26">
        <f t="shared" si="128"/>
        <v>881047.94082460634</v>
      </c>
      <c r="H36" s="26">
        <f t="shared" si="128"/>
        <v>905196.94319522975</v>
      </c>
      <c r="I36" s="26">
        <f t="shared" si="128"/>
        <v>924895.38565085735</v>
      </c>
      <c r="J36" s="26">
        <f t="shared" si="128"/>
        <v>942083.21812481852</v>
      </c>
      <c r="K36" s="26">
        <f t="shared" si="128"/>
        <v>958731.97772456938</v>
      </c>
      <c r="L36" s="26">
        <f t="shared" si="128"/>
        <v>977962.88353478571</v>
      </c>
      <c r="M36" s="26">
        <f t="shared" si="128"/>
        <v>996574.0120945056</v>
      </c>
      <c r="N36" s="26">
        <f t="shared" si="128"/>
        <v>1015094.7797473152</v>
      </c>
      <c r="O36" s="26">
        <f t="shared" si="128"/>
        <v>1037321.3581394376</v>
      </c>
      <c r="Q36" s="26">
        <f t="shared" ref="Q36" si="129">SUM(D36:O36)</f>
        <v>11123355.613528546</v>
      </c>
      <c r="S36" s="26">
        <f t="shared" ref="S36:AD36" si="130">S28+S34</f>
        <v>1070380.9539181981</v>
      </c>
      <c r="T36" s="26">
        <f t="shared" si="130"/>
        <v>1096221.9378316842</v>
      </c>
      <c r="U36" s="26">
        <f t="shared" si="130"/>
        <v>1116494.0708676395</v>
      </c>
      <c r="V36" s="26">
        <f t="shared" si="130"/>
        <v>1135060.7738216179</v>
      </c>
      <c r="W36" s="26">
        <f t="shared" si="130"/>
        <v>1150520.8760068349</v>
      </c>
      <c r="X36" s="26">
        <f t="shared" si="130"/>
        <v>-126617008.18555087</v>
      </c>
      <c r="Y36" s="26">
        <f t="shared" si="130"/>
        <v>-746924.85792587721</v>
      </c>
      <c r="Z36" s="26">
        <f t="shared" si="130"/>
        <v>-746924.85792587721</v>
      </c>
      <c r="AA36" s="26">
        <f t="shared" si="130"/>
        <v>-746924.85792587721</v>
      </c>
      <c r="AB36" s="26">
        <f t="shared" si="130"/>
        <v>-746924.85792587721</v>
      </c>
      <c r="AC36" s="26">
        <f t="shared" si="130"/>
        <v>-746924.85792587721</v>
      </c>
      <c r="AD36" s="26">
        <f t="shared" si="130"/>
        <v>-746924.85792587721</v>
      </c>
      <c r="AE36" s="28"/>
      <c r="AF36" s="26">
        <f t="shared" ref="AF36" si="131">SUM(S36:AD36)</f>
        <v>-125529878.72066015</v>
      </c>
      <c r="AH36" s="26">
        <f t="shared" ref="AH36:AL36" si="132">AH28+AH34</f>
        <v>-853126.05223822338</v>
      </c>
      <c r="AI36" s="26">
        <f t="shared" si="132"/>
        <v>-853126.05223822338</v>
      </c>
      <c r="AJ36" s="26">
        <f t="shared" si="132"/>
        <v>-853126.05223822338</v>
      </c>
      <c r="AK36" s="26">
        <f t="shared" si="132"/>
        <v>-853126.05223822338</v>
      </c>
      <c r="AL36" s="26">
        <f t="shared" si="132"/>
        <v>-853126.05223822338</v>
      </c>
      <c r="AM36" s="25"/>
      <c r="AN36" s="25"/>
      <c r="AO36" s="25"/>
      <c r="AP36" s="25"/>
      <c r="AQ36" s="25"/>
      <c r="AR36" s="25"/>
      <c r="AS36" s="25"/>
      <c r="AU36" s="25"/>
    </row>
    <row r="37" spans="1:47" ht="14.4" customHeight="1">
      <c r="A37" s="12"/>
      <c r="AE37" s="28"/>
    </row>
    <row r="38" spans="1:47" ht="14.4" customHeight="1">
      <c r="A38" s="12" t="s">
        <v>11</v>
      </c>
      <c r="B38" s="26">
        <f>B36</f>
        <v>7291583.1908181272</v>
      </c>
      <c r="C38" s="25"/>
      <c r="D38" s="26">
        <f>B38+D36</f>
        <v>8094013.6227091523</v>
      </c>
      <c r="E38" s="26">
        <f>D38+E36</f>
        <v>8922417.4177304879</v>
      </c>
      <c r="F38" s="26">
        <f t="shared" ref="F38:O38" si="133">E38+F36</f>
        <v>9776030.3053105529</v>
      </c>
      <c r="G38" s="26">
        <f t="shared" si="133"/>
        <v>10657078.246135158</v>
      </c>
      <c r="H38" s="26">
        <f t="shared" si="133"/>
        <v>11562275.189330388</v>
      </c>
      <c r="I38" s="26">
        <f t="shared" si="133"/>
        <v>12487170.574981246</v>
      </c>
      <c r="J38" s="26">
        <f t="shared" si="133"/>
        <v>13429253.793106064</v>
      </c>
      <c r="K38" s="26">
        <f t="shared" si="133"/>
        <v>14387985.770830633</v>
      </c>
      <c r="L38" s="26">
        <f t="shared" si="133"/>
        <v>15365948.654365418</v>
      </c>
      <c r="M38" s="26">
        <f t="shared" si="133"/>
        <v>16362522.666459924</v>
      </c>
      <c r="N38" s="26">
        <f t="shared" si="133"/>
        <v>17377617.44620724</v>
      </c>
      <c r="O38" s="26">
        <f t="shared" si="133"/>
        <v>18414938.804346677</v>
      </c>
      <c r="S38" s="26">
        <f>O38+S36</f>
        <v>19485319.758264877</v>
      </c>
      <c r="T38" s="26">
        <f>S38+T36</f>
        <v>20581541.696096562</v>
      </c>
      <c r="U38" s="26">
        <f t="shared" ref="U38:AD38" si="134">T38+U36</f>
        <v>21698035.766964201</v>
      </c>
      <c r="V38" s="26">
        <f t="shared" si="134"/>
        <v>22833096.540785819</v>
      </c>
      <c r="W38" s="26">
        <f t="shared" si="134"/>
        <v>23983617.416792654</v>
      </c>
      <c r="X38" s="26">
        <f t="shared" si="134"/>
        <v>-102633390.76875821</v>
      </c>
      <c r="Y38" s="26">
        <f t="shared" si="134"/>
        <v>-103380315.62668408</v>
      </c>
      <c r="Z38" s="26">
        <f t="shared" si="134"/>
        <v>-104127240.48460996</v>
      </c>
      <c r="AA38" s="26">
        <f t="shared" si="134"/>
        <v>-104874165.34253584</v>
      </c>
      <c r="AB38" s="26">
        <f t="shared" si="134"/>
        <v>-105621090.20046172</v>
      </c>
      <c r="AC38" s="26">
        <f t="shared" si="134"/>
        <v>-106368015.05838759</v>
      </c>
      <c r="AD38" s="26">
        <f t="shared" si="134"/>
        <v>-107114939.91631347</v>
      </c>
      <c r="AE38" s="28"/>
      <c r="AH38" s="26">
        <f>AD38+AH36</f>
        <v>-107968065.9685517</v>
      </c>
      <c r="AI38" s="26">
        <f>AH38+AI36</f>
        <v>-108821192.02078992</v>
      </c>
      <c r="AJ38" s="26">
        <f t="shared" ref="AJ38" si="135">AI38+AJ36</f>
        <v>-109674318.07302815</v>
      </c>
      <c r="AK38" s="26">
        <f t="shared" ref="AK38" si="136">AJ38+AK36</f>
        <v>-110527444.12526637</v>
      </c>
      <c r="AL38" s="26">
        <f t="shared" ref="AL38" si="137">AK38+AL36</f>
        <v>-111380570.1775046</v>
      </c>
      <c r="AM38" s="25"/>
      <c r="AN38" s="25"/>
      <c r="AO38" s="25"/>
      <c r="AP38" s="25"/>
      <c r="AQ38" s="25"/>
      <c r="AR38" s="25"/>
      <c r="AS38" s="25"/>
    </row>
    <row r="39" spans="1:47" ht="14.4" customHeight="1">
      <c r="A39" s="12"/>
      <c r="B39" s="26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8"/>
      <c r="AH39" s="26"/>
      <c r="AI39" s="26"/>
      <c r="AJ39" s="26"/>
      <c r="AK39" s="26"/>
      <c r="AL39" s="26"/>
      <c r="AM39" s="25"/>
      <c r="AN39" s="25"/>
      <c r="AO39" s="25"/>
      <c r="AP39" s="25"/>
      <c r="AQ39" s="25"/>
      <c r="AR39" s="25"/>
      <c r="AS39" s="25"/>
    </row>
    <row r="40" spans="1:47" ht="14.4" customHeight="1">
      <c r="A40" s="12" t="s">
        <v>38</v>
      </c>
      <c r="G40" s="26"/>
      <c r="H40" s="26"/>
      <c r="I40" s="26"/>
      <c r="J40" s="26"/>
      <c r="K40" s="26"/>
      <c r="L40" s="26"/>
      <c r="M40" s="26"/>
      <c r="N40" s="26"/>
      <c r="O40" s="26">
        <f>SUM(B38:O38)/13</f>
        <v>12625295.052487006</v>
      </c>
      <c r="S40" s="26">
        <f>(SUM(D38:O38)+S38)/13</f>
        <v>13563274.788444448</v>
      </c>
      <c r="T40" s="26">
        <f>(SUM(E38:O38)+SUM(S38:T38))/13</f>
        <v>14523853.871012708</v>
      </c>
      <c r="U40" s="26">
        <f>(SUM(F38:O38)+SUM(S38:U38))/13</f>
        <v>15506593.744030686</v>
      </c>
      <c r="V40" s="26">
        <f>(SUM(G38:O38)+SUM(S38:V38))/13</f>
        <v>16510983.454451861</v>
      </c>
      <c r="W40" s="26">
        <f>(SUM(H38:O38)+SUM(S38:W38))/13</f>
        <v>17536101.852194745</v>
      </c>
      <c r="X40" s="26">
        <f>(SUM(I38:O38)+SUM(S38:X38))/13</f>
        <v>8751819.8554187007</v>
      </c>
      <c r="Y40" s="26">
        <f>(SUM(J38:O38)+SUM(S38:Y38))/13</f>
        <v>-161063.69855555549</v>
      </c>
      <c r="Z40" s="26">
        <f>(SUM(K38:O38)+SUM(S38:Z38))/13</f>
        <v>-9203870.9506875593</v>
      </c>
      <c r="AA40" s="26">
        <f>(SUM(L38:O38)+SUM(S38:AA38))/13</f>
        <v>-18377882.574792676</v>
      </c>
      <c r="AB40" s="26">
        <f>(SUM(M38:O38)+SUM(S38:AB38))/13</f>
        <v>-27684577.871317841</v>
      </c>
      <c r="AC40" s="26">
        <f>(SUM(N38:O38)+SUM(S38:AC38))/13</f>
        <v>-37125388.465536878</v>
      </c>
      <c r="AD40" s="78">
        <f>(SUM(O38)+SUM(S38:AD38))/13</f>
        <v>-46701739.031884626</v>
      </c>
      <c r="AH40" s="26">
        <f>(SUM(S38:AD38)+AH38)/13</f>
        <v>-56423508.62979988</v>
      </c>
      <c r="AI40" s="26">
        <f>(SUM(T38:AD38)+SUM(AH38:AI38))/13</f>
        <v>-66293240.305111781</v>
      </c>
      <c r="AJ40" s="26">
        <f>(SUM(U38:AD38)+SUM(AH38:AJ38))/13</f>
        <v>-76312921.825813696</v>
      </c>
      <c r="AK40" s="26">
        <f>(SUM(V38:AD38)+SUM(AH38:AK38))/13</f>
        <v>-86484112.586754501</v>
      </c>
      <c r="AL40" s="26">
        <f>(SUM(W38:AD38)+SUM(AH38:AL38))/13</f>
        <v>-96808240.795853764</v>
      </c>
      <c r="AM40" s="25"/>
      <c r="AN40" s="25"/>
      <c r="AO40" s="25"/>
      <c r="AP40" s="25"/>
      <c r="AQ40" s="25"/>
      <c r="AR40" s="25"/>
      <c r="AS40" s="336"/>
    </row>
    <row r="41" spans="1:47" ht="14.4" customHeight="1"/>
    <row r="42" spans="1:47" s="10" customFormat="1" ht="14.4" customHeight="1">
      <c r="A42" s="11" t="s">
        <v>12</v>
      </c>
      <c r="B42" s="1">
        <f>B8</f>
        <v>43070</v>
      </c>
      <c r="C42" s="30"/>
      <c r="D42" s="1">
        <f t="shared" ref="D42:O42" si="138">D8</f>
        <v>43101</v>
      </c>
      <c r="E42" s="1">
        <f t="shared" si="138"/>
        <v>43132</v>
      </c>
      <c r="F42" s="1">
        <f t="shared" si="138"/>
        <v>43160</v>
      </c>
      <c r="G42" s="1">
        <f t="shared" si="138"/>
        <v>43191</v>
      </c>
      <c r="H42" s="1">
        <f t="shared" si="138"/>
        <v>43221</v>
      </c>
      <c r="I42" s="1">
        <f t="shared" si="138"/>
        <v>43252</v>
      </c>
      <c r="J42" s="1">
        <f t="shared" si="138"/>
        <v>43282</v>
      </c>
      <c r="K42" s="1">
        <f t="shared" si="138"/>
        <v>43313</v>
      </c>
      <c r="L42" s="1">
        <f t="shared" si="138"/>
        <v>43344</v>
      </c>
      <c r="M42" s="1">
        <f t="shared" si="138"/>
        <v>43374</v>
      </c>
      <c r="N42" s="1">
        <f t="shared" si="138"/>
        <v>43405</v>
      </c>
      <c r="O42" s="1">
        <f t="shared" si="138"/>
        <v>43435</v>
      </c>
      <c r="P42" s="30"/>
      <c r="Q42" s="27" t="s">
        <v>1</v>
      </c>
      <c r="R42" s="63"/>
      <c r="S42" s="1">
        <f t="shared" ref="S42:AD42" si="139">S8</f>
        <v>43466</v>
      </c>
      <c r="T42" s="1">
        <f t="shared" si="139"/>
        <v>43497</v>
      </c>
      <c r="U42" s="1">
        <f t="shared" si="139"/>
        <v>43525</v>
      </c>
      <c r="V42" s="1">
        <f t="shared" si="139"/>
        <v>43556</v>
      </c>
      <c r="W42" s="1">
        <f t="shared" si="139"/>
        <v>43586</v>
      </c>
      <c r="X42" s="1">
        <f t="shared" si="139"/>
        <v>43617</v>
      </c>
      <c r="Y42" s="1">
        <f t="shared" si="139"/>
        <v>43647</v>
      </c>
      <c r="Z42" s="1">
        <f t="shared" si="139"/>
        <v>43678</v>
      </c>
      <c r="AA42" s="1">
        <f t="shared" si="139"/>
        <v>43709</v>
      </c>
      <c r="AB42" s="1">
        <f t="shared" si="139"/>
        <v>43739</v>
      </c>
      <c r="AC42" s="1">
        <f t="shared" si="139"/>
        <v>43770</v>
      </c>
      <c r="AD42" s="1">
        <f t="shared" si="139"/>
        <v>43800</v>
      </c>
      <c r="AE42" s="30"/>
      <c r="AF42" s="27" t="s">
        <v>1</v>
      </c>
      <c r="AG42" s="63"/>
      <c r="AH42" s="1">
        <f t="shared" ref="AH42:AL42" si="140">AH8</f>
        <v>43831</v>
      </c>
      <c r="AI42" s="1">
        <f t="shared" si="140"/>
        <v>43862</v>
      </c>
      <c r="AJ42" s="1">
        <f t="shared" si="140"/>
        <v>43891</v>
      </c>
      <c r="AK42" s="1">
        <f t="shared" si="140"/>
        <v>43922</v>
      </c>
      <c r="AL42" s="1">
        <f t="shared" si="140"/>
        <v>43952</v>
      </c>
      <c r="AM42" s="30"/>
      <c r="AN42" s="30"/>
      <c r="AO42" s="30"/>
      <c r="AP42" s="30"/>
      <c r="AQ42" s="30"/>
      <c r="AR42" s="30"/>
      <c r="AS42" s="30"/>
      <c r="AT42" s="30"/>
      <c r="AU42" s="341"/>
    </row>
    <row r="43" spans="1:47" ht="14.4" customHeight="1">
      <c r="A43" s="63" t="s">
        <v>14</v>
      </c>
      <c r="B43" s="26">
        <f t="shared" ref="B43" si="141">(B9*0.35)+-(B51*0.35)</f>
        <v>0</v>
      </c>
      <c r="C43" s="25"/>
      <c r="D43" s="26">
        <f t="shared" ref="D43:O43" si="142">(D9*0.35)+-(D51*0.35)</f>
        <v>0</v>
      </c>
      <c r="E43" s="26">
        <f t="shared" si="142"/>
        <v>0</v>
      </c>
      <c r="F43" s="26">
        <f t="shared" si="142"/>
        <v>0</v>
      </c>
      <c r="G43" s="26">
        <f t="shared" si="142"/>
        <v>0</v>
      </c>
      <c r="H43" s="26">
        <f t="shared" si="142"/>
        <v>0</v>
      </c>
      <c r="I43" s="26">
        <f t="shared" si="142"/>
        <v>0</v>
      </c>
      <c r="J43" s="26">
        <f t="shared" si="142"/>
        <v>0</v>
      </c>
      <c r="K43" s="26">
        <f t="shared" si="142"/>
        <v>0</v>
      </c>
      <c r="L43" s="26">
        <f t="shared" si="142"/>
        <v>0</v>
      </c>
      <c r="M43" s="26">
        <f t="shared" si="142"/>
        <v>0</v>
      </c>
      <c r="N43" s="26">
        <f t="shared" si="142"/>
        <v>0</v>
      </c>
      <c r="O43" s="26">
        <f t="shared" si="142"/>
        <v>0</v>
      </c>
      <c r="Q43" s="26">
        <f>SUM(D43:O43)</f>
        <v>0</v>
      </c>
      <c r="S43" s="26">
        <f t="shared" ref="S43:AD43" si="143">(S9*0.35)+-(S51*0.35)</f>
        <v>0</v>
      </c>
      <c r="T43" s="26">
        <f t="shared" si="143"/>
        <v>0</v>
      </c>
      <c r="U43" s="26">
        <f t="shared" si="143"/>
        <v>0</v>
      </c>
      <c r="V43" s="26">
        <f t="shared" si="143"/>
        <v>0</v>
      </c>
      <c r="W43" s="26">
        <f t="shared" si="143"/>
        <v>0</v>
      </c>
      <c r="X43" s="26">
        <f t="shared" si="143"/>
        <v>1074534.1558621139</v>
      </c>
      <c r="Y43" s="26">
        <f t="shared" si="143"/>
        <v>1074560.2592097418</v>
      </c>
      <c r="Z43" s="26">
        <f t="shared" si="143"/>
        <v>1074560.2592097418</v>
      </c>
      <c r="AA43" s="26">
        <f t="shared" si="143"/>
        <v>1074560.2592097418</v>
      </c>
      <c r="AB43" s="26">
        <f t="shared" si="143"/>
        <v>1074560.2592097418</v>
      </c>
      <c r="AC43" s="26">
        <f t="shared" si="143"/>
        <v>1074560.2592097418</v>
      </c>
      <c r="AD43" s="26">
        <f t="shared" si="143"/>
        <v>1074560.2592097418</v>
      </c>
      <c r="AE43" s="28"/>
      <c r="AF43" s="26">
        <f>SUM(R43:AD43)</f>
        <v>7521895.7111205654</v>
      </c>
      <c r="AH43" s="26">
        <f t="shared" ref="AH43:AL43" si="144">(AH9*0.35)+-(AH51*0.35)</f>
        <v>1074560.2592097418</v>
      </c>
      <c r="AI43" s="26">
        <f t="shared" si="144"/>
        <v>1074560.2592097418</v>
      </c>
      <c r="AJ43" s="26">
        <f t="shared" si="144"/>
        <v>1074560.2592097418</v>
      </c>
      <c r="AK43" s="26">
        <f t="shared" si="144"/>
        <v>1074560.2592097418</v>
      </c>
      <c r="AL43" s="26">
        <f t="shared" si="144"/>
        <v>1074560.2592097418</v>
      </c>
      <c r="AM43" s="25"/>
      <c r="AN43" s="25"/>
      <c r="AO43" s="25"/>
      <c r="AP43" s="25"/>
      <c r="AQ43" s="25"/>
      <c r="AR43" s="25"/>
      <c r="AS43" s="25"/>
      <c r="AU43" s="25"/>
    </row>
    <row r="44" spans="1:47" s="28" customFormat="1" ht="14.4" customHeight="1">
      <c r="A44" s="63" t="s">
        <v>27</v>
      </c>
      <c r="B44" s="26">
        <f t="shared" ref="B44" si="145">(B10*0.35)+-(B52*0.35)</f>
        <v>-2440965.1561298938</v>
      </c>
      <c r="C44" s="25"/>
      <c r="D44" s="26">
        <f t="shared" ref="D44:O44" si="146">(D10*0.35)+-(D52*0.35)</f>
        <v>-330852.14764582121</v>
      </c>
      <c r="E44" s="26">
        <f t="shared" si="146"/>
        <v>-345339.77690899785</v>
      </c>
      <c r="F44" s="26">
        <f t="shared" si="146"/>
        <v>-357021.70856168197</v>
      </c>
      <c r="G44" s="26">
        <f t="shared" si="146"/>
        <v>-368017.12342601013</v>
      </c>
      <c r="H44" s="26">
        <f t="shared" si="146"/>
        <v>-377720.25893242779</v>
      </c>
      <c r="I44" s="26">
        <f t="shared" si="146"/>
        <v>-385760.69697473972</v>
      </c>
      <c r="J44" s="26">
        <f t="shared" si="146"/>
        <v>-392900.90203225502</v>
      </c>
      <c r="K44" s="26">
        <f t="shared" si="146"/>
        <v>-399859.19417376164</v>
      </c>
      <c r="L44" s="26">
        <f t="shared" si="146"/>
        <v>-407774.71470686828</v>
      </c>
      <c r="M44" s="26">
        <f t="shared" si="146"/>
        <v>-415480.21751563152</v>
      </c>
      <c r="N44" s="26">
        <f t="shared" si="146"/>
        <v>-423168.69116962975</v>
      </c>
      <c r="O44" s="26">
        <f t="shared" si="146"/>
        <v>-432225.92953076761</v>
      </c>
      <c r="P44" s="25"/>
      <c r="Q44" s="26">
        <f t="shared" ref="Q44:Q46" si="147">SUM(D44:O44)</f>
        <v>-4636121.361578593</v>
      </c>
      <c r="R44" s="63"/>
      <c r="S44" s="26">
        <f t="shared" ref="S44:AD44" si="148">(S10*0.35)+-(S52*0.35)</f>
        <v>-442855.06411006389</v>
      </c>
      <c r="T44" s="26">
        <f t="shared" si="148"/>
        <v>-453189.68959959224</v>
      </c>
      <c r="U44" s="26">
        <f t="shared" si="148"/>
        <v>-461523.48904034565</v>
      </c>
      <c r="V44" s="26">
        <f t="shared" si="148"/>
        <v>-469255.41549523897</v>
      </c>
      <c r="W44" s="26">
        <f t="shared" si="148"/>
        <v>-475876.11712729512</v>
      </c>
      <c r="X44" s="26">
        <f t="shared" si="148"/>
        <v>27569.62897375564</v>
      </c>
      <c r="Y44" s="26">
        <f t="shared" si="148"/>
        <v>27569.62897375564</v>
      </c>
      <c r="Z44" s="26">
        <f t="shared" si="148"/>
        <v>27569.62897375564</v>
      </c>
      <c r="AA44" s="26">
        <f t="shared" si="148"/>
        <v>27569.62897375564</v>
      </c>
      <c r="AB44" s="26">
        <f t="shared" si="148"/>
        <v>27569.62897375564</v>
      </c>
      <c r="AC44" s="26">
        <f t="shared" si="148"/>
        <v>27569.62897375564</v>
      </c>
      <c r="AD44" s="26">
        <f t="shared" si="148"/>
        <v>27569.62897375564</v>
      </c>
      <c r="AE44" s="25"/>
      <c r="AF44" s="26">
        <f t="shared" ref="AF44:AF46" si="149">SUM(R44:AD44)</f>
        <v>-2109712.3725562473</v>
      </c>
      <c r="AH44" s="26">
        <f t="shared" ref="AH44:AL44" si="150">(AH10*0.35)+-(AH52*0.35)</f>
        <v>27569.62897375564</v>
      </c>
      <c r="AI44" s="26">
        <f t="shared" si="150"/>
        <v>27569.62897375564</v>
      </c>
      <c r="AJ44" s="26">
        <f t="shared" si="150"/>
        <v>27569.62897375564</v>
      </c>
      <c r="AK44" s="26">
        <f t="shared" si="150"/>
        <v>27569.62897375564</v>
      </c>
      <c r="AL44" s="26">
        <f t="shared" si="150"/>
        <v>27569.62897375564</v>
      </c>
      <c r="AM44" s="25"/>
      <c r="AN44" s="25"/>
      <c r="AO44" s="25"/>
      <c r="AP44" s="25"/>
      <c r="AQ44" s="25"/>
      <c r="AR44" s="25"/>
      <c r="AS44" s="25"/>
      <c r="AT44" s="25"/>
      <c r="AU44" s="25"/>
    </row>
    <row r="45" spans="1:47" s="28" customFormat="1" ht="14.4" customHeight="1">
      <c r="A45" s="63" t="s">
        <v>30</v>
      </c>
      <c r="B45" s="26">
        <f t="shared" ref="B45" si="151">(B11*0.35)+-(B53*0.35)</f>
        <v>0</v>
      </c>
      <c r="C45" s="25"/>
      <c r="D45" s="26">
        <f t="shared" ref="D45:O45" si="152">(D11*0.35)+-(D53*0.35)</f>
        <v>0</v>
      </c>
      <c r="E45" s="26">
        <f t="shared" si="152"/>
        <v>0</v>
      </c>
      <c r="F45" s="26">
        <f t="shared" si="152"/>
        <v>0</v>
      </c>
      <c r="G45" s="26">
        <f t="shared" si="152"/>
        <v>0</v>
      </c>
      <c r="H45" s="26">
        <f t="shared" si="152"/>
        <v>0</v>
      </c>
      <c r="I45" s="26">
        <f t="shared" si="152"/>
        <v>0</v>
      </c>
      <c r="J45" s="26">
        <f t="shared" si="152"/>
        <v>0</v>
      </c>
      <c r="K45" s="26">
        <f t="shared" si="152"/>
        <v>0</v>
      </c>
      <c r="L45" s="26">
        <f t="shared" si="152"/>
        <v>0</v>
      </c>
      <c r="M45" s="26">
        <f t="shared" si="152"/>
        <v>0</v>
      </c>
      <c r="N45" s="26">
        <f t="shared" si="152"/>
        <v>0</v>
      </c>
      <c r="O45" s="26">
        <f t="shared" si="152"/>
        <v>0</v>
      </c>
      <c r="Q45" s="26">
        <f t="shared" si="147"/>
        <v>0</v>
      </c>
      <c r="R45" s="63"/>
      <c r="S45" s="26">
        <f t="shared" ref="S45:AD45" si="153">(S11*0.35)+-(S53*0.35)</f>
        <v>0</v>
      </c>
      <c r="T45" s="26">
        <f t="shared" si="153"/>
        <v>0</v>
      </c>
      <c r="U45" s="26">
        <f t="shared" si="153"/>
        <v>0</v>
      </c>
      <c r="V45" s="26">
        <f t="shared" si="153"/>
        <v>0</v>
      </c>
      <c r="W45" s="26">
        <f t="shared" si="153"/>
        <v>0</v>
      </c>
      <c r="X45" s="26">
        <f t="shared" si="153"/>
        <v>-127085943.54003105</v>
      </c>
      <c r="Y45" s="26">
        <f t="shared" si="153"/>
        <v>-1215890.6564464103</v>
      </c>
      <c r="Z45" s="26">
        <f t="shared" si="153"/>
        <v>-1215890.6564464103</v>
      </c>
      <c r="AA45" s="26">
        <f t="shared" si="153"/>
        <v>-1215890.6564464103</v>
      </c>
      <c r="AB45" s="26">
        <f t="shared" si="153"/>
        <v>-1215890.6564464103</v>
      </c>
      <c r="AC45" s="26">
        <f t="shared" si="153"/>
        <v>-1215890.6564464103</v>
      </c>
      <c r="AD45" s="26">
        <f t="shared" si="153"/>
        <v>-1215890.6564464103</v>
      </c>
      <c r="AF45" s="26">
        <f t="shared" si="149"/>
        <v>-134381287.47870952</v>
      </c>
      <c r="AH45" s="26">
        <f t="shared" ref="AH45:AL45" si="154">(AH11*0.35)+-(AH53*0.35)</f>
        <v>-1439832.1146382666</v>
      </c>
      <c r="AI45" s="26">
        <f t="shared" si="154"/>
        <v>-1439832.1146382666</v>
      </c>
      <c r="AJ45" s="26">
        <f t="shared" si="154"/>
        <v>-1439832.1146382666</v>
      </c>
      <c r="AK45" s="26">
        <f t="shared" si="154"/>
        <v>-1439832.1146382666</v>
      </c>
      <c r="AL45" s="26">
        <f t="shared" si="154"/>
        <v>-1439832.1146382666</v>
      </c>
      <c r="AM45" s="25"/>
      <c r="AN45" s="25"/>
      <c r="AO45" s="25"/>
      <c r="AP45" s="25"/>
      <c r="AQ45" s="25"/>
      <c r="AR45" s="25"/>
      <c r="AS45" s="25"/>
      <c r="AU45" s="25"/>
    </row>
    <row r="46" spans="1:47" s="28" customFormat="1" ht="14.4" customHeight="1">
      <c r="A46" s="63" t="s">
        <v>28</v>
      </c>
      <c r="B46" s="26">
        <f t="shared" ref="B46" si="155">(B12*0.35)+-(B54*0.35)</f>
        <v>8692918.8576544449</v>
      </c>
      <c r="D46" s="26">
        <f t="shared" ref="D46:O46" si="156">(D12*0.35)+-(D54*0.35)</f>
        <v>1018872.537400731</v>
      </c>
      <c r="E46" s="26">
        <f t="shared" si="156"/>
        <v>1055630.2635021447</v>
      </c>
      <c r="F46" s="26">
        <f t="shared" si="156"/>
        <v>1088926.9906539863</v>
      </c>
      <c r="G46" s="26">
        <f t="shared" si="156"/>
        <v>1123445.785584762</v>
      </c>
      <c r="H46" s="26">
        <f t="shared" si="156"/>
        <v>1153854.7734154409</v>
      </c>
      <c r="I46" s="26">
        <f t="shared" si="156"/>
        <v>1178785.061988404</v>
      </c>
      <c r="J46" s="26">
        <f t="shared" si="156"/>
        <v>1200662.46883662</v>
      </c>
      <c r="K46" s="26">
        <f t="shared" si="156"/>
        <v>1221895.7505766165</v>
      </c>
      <c r="L46" s="26">
        <f t="shared" si="156"/>
        <v>1246300.2460850417</v>
      </c>
      <c r="M46" s="26">
        <f t="shared" si="156"/>
        <v>1269963.3140814325</v>
      </c>
      <c r="N46" s="26">
        <f t="shared" si="156"/>
        <v>1293531.8756192073</v>
      </c>
      <c r="O46" s="26">
        <f t="shared" si="156"/>
        <v>1321646.6403658136</v>
      </c>
      <c r="Q46" s="26">
        <f t="shared" si="147"/>
        <v>14173515.7081102</v>
      </c>
      <c r="R46" s="63"/>
      <c r="S46" s="26">
        <f t="shared" ref="S46:AD46" si="157">(S12*0.35)+-(S54*0.35)</f>
        <v>1360621.7536977346</v>
      </c>
      <c r="T46" s="26">
        <f t="shared" si="157"/>
        <v>1393112.9713567654</v>
      </c>
      <c r="U46" s="26">
        <f t="shared" si="157"/>
        <v>1418828.5154550485</v>
      </c>
      <c r="V46" s="26">
        <f t="shared" si="157"/>
        <v>1442479.9156676307</v>
      </c>
      <c r="W46" s="26">
        <f t="shared" si="157"/>
        <v>1462356.4275336741</v>
      </c>
      <c r="X46" s="26">
        <f t="shared" si="157"/>
        <v>-160413.397229333</v>
      </c>
      <c r="Y46" s="26">
        <f t="shared" si="157"/>
        <v>-160413.397229333</v>
      </c>
      <c r="Z46" s="26">
        <f t="shared" si="157"/>
        <v>-160413.397229333</v>
      </c>
      <c r="AA46" s="26">
        <f t="shared" si="157"/>
        <v>-160413.397229333</v>
      </c>
      <c r="AB46" s="26">
        <f t="shared" si="157"/>
        <v>-160413.397229333</v>
      </c>
      <c r="AC46" s="26">
        <f t="shared" si="157"/>
        <v>-160413.397229333</v>
      </c>
      <c r="AD46" s="26">
        <f t="shared" si="157"/>
        <v>-160413.397229333</v>
      </c>
      <c r="AF46" s="26">
        <f t="shared" si="149"/>
        <v>5954505.8031055192</v>
      </c>
      <c r="AH46" s="26">
        <f t="shared" ref="AH46:AL46" si="158">(AH12*0.35)+-(AH54*0.35)</f>
        <v>-180137.1156042197</v>
      </c>
      <c r="AI46" s="26">
        <f t="shared" si="158"/>
        <v>-180137.1156042197</v>
      </c>
      <c r="AJ46" s="26">
        <f t="shared" si="158"/>
        <v>-180137.1156042197</v>
      </c>
      <c r="AK46" s="26">
        <f t="shared" si="158"/>
        <v>-180137.1156042197</v>
      </c>
      <c r="AL46" s="26">
        <f t="shared" si="158"/>
        <v>-180137.1156042197</v>
      </c>
      <c r="AM46" s="25"/>
      <c r="AN46" s="25"/>
      <c r="AO46" s="25"/>
      <c r="AP46" s="25"/>
      <c r="AQ46" s="25"/>
      <c r="AR46" s="25"/>
      <c r="AS46" s="25"/>
      <c r="AU46" s="25"/>
    </row>
    <row r="47" spans="1:47" s="28" customFormat="1" ht="14.4" customHeight="1">
      <c r="A47" s="63"/>
      <c r="B47" s="26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5"/>
      <c r="Q47" s="26"/>
      <c r="R47" s="63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5"/>
      <c r="AF47" s="26"/>
      <c r="AH47" s="26"/>
      <c r="AI47" s="26"/>
      <c r="AJ47" s="26"/>
      <c r="AK47" s="26"/>
      <c r="AL47" s="26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7" s="28" customFormat="1" ht="14.4" customHeight="1" thickBot="1">
      <c r="A48" s="64" t="s">
        <v>33</v>
      </c>
      <c r="B48" s="24">
        <f t="shared" ref="B48" si="159">SUM(B43:B46)</f>
        <v>6251953.701524551</v>
      </c>
      <c r="C48" s="23"/>
      <c r="D48" s="24">
        <f t="shared" ref="D48:O48" si="160">SUM(D43:D46)</f>
        <v>688020.38975490979</v>
      </c>
      <c r="E48" s="24">
        <f t="shared" si="160"/>
        <v>710290.48659314681</v>
      </c>
      <c r="F48" s="24">
        <f t="shared" si="160"/>
        <v>731905.28209230443</v>
      </c>
      <c r="G48" s="24">
        <f t="shared" si="160"/>
        <v>755428.66215875186</v>
      </c>
      <c r="H48" s="24">
        <f t="shared" si="160"/>
        <v>776134.51448301319</v>
      </c>
      <c r="I48" s="24">
        <f t="shared" si="160"/>
        <v>793024.36501366436</v>
      </c>
      <c r="J48" s="24">
        <f t="shared" si="160"/>
        <v>807761.56680436502</v>
      </c>
      <c r="K48" s="24">
        <f t="shared" si="160"/>
        <v>822036.55640285485</v>
      </c>
      <c r="L48" s="24">
        <f t="shared" si="160"/>
        <v>838525.53137817339</v>
      </c>
      <c r="M48" s="24">
        <f t="shared" si="160"/>
        <v>854483.09656580095</v>
      </c>
      <c r="N48" s="24">
        <f t="shared" si="160"/>
        <v>870363.18444957747</v>
      </c>
      <c r="O48" s="24">
        <f t="shared" si="160"/>
        <v>889420.71083504602</v>
      </c>
      <c r="P48" s="23"/>
      <c r="Q48" s="24">
        <f t="shared" ref="Q48" si="161">SUM(Q43:Q46)</f>
        <v>9537394.3465316072</v>
      </c>
      <c r="R48" s="63"/>
      <c r="S48" s="24">
        <f t="shared" ref="S48:AD48" si="162">SUM(S43:S46)</f>
        <v>917766.68958767061</v>
      </c>
      <c r="T48" s="24">
        <f t="shared" si="162"/>
        <v>939923.28175717313</v>
      </c>
      <c r="U48" s="24">
        <f t="shared" si="162"/>
        <v>957305.02641470288</v>
      </c>
      <c r="V48" s="24">
        <f t="shared" si="162"/>
        <v>973224.50017239177</v>
      </c>
      <c r="W48" s="24">
        <f t="shared" si="162"/>
        <v>986480.31040637894</v>
      </c>
      <c r="X48" s="24">
        <f t="shared" si="162"/>
        <v>-126144253.1524245</v>
      </c>
      <c r="Y48" s="24">
        <f t="shared" si="162"/>
        <v>-274174.16549224575</v>
      </c>
      <c r="Z48" s="24">
        <f t="shared" si="162"/>
        <v>-274174.16549224575</v>
      </c>
      <c r="AA48" s="24">
        <f t="shared" si="162"/>
        <v>-274174.16549224575</v>
      </c>
      <c r="AB48" s="24">
        <f t="shared" si="162"/>
        <v>-274174.16549224575</v>
      </c>
      <c r="AC48" s="24">
        <f t="shared" si="162"/>
        <v>-274174.16549224575</v>
      </c>
      <c r="AD48" s="24">
        <f t="shared" si="162"/>
        <v>-274174.16549224575</v>
      </c>
      <c r="AE48" s="23"/>
      <c r="AF48" s="24">
        <f t="shared" ref="AF48" si="163">SUM(AF43:AF46)</f>
        <v>-123014598.33703968</v>
      </c>
      <c r="AH48" s="24">
        <f t="shared" ref="AH48:AL48" si="164">SUM(AH43:AH46)</f>
        <v>-517839.34205898875</v>
      </c>
      <c r="AI48" s="24">
        <f t="shared" si="164"/>
        <v>-517839.34205898875</v>
      </c>
      <c r="AJ48" s="24">
        <f t="shared" si="164"/>
        <v>-517839.34205898875</v>
      </c>
      <c r="AK48" s="24">
        <f t="shared" si="164"/>
        <v>-517839.34205898875</v>
      </c>
      <c r="AL48" s="24">
        <f t="shared" si="164"/>
        <v>-517839.34205898875</v>
      </c>
      <c r="AM48" s="23"/>
      <c r="AN48" s="23"/>
      <c r="AO48" s="23"/>
      <c r="AP48" s="23"/>
      <c r="AQ48" s="23"/>
      <c r="AR48" s="23"/>
      <c r="AS48" s="23"/>
      <c r="AT48" s="23"/>
      <c r="AU48" s="23"/>
    </row>
    <row r="49" spans="1:47" s="28" customFormat="1" ht="14.4" customHeight="1" thickTop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47" s="10" customFormat="1" ht="14.4" customHeight="1">
      <c r="A50" s="11" t="s">
        <v>13</v>
      </c>
      <c r="B50" s="1">
        <f>B8</f>
        <v>43070</v>
      </c>
      <c r="C50" s="30"/>
      <c r="D50" s="1">
        <f t="shared" ref="D50:O50" si="165">D8</f>
        <v>43101</v>
      </c>
      <c r="E50" s="1">
        <f t="shared" si="165"/>
        <v>43132</v>
      </c>
      <c r="F50" s="1">
        <f t="shared" si="165"/>
        <v>43160</v>
      </c>
      <c r="G50" s="1">
        <f t="shared" si="165"/>
        <v>43191</v>
      </c>
      <c r="H50" s="1">
        <f t="shared" si="165"/>
        <v>43221</v>
      </c>
      <c r="I50" s="1">
        <f t="shared" si="165"/>
        <v>43252</v>
      </c>
      <c r="J50" s="1">
        <f t="shared" si="165"/>
        <v>43282</v>
      </c>
      <c r="K50" s="1">
        <f t="shared" si="165"/>
        <v>43313</v>
      </c>
      <c r="L50" s="1">
        <f t="shared" si="165"/>
        <v>43344</v>
      </c>
      <c r="M50" s="1">
        <f t="shared" si="165"/>
        <v>43374</v>
      </c>
      <c r="N50" s="1">
        <f t="shared" si="165"/>
        <v>43405</v>
      </c>
      <c r="O50" s="1">
        <f t="shared" si="165"/>
        <v>43435</v>
      </c>
      <c r="P50" s="30"/>
      <c r="Q50" s="27" t="s">
        <v>1</v>
      </c>
      <c r="R50" s="63"/>
      <c r="S50" s="1">
        <f t="shared" ref="S50:AD50" si="166">S8</f>
        <v>43466</v>
      </c>
      <c r="T50" s="1">
        <f t="shared" si="166"/>
        <v>43497</v>
      </c>
      <c r="U50" s="1">
        <f t="shared" si="166"/>
        <v>43525</v>
      </c>
      <c r="V50" s="1">
        <f t="shared" si="166"/>
        <v>43556</v>
      </c>
      <c r="W50" s="1">
        <f t="shared" si="166"/>
        <v>43586</v>
      </c>
      <c r="X50" s="1">
        <f t="shared" si="166"/>
        <v>43617</v>
      </c>
      <c r="Y50" s="1">
        <f t="shared" si="166"/>
        <v>43647</v>
      </c>
      <c r="Z50" s="1">
        <f t="shared" si="166"/>
        <v>43678</v>
      </c>
      <c r="AA50" s="1">
        <f t="shared" si="166"/>
        <v>43709</v>
      </c>
      <c r="AB50" s="1">
        <f t="shared" si="166"/>
        <v>43739</v>
      </c>
      <c r="AC50" s="1">
        <f t="shared" si="166"/>
        <v>43770</v>
      </c>
      <c r="AD50" s="1">
        <f t="shared" si="166"/>
        <v>43800</v>
      </c>
      <c r="AE50" s="30"/>
      <c r="AF50" s="27" t="s">
        <v>1</v>
      </c>
      <c r="AG50" s="63"/>
      <c r="AH50" s="1">
        <f t="shared" ref="AH50:AL50" si="167">AH8</f>
        <v>43831</v>
      </c>
      <c r="AI50" s="1">
        <f t="shared" si="167"/>
        <v>43862</v>
      </c>
      <c r="AJ50" s="1">
        <f t="shared" si="167"/>
        <v>43891</v>
      </c>
      <c r="AK50" s="1">
        <f t="shared" si="167"/>
        <v>43922</v>
      </c>
      <c r="AL50" s="1">
        <f t="shared" si="167"/>
        <v>43952</v>
      </c>
      <c r="AM50" s="30"/>
      <c r="AN50" s="30"/>
      <c r="AO50" s="30"/>
      <c r="AP50" s="30"/>
      <c r="AQ50" s="30"/>
      <c r="AR50" s="30"/>
      <c r="AS50" s="30"/>
      <c r="AT50" s="30"/>
      <c r="AU50" s="341"/>
    </row>
    <row r="51" spans="1:47" ht="14.4" customHeight="1">
      <c r="A51" s="63" t="s">
        <v>14</v>
      </c>
      <c r="B51" s="26">
        <f t="shared" ref="B51" si="168">B17*0.055</f>
        <v>0</v>
      </c>
      <c r="C51" s="25"/>
      <c r="D51" s="26">
        <f t="shared" ref="D51:O51" si="169">D17*0.055</f>
        <v>0</v>
      </c>
      <c r="E51" s="26">
        <f t="shared" si="169"/>
        <v>0</v>
      </c>
      <c r="F51" s="26">
        <f t="shared" si="169"/>
        <v>0</v>
      </c>
      <c r="G51" s="26">
        <f t="shared" si="169"/>
        <v>0</v>
      </c>
      <c r="H51" s="26">
        <f t="shared" si="169"/>
        <v>0</v>
      </c>
      <c r="I51" s="26">
        <f t="shared" si="169"/>
        <v>0</v>
      </c>
      <c r="J51" s="26">
        <f t="shared" si="169"/>
        <v>0</v>
      </c>
      <c r="K51" s="26">
        <f t="shared" si="169"/>
        <v>0</v>
      </c>
      <c r="L51" s="26">
        <f t="shared" si="169"/>
        <v>0</v>
      </c>
      <c r="M51" s="26">
        <f t="shared" si="169"/>
        <v>0</v>
      </c>
      <c r="N51" s="26">
        <f t="shared" si="169"/>
        <v>0</v>
      </c>
      <c r="O51" s="26">
        <f t="shared" si="169"/>
        <v>0</v>
      </c>
      <c r="Q51" s="26">
        <f>SUM(D51:O51)</f>
        <v>0</v>
      </c>
      <c r="S51" s="26">
        <f t="shared" ref="S51:AD51" si="170">S17*0.055</f>
        <v>0</v>
      </c>
      <c r="T51" s="26">
        <f t="shared" si="170"/>
        <v>0</v>
      </c>
      <c r="U51" s="26">
        <f t="shared" si="170"/>
        <v>0</v>
      </c>
      <c r="V51" s="26">
        <f t="shared" si="170"/>
        <v>0</v>
      </c>
      <c r="W51" s="26">
        <f t="shared" si="170"/>
        <v>0</v>
      </c>
      <c r="X51" s="26">
        <f t="shared" si="170"/>
        <v>178682.9284124453</v>
      </c>
      <c r="Y51" s="26">
        <f t="shared" si="170"/>
        <v>178687.26910517254</v>
      </c>
      <c r="Z51" s="26">
        <f t="shared" si="170"/>
        <v>178687.26910517254</v>
      </c>
      <c r="AA51" s="26">
        <f t="shared" si="170"/>
        <v>178687.26910517254</v>
      </c>
      <c r="AB51" s="26">
        <f t="shared" si="170"/>
        <v>178687.26910517254</v>
      </c>
      <c r="AC51" s="26">
        <f t="shared" si="170"/>
        <v>178687.26910517254</v>
      </c>
      <c r="AD51" s="26">
        <f t="shared" si="170"/>
        <v>178687.26910517254</v>
      </c>
      <c r="AE51" s="28"/>
      <c r="AF51" s="26">
        <f>SUM(R51:AD51)</f>
        <v>1250806.5430434803</v>
      </c>
      <c r="AH51" s="26">
        <f t="shared" ref="AH51:AL51" si="171">AH17*0.055</f>
        <v>178687.26910517254</v>
      </c>
      <c r="AI51" s="26">
        <f t="shared" si="171"/>
        <v>178687.26910517254</v>
      </c>
      <c r="AJ51" s="26">
        <f t="shared" si="171"/>
        <v>178687.26910517254</v>
      </c>
      <c r="AK51" s="26">
        <f t="shared" si="171"/>
        <v>178687.26910517254</v>
      </c>
      <c r="AL51" s="26">
        <f t="shared" si="171"/>
        <v>178687.26910517254</v>
      </c>
      <c r="AM51" s="25"/>
      <c r="AN51" s="25"/>
      <c r="AO51" s="25"/>
      <c r="AP51" s="25"/>
      <c r="AQ51" s="25"/>
      <c r="AR51" s="25"/>
      <c r="AS51" s="25"/>
      <c r="AU51" s="25"/>
    </row>
    <row r="52" spans="1:47" ht="14.4" customHeight="1">
      <c r="A52" s="63" t="s">
        <v>27</v>
      </c>
      <c r="B52" s="26">
        <f t="shared" ref="B52" si="172">B18*0.055</f>
        <v>-405905.01462477446</v>
      </c>
      <c r="C52" s="25"/>
      <c r="D52" s="26">
        <f t="shared" ref="D52:O52" si="173">D18*0.055</f>
        <v>-55016.986003084407</v>
      </c>
      <c r="E52" s="26">
        <f t="shared" si="173"/>
        <v>-57426.115585774402</v>
      </c>
      <c r="F52" s="26">
        <f t="shared" si="173"/>
        <v>-59368.689254399127</v>
      </c>
      <c r="G52" s="26">
        <f t="shared" si="173"/>
        <v>-61197.102912866379</v>
      </c>
      <c r="H52" s="26">
        <f t="shared" si="173"/>
        <v>-62810.625068128582</v>
      </c>
      <c r="I52" s="26">
        <f t="shared" si="173"/>
        <v>-64147.659360878868</v>
      </c>
      <c r="J52" s="26">
        <f t="shared" si="173"/>
        <v>-65334.995046935837</v>
      </c>
      <c r="K52" s="26">
        <f t="shared" si="173"/>
        <v>-66492.080663815243</v>
      </c>
      <c r="L52" s="26">
        <f t="shared" si="173"/>
        <v>-67808.342581640987</v>
      </c>
      <c r="M52" s="26">
        <f t="shared" si="173"/>
        <v>-69089.680917187405</v>
      </c>
      <c r="N52" s="26">
        <f t="shared" si="173"/>
        <v>-70368.187496083556</v>
      </c>
      <c r="O52" s="26">
        <f t="shared" si="173"/>
        <v>-71874.304230361959</v>
      </c>
      <c r="P52" s="25"/>
      <c r="Q52" s="26">
        <f t="shared" ref="Q52:Q54" si="174">SUM(D52:O52)</f>
        <v>-770934.76912115677</v>
      </c>
      <c r="S52" s="26">
        <f t="shared" ref="S52:AD52" si="175">S18*0.055</f>
        <v>-73641.809602580543</v>
      </c>
      <c r="T52" s="26">
        <f t="shared" si="175"/>
        <v>-75360.341430015353</v>
      </c>
      <c r="U52" s="26">
        <f t="shared" si="175"/>
        <v>-76746.158419407438</v>
      </c>
      <c r="V52" s="26">
        <f t="shared" si="175"/>
        <v>-78031.890709714717</v>
      </c>
      <c r="W52" s="26">
        <f t="shared" si="175"/>
        <v>-79132.838826912266</v>
      </c>
      <c r="X52" s="26">
        <f t="shared" si="175"/>
        <v>4584.518801380379</v>
      </c>
      <c r="Y52" s="26">
        <f t="shared" si="175"/>
        <v>4584.518801380379</v>
      </c>
      <c r="Z52" s="26">
        <f t="shared" si="175"/>
        <v>4584.518801380379</v>
      </c>
      <c r="AA52" s="26">
        <f t="shared" si="175"/>
        <v>4584.518801380379</v>
      </c>
      <c r="AB52" s="26">
        <f t="shared" si="175"/>
        <v>4584.518801380379</v>
      </c>
      <c r="AC52" s="26">
        <f t="shared" si="175"/>
        <v>4584.518801380379</v>
      </c>
      <c r="AD52" s="26">
        <f t="shared" si="175"/>
        <v>4584.518801380379</v>
      </c>
      <c r="AE52" s="25"/>
      <c r="AF52" s="26">
        <f t="shared" ref="AF52:AF54" si="176">SUM(R52:AD52)</f>
        <v>-350821.40737896785</v>
      </c>
      <c r="AH52" s="26">
        <f t="shared" ref="AH52:AL52" si="177">AH18*0.055</f>
        <v>4584.518801380379</v>
      </c>
      <c r="AI52" s="26">
        <f t="shared" si="177"/>
        <v>4584.518801380379</v>
      </c>
      <c r="AJ52" s="26">
        <f t="shared" si="177"/>
        <v>4584.518801380379</v>
      </c>
      <c r="AK52" s="26">
        <f t="shared" si="177"/>
        <v>4584.518801380379</v>
      </c>
      <c r="AL52" s="26">
        <f t="shared" si="177"/>
        <v>4584.518801380379</v>
      </c>
      <c r="AM52" s="25"/>
      <c r="AN52" s="25"/>
      <c r="AO52" s="25"/>
      <c r="AP52" s="25"/>
      <c r="AQ52" s="25"/>
      <c r="AR52" s="25"/>
      <c r="AS52" s="25"/>
      <c r="AT52" s="25"/>
      <c r="AU52" s="25"/>
    </row>
    <row r="53" spans="1:47" ht="14.4" customHeight="1">
      <c r="A53" s="63" t="s">
        <v>30</v>
      </c>
      <c r="B53" s="26">
        <f t="shared" ref="B53" si="178">B19*0.055</f>
        <v>0</v>
      </c>
      <c r="C53" s="25"/>
      <c r="D53" s="26">
        <f t="shared" ref="D53:O53" si="179">D19*0.055</f>
        <v>0</v>
      </c>
      <c r="E53" s="26">
        <f t="shared" si="179"/>
        <v>0</v>
      </c>
      <c r="F53" s="26">
        <f t="shared" si="179"/>
        <v>0</v>
      </c>
      <c r="G53" s="26">
        <f t="shared" si="179"/>
        <v>0</v>
      </c>
      <c r="H53" s="26">
        <f t="shared" si="179"/>
        <v>0</v>
      </c>
      <c r="I53" s="26">
        <f t="shared" si="179"/>
        <v>0</v>
      </c>
      <c r="J53" s="26">
        <f t="shared" si="179"/>
        <v>0</v>
      </c>
      <c r="K53" s="26">
        <f t="shared" si="179"/>
        <v>0</v>
      </c>
      <c r="L53" s="26">
        <f t="shared" si="179"/>
        <v>0</v>
      </c>
      <c r="M53" s="26">
        <f t="shared" si="179"/>
        <v>0</v>
      </c>
      <c r="N53" s="26">
        <f t="shared" si="179"/>
        <v>0</v>
      </c>
      <c r="O53" s="26">
        <f t="shared" si="179"/>
        <v>0</v>
      </c>
      <c r="Q53" s="26">
        <f t="shared" si="174"/>
        <v>0</v>
      </c>
      <c r="S53" s="26">
        <f t="shared" ref="S53:AD53" si="180">S19*0.055</f>
        <v>0</v>
      </c>
      <c r="T53" s="26">
        <f t="shared" si="180"/>
        <v>0</v>
      </c>
      <c r="U53" s="26">
        <f t="shared" si="180"/>
        <v>0</v>
      </c>
      <c r="V53" s="26">
        <f t="shared" si="180"/>
        <v>0</v>
      </c>
      <c r="W53" s="26">
        <f t="shared" si="180"/>
        <v>0</v>
      </c>
      <c r="X53" s="26">
        <f t="shared" si="180"/>
        <v>-629347.53900197346</v>
      </c>
      <c r="Y53" s="26">
        <f t="shared" si="180"/>
        <v>-629347.53900197346</v>
      </c>
      <c r="Z53" s="26">
        <f t="shared" si="180"/>
        <v>-629347.53900197346</v>
      </c>
      <c r="AA53" s="26">
        <f t="shared" si="180"/>
        <v>-629347.53900197346</v>
      </c>
      <c r="AB53" s="26">
        <f t="shared" si="180"/>
        <v>-629347.53900197346</v>
      </c>
      <c r="AC53" s="26">
        <f t="shared" si="180"/>
        <v>-629347.53900197346</v>
      </c>
      <c r="AD53" s="26">
        <f t="shared" si="180"/>
        <v>-629347.53900197346</v>
      </c>
      <c r="AE53" s="28"/>
      <c r="AF53" s="26">
        <f t="shared" si="176"/>
        <v>-4405432.7730138144</v>
      </c>
      <c r="AH53" s="26">
        <f t="shared" ref="AH53:AL53" si="181">AH19*0.055</f>
        <v>-488603.72451592505</v>
      </c>
      <c r="AI53" s="26">
        <f t="shared" si="181"/>
        <v>-488603.72451592505</v>
      </c>
      <c r="AJ53" s="26">
        <f t="shared" si="181"/>
        <v>-488603.72451592505</v>
      </c>
      <c r="AK53" s="26">
        <f t="shared" si="181"/>
        <v>-488603.72451592505</v>
      </c>
      <c r="AL53" s="26">
        <f t="shared" si="181"/>
        <v>-488603.72451592505</v>
      </c>
      <c r="AM53" s="25"/>
      <c r="AN53" s="25"/>
      <c r="AO53" s="25"/>
      <c r="AP53" s="25"/>
      <c r="AQ53" s="25"/>
      <c r="AR53" s="25"/>
      <c r="AS53" s="25"/>
      <c r="AU53" s="25"/>
    </row>
    <row r="54" spans="1:47" ht="14.4" customHeight="1">
      <c r="A54" s="63" t="s">
        <v>28</v>
      </c>
      <c r="B54" s="26">
        <f t="shared" ref="B54" si="182">B20*0.055</f>
        <v>1445534.5039183507</v>
      </c>
      <c r="D54" s="26">
        <f t="shared" ref="D54:O54" si="183">D20*0.055</f>
        <v>169427.02813919939</v>
      </c>
      <c r="E54" s="26">
        <f t="shared" si="183"/>
        <v>175539.42401396213</v>
      </c>
      <c r="F54" s="26">
        <f t="shared" si="183"/>
        <v>181076.29474215949</v>
      </c>
      <c r="G54" s="26">
        <f t="shared" si="183"/>
        <v>186816.38157872084</v>
      </c>
      <c r="H54" s="26">
        <f t="shared" si="183"/>
        <v>191873.05378034542</v>
      </c>
      <c r="I54" s="26">
        <f t="shared" si="183"/>
        <v>196018.67999807175</v>
      </c>
      <c r="J54" s="26">
        <f t="shared" si="183"/>
        <v>199656.64636738956</v>
      </c>
      <c r="K54" s="26">
        <f t="shared" si="183"/>
        <v>203187.50198552961</v>
      </c>
      <c r="L54" s="26">
        <f t="shared" si="183"/>
        <v>207245.69473825334</v>
      </c>
      <c r="M54" s="26">
        <f t="shared" si="183"/>
        <v>211180.59644589204</v>
      </c>
      <c r="N54" s="26">
        <f t="shared" si="183"/>
        <v>215099.78279382133</v>
      </c>
      <c r="O54" s="26">
        <f t="shared" si="183"/>
        <v>219774.95153475361</v>
      </c>
      <c r="Q54" s="26">
        <f t="shared" si="174"/>
        <v>2356896.0361180985</v>
      </c>
      <c r="S54" s="26">
        <f t="shared" ref="S54:AD54" si="184">S20*0.055</f>
        <v>226256.07393310784</v>
      </c>
      <c r="T54" s="26">
        <f t="shared" si="184"/>
        <v>231658.9975045264</v>
      </c>
      <c r="U54" s="26">
        <f t="shared" si="184"/>
        <v>235935.20287234371</v>
      </c>
      <c r="V54" s="26">
        <f t="shared" si="184"/>
        <v>239868.16435894088</v>
      </c>
      <c r="W54" s="26">
        <f t="shared" si="184"/>
        <v>243173.40442736834</v>
      </c>
      <c r="X54" s="26">
        <f t="shared" si="184"/>
        <v>-26674.941338211083</v>
      </c>
      <c r="Y54" s="26">
        <f t="shared" si="184"/>
        <v>-26674.941338211083</v>
      </c>
      <c r="Z54" s="26">
        <f t="shared" si="184"/>
        <v>-26674.941338211083</v>
      </c>
      <c r="AA54" s="26">
        <f t="shared" si="184"/>
        <v>-26674.941338211083</v>
      </c>
      <c r="AB54" s="26">
        <f t="shared" si="184"/>
        <v>-26674.941338211083</v>
      </c>
      <c r="AC54" s="26">
        <f t="shared" si="184"/>
        <v>-26674.941338211083</v>
      </c>
      <c r="AD54" s="26">
        <f t="shared" si="184"/>
        <v>-26674.941338211083</v>
      </c>
      <c r="AE54" s="28"/>
      <c r="AF54" s="26">
        <f t="shared" si="176"/>
        <v>990167.25372880977</v>
      </c>
      <c r="AH54" s="26">
        <f t="shared" ref="AH54:AL54" si="185">AH20*0.055</f>
        <v>-29954.773569862686</v>
      </c>
      <c r="AI54" s="26">
        <f t="shared" si="185"/>
        <v>-29954.773569862686</v>
      </c>
      <c r="AJ54" s="26">
        <f t="shared" si="185"/>
        <v>-29954.773569862686</v>
      </c>
      <c r="AK54" s="26">
        <f t="shared" si="185"/>
        <v>-29954.773569862686</v>
      </c>
      <c r="AL54" s="26">
        <f t="shared" si="185"/>
        <v>-29954.773569862686</v>
      </c>
      <c r="AM54" s="25"/>
      <c r="AN54" s="25"/>
      <c r="AO54" s="25"/>
      <c r="AP54" s="25"/>
      <c r="AQ54" s="25"/>
      <c r="AR54" s="25"/>
      <c r="AS54" s="25"/>
      <c r="AU54" s="25"/>
    </row>
    <row r="55" spans="1:47" ht="14.4" customHeight="1">
      <c r="B55" s="26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5"/>
      <c r="Q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5"/>
      <c r="AF55" s="26"/>
      <c r="AH55" s="26"/>
      <c r="AI55" s="26"/>
      <c r="AJ55" s="26"/>
      <c r="AK55" s="26"/>
      <c r="AL55" s="26"/>
      <c r="AM55" s="25"/>
      <c r="AN55" s="25"/>
      <c r="AO55" s="25"/>
      <c r="AP55" s="25"/>
      <c r="AQ55" s="25"/>
      <c r="AR55" s="25"/>
      <c r="AS55" s="25"/>
      <c r="AT55" s="25"/>
      <c r="AU55" s="25"/>
    </row>
    <row r="56" spans="1:47" ht="14.4" customHeight="1" thickBot="1">
      <c r="A56" s="64" t="s">
        <v>34</v>
      </c>
      <c r="B56" s="24">
        <f t="shared" ref="B56" si="186">SUM(B51:B54)</f>
        <v>1039629.4892935762</v>
      </c>
      <c r="C56" s="23"/>
      <c r="D56" s="24">
        <f t="shared" ref="D56:O56" si="187">SUM(D51:D54)</f>
        <v>114410.04213611499</v>
      </c>
      <c r="E56" s="24">
        <f t="shared" si="187"/>
        <v>118113.30842818772</v>
      </c>
      <c r="F56" s="24">
        <f t="shared" si="187"/>
        <v>121707.60548776036</v>
      </c>
      <c r="G56" s="24">
        <f t="shared" si="187"/>
        <v>125619.27866585446</v>
      </c>
      <c r="H56" s="24">
        <f t="shared" si="187"/>
        <v>129062.42871221685</v>
      </c>
      <c r="I56" s="24">
        <f t="shared" si="187"/>
        <v>131871.02063719288</v>
      </c>
      <c r="J56" s="24">
        <f t="shared" si="187"/>
        <v>134321.65132045373</v>
      </c>
      <c r="K56" s="24">
        <f t="shared" si="187"/>
        <v>136695.42132171436</v>
      </c>
      <c r="L56" s="24">
        <f t="shared" si="187"/>
        <v>139437.35215661235</v>
      </c>
      <c r="M56" s="24">
        <f t="shared" si="187"/>
        <v>142090.91552870465</v>
      </c>
      <c r="N56" s="24">
        <f t="shared" si="187"/>
        <v>144731.59529773777</v>
      </c>
      <c r="O56" s="24">
        <f t="shared" si="187"/>
        <v>147900.64730439166</v>
      </c>
      <c r="P56" s="23"/>
      <c r="Q56" s="24">
        <f t="shared" ref="Q56" si="188">SUM(Q51:Q54)</f>
        <v>1585961.2669969418</v>
      </c>
      <c r="S56" s="24">
        <f t="shared" ref="S56:AD56" si="189">SUM(S51:S54)</f>
        <v>152614.26433052728</v>
      </c>
      <c r="T56" s="24">
        <f t="shared" si="189"/>
        <v>156298.65607451106</v>
      </c>
      <c r="U56" s="24">
        <f t="shared" si="189"/>
        <v>159189.04445293627</v>
      </c>
      <c r="V56" s="24">
        <f t="shared" si="189"/>
        <v>161836.27364922618</v>
      </c>
      <c r="W56" s="24">
        <f t="shared" si="189"/>
        <v>164040.56560045609</v>
      </c>
      <c r="X56" s="24">
        <f t="shared" si="189"/>
        <v>-472755.03312635887</v>
      </c>
      <c r="Y56" s="24">
        <f t="shared" si="189"/>
        <v>-472750.69243363163</v>
      </c>
      <c r="Z56" s="24">
        <f t="shared" si="189"/>
        <v>-472750.69243363163</v>
      </c>
      <c r="AA56" s="24">
        <f t="shared" si="189"/>
        <v>-472750.69243363163</v>
      </c>
      <c r="AB56" s="24">
        <f t="shared" si="189"/>
        <v>-472750.69243363163</v>
      </c>
      <c r="AC56" s="24">
        <f t="shared" si="189"/>
        <v>-472750.69243363163</v>
      </c>
      <c r="AD56" s="24">
        <f t="shared" si="189"/>
        <v>-472750.69243363163</v>
      </c>
      <c r="AE56" s="23"/>
      <c r="AF56" s="24">
        <f t="shared" ref="AF56" si="190">SUM(AF51:AF54)</f>
        <v>-2515280.3836204922</v>
      </c>
      <c r="AH56" s="24">
        <f t="shared" ref="AH56:AL56" si="191">SUM(AH51:AH54)</f>
        <v>-335286.71017923485</v>
      </c>
      <c r="AI56" s="24">
        <f t="shared" si="191"/>
        <v>-335286.71017923485</v>
      </c>
      <c r="AJ56" s="24">
        <f t="shared" si="191"/>
        <v>-335286.71017923485</v>
      </c>
      <c r="AK56" s="24">
        <f t="shared" si="191"/>
        <v>-335286.71017923485</v>
      </c>
      <c r="AL56" s="24">
        <f t="shared" si="191"/>
        <v>-335286.71017923485</v>
      </c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ht="14.4" customHeight="1" thickTop="1"/>
    <row r="58" spans="1:47" ht="14.4" customHeight="1" thickBot="1">
      <c r="A58" s="64" t="s">
        <v>43</v>
      </c>
      <c r="B58" s="24">
        <f t="shared" ref="B58" si="192">B48+B56</f>
        <v>7291583.1908181272</v>
      </c>
      <c r="D58" s="24">
        <f t="shared" ref="D58:O58" si="193">D48+D56</f>
        <v>802430.43189102481</v>
      </c>
      <c r="E58" s="24">
        <f t="shared" si="193"/>
        <v>828403.79502133455</v>
      </c>
      <c r="F58" s="24">
        <f t="shared" si="193"/>
        <v>853612.88758006482</v>
      </c>
      <c r="G58" s="24">
        <f t="shared" si="193"/>
        <v>881047.94082460634</v>
      </c>
      <c r="H58" s="24">
        <f t="shared" si="193"/>
        <v>905196.94319523009</v>
      </c>
      <c r="I58" s="24">
        <f t="shared" si="193"/>
        <v>924895.38565085724</v>
      </c>
      <c r="J58" s="24">
        <f t="shared" si="193"/>
        <v>942083.21812481876</v>
      </c>
      <c r="K58" s="24">
        <f t="shared" si="193"/>
        <v>958731.97772456915</v>
      </c>
      <c r="L58" s="24">
        <f t="shared" si="193"/>
        <v>977962.88353478571</v>
      </c>
      <c r="M58" s="24">
        <f t="shared" si="193"/>
        <v>996574.0120945056</v>
      </c>
      <c r="N58" s="24">
        <f t="shared" si="193"/>
        <v>1015094.7797473152</v>
      </c>
      <c r="O58" s="24">
        <f t="shared" si="193"/>
        <v>1037321.3581394376</v>
      </c>
      <c r="Q58" s="24">
        <f t="shared" ref="Q58" si="194">Q48+Q56</f>
        <v>11123355.61352855</v>
      </c>
      <c r="S58" s="24">
        <f t="shared" ref="S58:AD58" si="195">S48+S56</f>
        <v>1070380.9539181979</v>
      </c>
      <c r="T58" s="24">
        <f t="shared" si="195"/>
        <v>1096221.9378316842</v>
      </c>
      <c r="U58" s="24">
        <f t="shared" si="195"/>
        <v>1116494.070867639</v>
      </c>
      <c r="V58" s="24">
        <f t="shared" si="195"/>
        <v>1135060.7738216179</v>
      </c>
      <c r="W58" s="24">
        <f t="shared" si="195"/>
        <v>1150520.8760068351</v>
      </c>
      <c r="X58" s="24">
        <f t="shared" si="195"/>
        <v>-126617008.18555085</v>
      </c>
      <c r="Y58" s="24">
        <f t="shared" si="195"/>
        <v>-746924.85792587744</v>
      </c>
      <c r="Z58" s="24">
        <f t="shared" si="195"/>
        <v>-746924.85792587744</v>
      </c>
      <c r="AA58" s="24">
        <f t="shared" si="195"/>
        <v>-746924.85792587744</v>
      </c>
      <c r="AB58" s="24">
        <f t="shared" si="195"/>
        <v>-746924.85792587744</v>
      </c>
      <c r="AC58" s="24">
        <f t="shared" si="195"/>
        <v>-746924.85792587744</v>
      </c>
      <c r="AD58" s="24">
        <f t="shared" si="195"/>
        <v>-746924.85792587744</v>
      </c>
      <c r="AE58" s="28"/>
      <c r="AF58" s="24">
        <f t="shared" ref="AF58" si="196">AF48+AF56</f>
        <v>-125529878.72066016</v>
      </c>
      <c r="AH58" s="24">
        <f t="shared" ref="AH58:AL58" si="197">AH48+AH56</f>
        <v>-853126.05223822361</v>
      </c>
      <c r="AI58" s="24">
        <f t="shared" si="197"/>
        <v>-853126.05223822361</v>
      </c>
      <c r="AJ58" s="24">
        <f t="shared" si="197"/>
        <v>-853126.05223822361</v>
      </c>
      <c r="AK58" s="24">
        <f t="shared" si="197"/>
        <v>-853126.05223822361</v>
      </c>
      <c r="AL58" s="24">
        <f t="shared" si="197"/>
        <v>-853126.05223822361</v>
      </c>
      <c r="AM58" s="23"/>
      <c r="AN58" s="23"/>
      <c r="AO58" s="23"/>
      <c r="AP58" s="23"/>
      <c r="AQ58" s="23"/>
      <c r="AR58" s="23"/>
      <c r="AS58" s="23"/>
      <c r="AU58" s="23"/>
    </row>
    <row r="59" spans="1:47" ht="14.4" customHeight="1" thickTop="1">
      <c r="AE59" s="28"/>
    </row>
    <row r="60" spans="1:47" ht="14.4" customHeight="1">
      <c r="AE60" s="28"/>
    </row>
    <row r="61" spans="1:47" ht="14.4" customHeight="1">
      <c r="B61" s="26">
        <f t="shared" ref="B61" si="198">B58-B36</f>
        <v>0</v>
      </c>
      <c r="D61" s="26">
        <f t="shared" ref="D61:O61" si="199">D58-D36</f>
        <v>0</v>
      </c>
      <c r="E61" s="26">
        <f t="shared" si="199"/>
        <v>0</v>
      </c>
      <c r="F61" s="26">
        <f t="shared" si="199"/>
        <v>0</v>
      </c>
      <c r="G61" s="26">
        <f t="shared" si="199"/>
        <v>0</v>
      </c>
      <c r="H61" s="26">
        <f t="shared" si="199"/>
        <v>0</v>
      </c>
      <c r="I61" s="26">
        <f t="shared" si="199"/>
        <v>0</v>
      </c>
      <c r="J61" s="26">
        <f t="shared" si="199"/>
        <v>0</v>
      </c>
      <c r="K61" s="26">
        <f t="shared" si="199"/>
        <v>0</v>
      </c>
      <c r="L61" s="26">
        <f t="shared" si="199"/>
        <v>0</v>
      </c>
      <c r="M61" s="26">
        <f t="shared" si="199"/>
        <v>0</v>
      </c>
      <c r="N61" s="26">
        <f t="shared" si="199"/>
        <v>0</v>
      </c>
      <c r="O61" s="26">
        <f t="shared" si="199"/>
        <v>0</v>
      </c>
      <c r="Q61" s="26">
        <f t="shared" ref="Q61" si="200">Q58-Q36</f>
        <v>0</v>
      </c>
      <c r="S61" s="26">
        <f t="shared" ref="S61:AD61" si="201">S58-S36</f>
        <v>0</v>
      </c>
      <c r="T61" s="26">
        <f t="shared" si="201"/>
        <v>0</v>
      </c>
      <c r="U61" s="26">
        <f t="shared" si="201"/>
        <v>0</v>
      </c>
      <c r="V61" s="26">
        <f t="shared" si="201"/>
        <v>0</v>
      </c>
      <c r="W61" s="26">
        <f t="shared" si="201"/>
        <v>0</v>
      </c>
      <c r="X61" s="26">
        <f t="shared" si="201"/>
        <v>0</v>
      </c>
      <c r="Y61" s="26">
        <f t="shared" si="201"/>
        <v>0</v>
      </c>
      <c r="Z61" s="26">
        <f t="shared" si="201"/>
        <v>0</v>
      </c>
      <c r="AA61" s="26">
        <f t="shared" si="201"/>
        <v>0</v>
      </c>
      <c r="AB61" s="26">
        <f t="shared" si="201"/>
        <v>0</v>
      </c>
      <c r="AC61" s="26">
        <f t="shared" si="201"/>
        <v>0</v>
      </c>
      <c r="AD61" s="26">
        <f t="shared" si="201"/>
        <v>0</v>
      </c>
      <c r="AE61" s="28"/>
      <c r="AF61" s="26">
        <f t="shared" ref="AF61" si="202">AF58-AF36</f>
        <v>0</v>
      </c>
      <c r="AH61" s="26">
        <f t="shared" ref="AH61:AL61" si="203">AH58-AH36</f>
        <v>0</v>
      </c>
      <c r="AI61" s="26">
        <f t="shared" si="203"/>
        <v>0</v>
      </c>
      <c r="AJ61" s="26">
        <f t="shared" si="203"/>
        <v>0</v>
      </c>
      <c r="AK61" s="26">
        <f t="shared" si="203"/>
        <v>0</v>
      </c>
      <c r="AL61" s="26">
        <f t="shared" si="203"/>
        <v>0</v>
      </c>
      <c r="AM61" s="25"/>
      <c r="AN61" s="25"/>
      <c r="AO61" s="25"/>
      <c r="AP61" s="25"/>
      <c r="AQ61" s="25"/>
      <c r="AR61" s="25"/>
      <c r="AS61" s="25"/>
      <c r="AU61" s="25"/>
    </row>
    <row r="62" spans="1:47" ht="14.4" customHeight="1"/>
    <row r="63" spans="1:47" ht="14.4" customHeight="1"/>
    <row r="64" spans="1:47" ht="14.4" customHeight="1"/>
    <row r="65" ht="14.4" customHeight="1"/>
    <row r="66" ht="14.4" customHeight="1"/>
    <row r="67" ht="14.4" customHeight="1"/>
    <row r="68" ht="14.4" customHeight="1"/>
    <row r="69" ht="14.4" customHeight="1"/>
    <row r="70" ht="14.4" customHeight="1"/>
    <row r="71" ht="14.4" customHeight="1"/>
    <row r="72" ht="14.4" customHeight="1"/>
    <row r="73" ht="14.4" customHeight="1"/>
    <row r="74" ht="14.4" customHeight="1"/>
    <row r="75" ht="14.4" customHeight="1"/>
    <row r="76" ht="14.4" customHeight="1"/>
  </sheetData>
  <printOptions gridLines="1"/>
  <pageMargins left="0.2" right="0" top="0.25" bottom="0.25" header="0.3" footer="0"/>
  <pageSetup scale="71" orientation="landscape" r:id="rId1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8"/>
  <sheetViews>
    <sheetView workbookViewId="0">
      <selection activeCell="B2" sqref="B1:B2"/>
    </sheetView>
  </sheetViews>
  <sheetFormatPr defaultColWidth="9" defaultRowHeight="13.2"/>
  <cols>
    <col min="1" max="1" width="6.44140625" style="113" customWidth="1"/>
    <col min="2" max="8" width="14.6640625" style="113" customWidth="1"/>
    <col min="9" max="9" width="9.44140625" style="113" bestFit="1" customWidth="1"/>
    <col min="10" max="21" width="10.44140625" style="113" bestFit="1" customWidth="1"/>
    <col min="22" max="22" width="10.109375" style="113" bestFit="1" customWidth="1"/>
    <col min="23" max="16384" width="9" style="113"/>
  </cols>
  <sheetData>
    <row r="1" spans="2:8">
      <c r="B1" s="362" t="s">
        <v>366</v>
      </c>
    </row>
    <row r="2" spans="2:8" ht="14.4" thickBot="1">
      <c r="B2" s="363" t="s">
        <v>363</v>
      </c>
    </row>
    <row r="4" spans="2:8">
      <c r="B4" s="164" t="s">
        <v>230</v>
      </c>
    </row>
    <row r="5" spans="2:8">
      <c r="B5" s="164" t="s">
        <v>190</v>
      </c>
    </row>
    <row r="6" spans="2:8">
      <c r="B6" s="164"/>
    </row>
    <row r="8" spans="2:8" ht="13.8" thickBot="1"/>
    <row r="9" spans="2:8" ht="13.8" thickTop="1">
      <c r="B9" s="165"/>
      <c r="C9" s="166" t="s">
        <v>231</v>
      </c>
      <c r="D9" s="166" t="s">
        <v>232</v>
      </c>
      <c r="E9" s="166" t="s">
        <v>233</v>
      </c>
      <c r="F9" s="166" t="s">
        <v>234</v>
      </c>
      <c r="G9" s="166" t="s">
        <v>235</v>
      </c>
      <c r="H9" s="166" t="s">
        <v>236</v>
      </c>
    </row>
    <row r="10" spans="2:8">
      <c r="C10" s="167"/>
      <c r="D10" s="168" t="s">
        <v>237</v>
      </c>
      <c r="E10" s="168"/>
      <c r="F10" s="168"/>
      <c r="G10" s="168" t="s">
        <v>238</v>
      </c>
      <c r="H10" s="168" t="s">
        <v>239</v>
      </c>
    </row>
    <row r="12" spans="2:8">
      <c r="D12" s="169" t="s">
        <v>240</v>
      </c>
      <c r="E12" s="169"/>
      <c r="F12" s="169" t="s">
        <v>241</v>
      </c>
      <c r="G12" s="169" t="s">
        <v>242</v>
      </c>
      <c r="H12" s="169" t="s">
        <v>240</v>
      </c>
    </row>
    <row r="13" spans="2:8">
      <c r="B13" s="169"/>
      <c r="D13" s="169" t="s">
        <v>243</v>
      </c>
      <c r="E13" s="169" t="s">
        <v>244</v>
      </c>
      <c r="F13" s="169" t="s">
        <v>245</v>
      </c>
      <c r="G13" s="169" t="s">
        <v>246</v>
      </c>
      <c r="H13" s="169" t="s">
        <v>242</v>
      </c>
    </row>
    <row r="14" spans="2:8" ht="13.8" thickBot="1">
      <c r="B14" s="170" t="s">
        <v>247</v>
      </c>
      <c r="C14" s="170" t="s">
        <v>248</v>
      </c>
      <c r="D14" s="170" t="s">
        <v>196</v>
      </c>
      <c r="E14" s="170" t="s">
        <v>249</v>
      </c>
      <c r="F14" s="170" t="s">
        <v>250</v>
      </c>
      <c r="G14" s="170" t="s">
        <v>248</v>
      </c>
      <c r="H14" s="170" t="s">
        <v>196</v>
      </c>
    </row>
    <row r="15" spans="2:8" ht="13.8" thickTop="1">
      <c r="B15" s="169"/>
      <c r="C15" s="169"/>
      <c r="D15" s="169"/>
      <c r="E15" s="169"/>
      <c r="F15" s="169"/>
      <c r="G15" s="169"/>
      <c r="H15" s="169"/>
    </row>
    <row r="16" spans="2:8">
      <c r="B16" s="169"/>
      <c r="C16" s="169"/>
      <c r="D16" s="169"/>
      <c r="E16" s="169"/>
      <c r="F16" s="169"/>
      <c r="G16" s="169"/>
      <c r="H16" s="169"/>
    </row>
    <row r="17" spans="2:22">
      <c r="B17" s="113" t="s">
        <v>359</v>
      </c>
      <c r="D17" s="114">
        <f>'13 Month Avg'!B35</f>
        <v>23983617.416792654</v>
      </c>
      <c r="H17" s="114">
        <f>D17</f>
        <v>23983617.416792654</v>
      </c>
    </row>
    <row r="19" spans="2:22">
      <c r="B19" s="333">
        <v>43646</v>
      </c>
      <c r="C19" s="114">
        <f>'13 Month Avg'!B36-'13 Month Avg'!B35</f>
        <v>-126617008.18555087</v>
      </c>
      <c r="D19" s="114">
        <f>D17+C19</f>
        <v>-102633390.76875821</v>
      </c>
      <c r="E19" s="171">
        <v>30</v>
      </c>
      <c r="F19" s="171">
        <f>SUM(E20:$E$30)+1</f>
        <v>336</v>
      </c>
      <c r="G19" s="114">
        <f t="shared" ref="G19:G30" si="0">C19*(F19/$E$31)</f>
        <v>-116557026.71327423</v>
      </c>
      <c r="H19" s="114">
        <f>H17+G19</f>
        <v>-92573409.29648158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</row>
    <row r="20" spans="2:22">
      <c r="B20" s="333">
        <f>EDATE(B19,1)</f>
        <v>43676</v>
      </c>
      <c r="C20" s="114">
        <f>'13 Month Avg'!B37-'13 Month Avg'!B36</f>
        <v>-746924.85792587698</v>
      </c>
      <c r="D20" s="114">
        <f>D19+C20</f>
        <v>-103380315.62668408</v>
      </c>
      <c r="E20" s="171">
        <v>31</v>
      </c>
      <c r="F20" s="171">
        <f>SUM(E21:$E$30)+1</f>
        <v>305</v>
      </c>
      <c r="G20" s="114">
        <f t="shared" si="0"/>
        <v>-624142.68949970545</v>
      </c>
      <c r="H20" s="114">
        <f>H19+G20</f>
        <v>-93197551.985981286</v>
      </c>
    </row>
    <row r="21" spans="2:22">
      <c r="B21" s="333">
        <f t="shared" ref="B21:B30" si="1">EDATE(B20,1)</f>
        <v>43707</v>
      </c>
      <c r="C21" s="114">
        <f>'13 Month Avg'!B38-'13 Month Avg'!B37</f>
        <v>-746924.85792587698</v>
      </c>
      <c r="D21" s="114">
        <f t="shared" ref="D21:D30" si="2">D20+C21</f>
        <v>-104127240.48460996</v>
      </c>
      <c r="E21" s="171">
        <v>31</v>
      </c>
      <c r="F21" s="171">
        <f>SUM(E22:$E$30)+1</f>
        <v>274</v>
      </c>
      <c r="G21" s="114">
        <f t="shared" si="0"/>
        <v>-560705.23581285018</v>
      </c>
      <c r="H21" s="114">
        <f t="shared" ref="H21:H30" si="3">H20+G21</f>
        <v>-93758257.221794128</v>
      </c>
    </row>
    <row r="22" spans="2:22">
      <c r="B22" s="333">
        <f t="shared" si="1"/>
        <v>43738</v>
      </c>
      <c r="C22" s="114">
        <f>'13 Month Avg'!B39-'13 Month Avg'!B38</f>
        <v>-746924.85792587698</v>
      </c>
      <c r="D22" s="114">
        <f t="shared" si="2"/>
        <v>-104874165.34253584</v>
      </c>
      <c r="E22" s="171">
        <v>30</v>
      </c>
      <c r="F22" s="171">
        <f>SUM(E23:$E$30)+1</f>
        <v>244</v>
      </c>
      <c r="G22" s="114">
        <f t="shared" si="0"/>
        <v>-499314.15159976436</v>
      </c>
      <c r="H22" s="114">
        <f t="shared" si="3"/>
        <v>-94257571.373393893</v>
      </c>
    </row>
    <row r="23" spans="2:22">
      <c r="B23" s="333">
        <f t="shared" si="1"/>
        <v>43768</v>
      </c>
      <c r="C23" s="114">
        <f>'13 Month Avg'!B40-'13 Month Avg'!B39</f>
        <v>-746924.85792587698</v>
      </c>
      <c r="D23" s="114">
        <f t="shared" si="2"/>
        <v>-105621090.20046172</v>
      </c>
      <c r="E23" s="171">
        <v>31</v>
      </c>
      <c r="F23" s="171">
        <f>SUM(E24:$E$30)+1</f>
        <v>213</v>
      </c>
      <c r="G23" s="114">
        <f t="shared" si="0"/>
        <v>-435876.69791290909</v>
      </c>
      <c r="H23" s="114">
        <f t="shared" si="3"/>
        <v>-94693448.071306795</v>
      </c>
    </row>
    <row r="24" spans="2:22">
      <c r="B24" s="333">
        <f t="shared" si="1"/>
        <v>43799</v>
      </c>
      <c r="C24" s="114">
        <f>'13 Month Avg'!B41-'13 Month Avg'!B40</f>
        <v>-746924.85792587698</v>
      </c>
      <c r="D24" s="114">
        <f t="shared" si="2"/>
        <v>-106368015.05838759</v>
      </c>
      <c r="E24" s="171">
        <v>30</v>
      </c>
      <c r="F24" s="171">
        <f>SUM(E25:$E$30)+1</f>
        <v>183</v>
      </c>
      <c r="G24" s="114">
        <f t="shared" si="0"/>
        <v>-374485.61369982327</v>
      </c>
      <c r="H24" s="114">
        <f t="shared" si="3"/>
        <v>-95067933.685006618</v>
      </c>
    </row>
    <row r="25" spans="2:22">
      <c r="B25" s="333">
        <f t="shared" si="1"/>
        <v>43829</v>
      </c>
      <c r="C25" s="114">
        <f>'13 Month Avg'!B42-'13 Month Avg'!B41</f>
        <v>-746924.85792587698</v>
      </c>
      <c r="D25" s="114">
        <f t="shared" si="2"/>
        <v>-107114939.91631347</v>
      </c>
      <c r="E25" s="171">
        <v>31</v>
      </c>
      <c r="F25" s="171">
        <f>SUM(E26:$E$30)+1</f>
        <v>152</v>
      </c>
      <c r="G25" s="114">
        <f t="shared" si="0"/>
        <v>-311048.16001296794</v>
      </c>
      <c r="H25" s="114">
        <f t="shared" si="3"/>
        <v>-95378981.845019594</v>
      </c>
    </row>
    <row r="26" spans="2:22">
      <c r="B26" s="333">
        <f t="shared" si="1"/>
        <v>43860</v>
      </c>
      <c r="C26" s="114">
        <f>'13 Month Avg'!B43-'13 Month Avg'!B42</f>
        <v>-853126.05223822594</v>
      </c>
      <c r="D26" s="114">
        <f t="shared" si="2"/>
        <v>-107968065.9685517</v>
      </c>
      <c r="E26" s="171">
        <v>31</v>
      </c>
      <c r="F26" s="171">
        <f>SUM(E27:$E$30)+1</f>
        <v>121</v>
      </c>
      <c r="G26" s="114">
        <f t="shared" si="0"/>
        <v>-282817.12964609684</v>
      </c>
      <c r="H26" s="114">
        <f t="shared" si="3"/>
        <v>-95661798.974665686</v>
      </c>
    </row>
    <row r="27" spans="2:22">
      <c r="B27" s="333">
        <f t="shared" si="1"/>
        <v>43890</v>
      </c>
      <c r="C27" s="114">
        <f>'13 Month Avg'!B44-'13 Month Avg'!B43</f>
        <v>-853126.05223822594</v>
      </c>
      <c r="D27" s="114">
        <f t="shared" si="2"/>
        <v>-108821192.02078992</v>
      </c>
      <c r="E27" s="171">
        <v>28</v>
      </c>
      <c r="F27" s="171">
        <f>SUM(E28:$E$30)+1</f>
        <v>93</v>
      </c>
      <c r="G27" s="114">
        <f t="shared" si="0"/>
        <v>-217371.84344700005</v>
      </c>
      <c r="H27" s="114">
        <f t="shared" si="3"/>
        <v>-95879170.818112686</v>
      </c>
    </row>
    <row r="28" spans="2:22">
      <c r="B28" s="333">
        <f t="shared" si="1"/>
        <v>43919</v>
      </c>
      <c r="C28" s="114">
        <f>'13 Month Avg'!B45-'13 Month Avg'!B44</f>
        <v>-853126.05223822594</v>
      </c>
      <c r="D28" s="114">
        <f t="shared" si="2"/>
        <v>-109674318.07302815</v>
      </c>
      <c r="E28" s="171">
        <v>31</v>
      </c>
      <c r="F28" s="171">
        <f>SUM(E29:$E$30)+1</f>
        <v>62</v>
      </c>
      <c r="G28" s="114">
        <f t="shared" si="0"/>
        <v>-144914.562298</v>
      </c>
      <c r="H28" s="114">
        <f t="shared" si="3"/>
        <v>-96024085.380410686</v>
      </c>
    </row>
    <row r="29" spans="2:22">
      <c r="B29" s="333">
        <f t="shared" si="1"/>
        <v>43950</v>
      </c>
      <c r="C29" s="114">
        <f>'13 Month Avg'!B46-'13 Month Avg'!B45</f>
        <v>-853126.05223822594</v>
      </c>
      <c r="D29" s="114">
        <f t="shared" si="2"/>
        <v>-110527444.12526637</v>
      </c>
      <c r="E29" s="171">
        <v>30</v>
      </c>
      <c r="F29" s="171">
        <f>SUM(E30:$E$30)+1</f>
        <v>32</v>
      </c>
      <c r="G29" s="114">
        <f t="shared" si="0"/>
        <v>-74794.612798967748</v>
      </c>
      <c r="H29" s="114">
        <f t="shared" si="3"/>
        <v>-96098879.99320966</v>
      </c>
    </row>
    <row r="30" spans="2:22">
      <c r="B30" s="333">
        <f t="shared" si="1"/>
        <v>43980</v>
      </c>
      <c r="C30" s="114">
        <f>'13 Month Avg'!B47-'13 Month Avg'!B46</f>
        <v>-853126.05223822594</v>
      </c>
      <c r="D30" s="114">
        <f t="shared" si="2"/>
        <v>-111380570.1775046</v>
      </c>
      <c r="E30" s="171">
        <v>31</v>
      </c>
      <c r="F30" s="171">
        <v>1</v>
      </c>
      <c r="G30" s="114">
        <f t="shared" si="0"/>
        <v>-2337.3316499677421</v>
      </c>
      <c r="H30" s="114">
        <f t="shared" si="3"/>
        <v>-96101217.324859634</v>
      </c>
    </row>
    <row r="31" spans="2:22">
      <c r="B31" s="172" t="s">
        <v>1</v>
      </c>
      <c r="C31" s="115">
        <f>SUM(C19:C30)</f>
        <v>-135364187.59429726</v>
      </c>
      <c r="E31" s="173">
        <f>SUM(E19:E30)</f>
        <v>365</v>
      </c>
    </row>
    <row r="34" spans="2:8" ht="13.8" thickBot="1">
      <c r="B34" s="113" t="s">
        <v>38</v>
      </c>
      <c r="D34" s="174">
        <f>SUM(D17:D30)/13</f>
        <v>-96808240.795853749</v>
      </c>
      <c r="H34" s="174">
        <f>SUM(H17:H30)/13</f>
        <v>-85746822.196419209</v>
      </c>
    </row>
    <row r="35" spans="2:8" ht="13.8" thickTop="1">
      <c r="D35" s="114"/>
    </row>
    <row r="36" spans="2:8" ht="13.8" thickBot="1">
      <c r="B36" s="175" t="s">
        <v>264</v>
      </c>
      <c r="C36" s="175"/>
      <c r="D36" s="175"/>
      <c r="E36" s="175"/>
      <c r="F36" s="175"/>
      <c r="G36" s="175"/>
      <c r="H36" s="176">
        <f>H34-D34</f>
        <v>11061418.59943454</v>
      </c>
    </row>
    <row r="37" spans="2:8" ht="13.8" thickTop="1"/>
    <row r="38" spans="2:8">
      <c r="H38" s="177"/>
    </row>
    <row r="47" spans="2:8">
      <c r="B47" s="113" t="s">
        <v>256</v>
      </c>
      <c r="E47" s="171">
        <v>30</v>
      </c>
    </row>
    <row r="48" spans="2:8">
      <c r="B48" s="113" t="s">
        <v>257</v>
      </c>
      <c r="E48" s="171">
        <v>31</v>
      </c>
    </row>
    <row r="49" spans="2:5">
      <c r="B49" s="113" t="s">
        <v>258</v>
      </c>
      <c r="E49" s="171">
        <v>31</v>
      </c>
    </row>
    <row r="50" spans="2:5">
      <c r="B50" s="113" t="s">
        <v>259</v>
      </c>
      <c r="E50" s="171">
        <v>30</v>
      </c>
    </row>
    <row r="51" spans="2:5">
      <c r="B51" s="113" t="s">
        <v>260</v>
      </c>
      <c r="E51" s="171">
        <v>31</v>
      </c>
    </row>
    <row r="52" spans="2:5">
      <c r="B52" s="113" t="s">
        <v>261</v>
      </c>
      <c r="E52" s="171">
        <v>30</v>
      </c>
    </row>
    <row r="53" spans="2:5">
      <c r="B53" s="113" t="s">
        <v>262</v>
      </c>
      <c r="E53" s="171">
        <v>31</v>
      </c>
    </row>
    <row r="54" spans="2:5">
      <c r="B54" s="113" t="s">
        <v>251</v>
      </c>
      <c r="E54" s="171">
        <v>31</v>
      </c>
    </row>
    <row r="55" spans="2:5">
      <c r="B55" s="113" t="s">
        <v>252</v>
      </c>
      <c r="E55" s="171">
        <v>28</v>
      </c>
    </row>
    <row r="56" spans="2:5" ht="409.6">
      <c r="B56" s="113" t="s">
        <v>253</v>
      </c>
      <c r="E56" s="171">
        <v>31</v>
      </c>
    </row>
    <row r="57" spans="2:5" ht="409.6">
      <c r="B57" s="113" t="s">
        <v>254</v>
      </c>
      <c r="E57" s="171">
        <v>30</v>
      </c>
    </row>
    <row r="58" spans="2:5">
      <c r="B58" s="113" t="s">
        <v>255</v>
      </c>
      <c r="E58" s="171">
        <v>31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W798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A2" sqref="A1:A2"/>
    </sheetView>
  </sheetViews>
  <sheetFormatPr defaultRowHeight="11.4"/>
  <cols>
    <col min="1" max="1" width="14.88671875" style="51" customWidth="1"/>
    <col min="2" max="2" width="12.88671875" style="51" customWidth="1"/>
    <col min="3" max="3" width="11.44140625" style="51" customWidth="1"/>
    <col min="4" max="4" width="12.6640625" style="51" customWidth="1"/>
    <col min="5" max="5" width="8.6640625" style="51" customWidth="1"/>
    <col min="6" max="6" width="12.109375" style="51" bestFit="1" customWidth="1"/>
    <col min="7" max="12" width="10.5546875" style="51" customWidth="1"/>
    <col min="13" max="15" width="10.44140625" style="51" customWidth="1"/>
    <col min="16" max="17" width="12.109375" style="51" customWidth="1"/>
    <col min="18" max="24" width="11.33203125" style="51" customWidth="1"/>
    <col min="25" max="60" width="9.6640625" style="51" customWidth="1"/>
    <col min="61" max="229" width="9.109375" style="51"/>
    <col min="230" max="230" width="13" style="51" customWidth="1"/>
    <col min="231" max="231" width="13.6640625" style="51" customWidth="1"/>
    <col min="232" max="232" width="13.33203125" style="51" bestFit="1" customWidth="1"/>
    <col min="233" max="233" width="8.6640625" style="51" customWidth="1"/>
    <col min="234" max="234" width="13.88671875" style="51" bestFit="1" customWidth="1"/>
    <col min="235" max="253" width="13" style="51" customWidth="1"/>
    <col min="254" max="254" width="10.109375" style="51" customWidth="1"/>
    <col min="255" max="255" width="9.88671875" style="51" customWidth="1"/>
    <col min="256" max="260" width="0" style="51" hidden="1" customWidth="1"/>
    <col min="261" max="261" width="6.33203125" style="51" customWidth="1"/>
    <col min="262" max="263" width="13" style="51" customWidth="1"/>
    <col min="264" max="264" width="13.33203125" style="51" bestFit="1" customWidth="1"/>
    <col min="265" max="266" width="15.33203125" style="51" customWidth="1"/>
    <col min="267" max="267" width="9.109375" style="51"/>
    <col min="268" max="268" width="15.6640625" style="51" bestFit="1" customWidth="1"/>
    <col min="269" max="270" width="13.33203125" style="51" bestFit="1" customWidth="1"/>
    <col min="271" max="271" width="13.44140625" style="51" bestFit="1" customWidth="1"/>
    <col min="272" max="272" width="13.33203125" style="51" bestFit="1" customWidth="1"/>
    <col min="273" max="273" width="12.33203125" style="51" bestFit="1" customWidth="1"/>
    <col min="274" max="274" width="13.33203125" style="51" bestFit="1" customWidth="1"/>
    <col min="275" max="485" width="9.109375" style="51"/>
    <col min="486" max="486" width="13" style="51" customWidth="1"/>
    <col min="487" max="487" width="13.6640625" style="51" customWidth="1"/>
    <col min="488" max="488" width="13.33203125" style="51" bestFit="1" customWidth="1"/>
    <col min="489" max="489" width="8.6640625" style="51" customWidth="1"/>
    <col min="490" max="490" width="13.88671875" style="51" bestFit="1" customWidth="1"/>
    <col min="491" max="509" width="13" style="51" customWidth="1"/>
    <col min="510" max="510" width="10.109375" style="51" customWidth="1"/>
    <col min="511" max="511" width="9.88671875" style="51" customWidth="1"/>
    <col min="512" max="516" width="0" style="51" hidden="1" customWidth="1"/>
    <col min="517" max="517" width="6.33203125" style="51" customWidth="1"/>
    <col min="518" max="519" width="13" style="51" customWidth="1"/>
    <col min="520" max="520" width="13.33203125" style="51" bestFit="1" customWidth="1"/>
    <col min="521" max="522" width="15.33203125" style="51" customWidth="1"/>
    <col min="523" max="523" width="9.109375" style="51"/>
    <col min="524" max="524" width="15.6640625" style="51" bestFit="1" customWidth="1"/>
    <col min="525" max="526" width="13.33203125" style="51" bestFit="1" customWidth="1"/>
    <col min="527" max="527" width="13.44140625" style="51" bestFit="1" customWidth="1"/>
    <col min="528" max="528" width="13.33203125" style="51" bestFit="1" customWidth="1"/>
    <col min="529" max="529" width="12.33203125" style="51" bestFit="1" customWidth="1"/>
    <col min="530" max="530" width="13.33203125" style="51" bestFit="1" customWidth="1"/>
    <col min="531" max="741" width="9.109375" style="51"/>
    <col min="742" max="742" width="13" style="51" customWidth="1"/>
    <col min="743" max="743" width="13.6640625" style="51" customWidth="1"/>
    <col min="744" max="744" width="13.33203125" style="51" bestFit="1" customWidth="1"/>
    <col min="745" max="745" width="8.6640625" style="51" customWidth="1"/>
    <col min="746" max="746" width="13.88671875" style="51" bestFit="1" customWidth="1"/>
    <col min="747" max="765" width="13" style="51" customWidth="1"/>
    <col min="766" max="766" width="10.109375" style="51" customWidth="1"/>
    <col min="767" max="767" width="9.88671875" style="51" customWidth="1"/>
    <col min="768" max="772" width="0" style="51" hidden="1" customWidth="1"/>
    <col min="773" max="773" width="6.33203125" style="51" customWidth="1"/>
    <col min="774" max="775" width="13" style="51" customWidth="1"/>
    <col min="776" max="776" width="13.33203125" style="51" bestFit="1" customWidth="1"/>
    <col min="777" max="778" width="15.33203125" style="51" customWidth="1"/>
    <col min="779" max="779" width="9.109375" style="51"/>
    <col min="780" max="780" width="15.6640625" style="51" bestFit="1" customWidth="1"/>
    <col min="781" max="782" width="13.33203125" style="51" bestFit="1" customWidth="1"/>
    <col min="783" max="783" width="13.44140625" style="51" bestFit="1" customWidth="1"/>
    <col min="784" max="784" width="13.33203125" style="51" bestFit="1" customWidth="1"/>
    <col min="785" max="785" width="12.33203125" style="51" bestFit="1" customWidth="1"/>
    <col min="786" max="786" width="13.33203125" style="51" bestFit="1" customWidth="1"/>
    <col min="787" max="997" width="9.109375" style="51"/>
    <col min="998" max="998" width="13" style="51" customWidth="1"/>
    <col min="999" max="999" width="13.6640625" style="51" customWidth="1"/>
    <col min="1000" max="1000" width="13.33203125" style="51" bestFit="1" customWidth="1"/>
    <col min="1001" max="1001" width="8.6640625" style="51" customWidth="1"/>
    <col min="1002" max="1002" width="13.88671875" style="51" bestFit="1" customWidth="1"/>
    <col min="1003" max="1021" width="13" style="51" customWidth="1"/>
    <col min="1022" max="1022" width="10.109375" style="51" customWidth="1"/>
    <col min="1023" max="1023" width="9.88671875" style="51" customWidth="1"/>
    <col min="1024" max="1028" width="0" style="51" hidden="1" customWidth="1"/>
    <col min="1029" max="1029" width="6.33203125" style="51" customWidth="1"/>
    <col min="1030" max="1031" width="13" style="51" customWidth="1"/>
    <col min="1032" max="1032" width="13.33203125" style="51" bestFit="1" customWidth="1"/>
    <col min="1033" max="1034" width="15.33203125" style="51" customWidth="1"/>
    <col min="1035" max="1035" width="9.109375" style="51"/>
    <col min="1036" max="1036" width="15.6640625" style="51" bestFit="1" customWidth="1"/>
    <col min="1037" max="1038" width="13.33203125" style="51" bestFit="1" customWidth="1"/>
    <col min="1039" max="1039" width="13.44140625" style="51" bestFit="1" customWidth="1"/>
    <col min="1040" max="1040" width="13.33203125" style="51" bestFit="1" customWidth="1"/>
    <col min="1041" max="1041" width="12.33203125" style="51" bestFit="1" customWidth="1"/>
    <col min="1042" max="1042" width="13.33203125" style="51" bestFit="1" customWidth="1"/>
    <col min="1043" max="1253" width="9.109375" style="51"/>
    <col min="1254" max="1254" width="13" style="51" customWidth="1"/>
    <col min="1255" max="1255" width="13.6640625" style="51" customWidth="1"/>
    <col min="1256" max="1256" width="13.33203125" style="51" bestFit="1" customWidth="1"/>
    <col min="1257" max="1257" width="8.6640625" style="51" customWidth="1"/>
    <col min="1258" max="1258" width="13.88671875" style="51" bestFit="1" customWidth="1"/>
    <col min="1259" max="1277" width="13" style="51" customWidth="1"/>
    <col min="1278" max="1278" width="10.109375" style="51" customWidth="1"/>
    <col min="1279" max="1279" width="9.88671875" style="51" customWidth="1"/>
    <col min="1280" max="1284" width="0" style="51" hidden="1" customWidth="1"/>
    <col min="1285" max="1285" width="6.33203125" style="51" customWidth="1"/>
    <col min="1286" max="1287" width="13" style="51" customWidth="1"/>
    <col min="1288" max="1288" width="13.33203125" style="51" bestFit="1" customWidth="1"/>
    <col min="1289" max="1290" width="15.33203125" style="51" customWidth="1"/>
    <col min="1291" max="1291" width="9.109375" style="51"/>
    <col min="1292" max="1292" width="15.6640625" style="51" bestFit="1" customWidth="1"/>
    <col min="1293" max="1294" width="13.33203125" style="51" bestFit="1" customWidth="1"/>
    <col min="1295" max="1295" width="13.44140625" style="51" bestFit="1" customWidth="1"/>
    <col min="1296" max="1296" width="13.33203125" style="51" bestFit="1" customWidth="1"/>
    <col min="1297" max="1297" width="12.33203125" style="51" bestFit="1" customWidth="1"/>
    <col min="1298" max="1298" width="13.33203125" style="51" bestFit="1" customWidth="1"/>
    <col min="1299" max="1509" width="9.109375" style="51"/>
    <col min="1510" max="1510" width="13" style="51" customWidth="1"/>
    <col min="1511" max="1511" width="13.6640625" style="51" customWidth="1"/>
    <col min="1512" max="1512" width="13.33203125" style="51" bestFit="1" customWidth="1"/>
    <col min="1513" max="1513" width="8.6640625" style="51" customWidth="1"/>
    <col min="1514" max="1514" width="13.88671875" style="51" bestFit="1" customWidth="1"/>
    <col min="1515" max="1533" width="13" style="51" customWidth="1"/>
    <col min="1534" max="1534" width="10.109375" style="51" customWidth="1"/>
    <col min="1535" max="1535" width="9.88671875" style="51" customWidth="1"/>
    <col min="1536" max="1540" width="0" style="51" hidden="1" customWidth="1"/>
    <col min="1541" max="1541" width="6.33203125" style="51" customWidth="1"/>
    <col min="1542" max="1543" width="13" style="51" customWidth="1"/>
    <col min="1544" max="1544" width="13.33203125" style="51" bestFit="1" customWidth="1"/>
    <col min="1545" max="1546" width="15.33203125" style="51" customWidth="1"/>
    <col min="1547" max="1547" width="9.109375" style="51"/>
    <col min="1548" max="1548" width="15.6640625" style="51" bestFit="1" customWidth="1"/>
    <col min="1549" max="1550" width="13.33203125" style="51" bestFit="1" customWidth="1"/>
    <col min="1551" max="1551" width="13.44140625" style="51" bestFit="1" customWidth="1"/>
    <col min="1552" max="1552" width="13.33203125" style="51" bestFit="1" customWidth="1"/>
    <col min="1553" max="1553" width="12.33203125" style="51" bestFit="1" customWidth="1"/>
    <col min="1554" max="1554" width="13.33203125" style="51" bestFit="1" customWidth="1"/>
    <col min="1555" max="1765" width="9.109375" style="51"/>
    <col min="1766" max="1766" width="13" style="51" customWidth="1"/>
    <col min="1767" max="1767" width="13.6640625" style="51" customWidth="1"/>
    <col min="1768" max="1768" width="13.33203125" style="51" bestFit="1" customWidth="1"/>
    <col min="1769" max="1769" width="8.6640625" style="51" customWidth="1"/>
    <col min="1770" max="1770" width="13.88671875" style="51" bestFit="1" customWidth="1"/>
    <col min="1771" max="1789" width="13" style="51" customWidth="1"/>
    <col min="1790" max="1790" width="10.109375" style="51" customWidth="1"/>
    <col min="1791" max="1791" width="9.88671875" style="51" customWidth="1"/>
    <col min="1792" max="1796" width="0" style="51" hidden="1" customWidth="1"/>
    <col min="1797" max="1797" width="6.33203125" style="51" customWidth="1"/>
    <col min="1798" max="1799" width="13" style="51" customWidth="1"/>
    <col min="1800" max="1800" width="13.33203125" style="51" bestFit="1" customWidth="1"/>
    <col min="1801" max="1802" width="15.33203125" style="51" customWidth="1"/>
    <col min="1803" max="1803" width="9.109375" style="51"/>
    <col min="1804" max="1804" width="15.6640625" style="51" bestFit="1" customWidth="1"/>
    <col min="1805" max="1806" width="13.33203125" style="51" bestFit="1" customWidth="1"/>
    <col min="1807" max="1807" width="13.44140625" style="51" bestFit="1" customWidth="1"/>
    <col min="1808" max="1808" width="13.33203125" style="51" bestFit="1" customWidth="1"/>
    <col min="1809" max="1809" width="12.33203125" style="51" bestFit="1" customWidth="1"/>
    <col min="1810" max="1810" width="13.33203125" style="51" bestFit="1" customWidth="1"/>
    <col min="1811" max="2021" width="9.109375" style="51"/>
    <col min="2022" max="2022" width="13" style="51" customWidth="1"/>
    <col min="2023" max="2023" width="13.6640625" style="51" customWidth="1"/>
    <col min="2024" max="2024" width="13.33203125" style="51" bestFit="1" customWidth="1"/>
    <col min="2025" max="2025" width="8.6640625" style="51" customWidth="1"/>
    <col min="2026" max="2026" width="13.88671875" style="51" bestFit="1" customWidth="1"/>
    <col min="2027" max="2045" width="13" style="51" customWidth="1"/>
    <col min="2046" max="2046" width="10.109375" style="51" customWidth="1"/>
    <col min="2047" max="2047" width="9.88671875" style="51" customWidth="1"/>
    <col min="2048" max="2052" width="0" style="51" hidden="1" customWidth="1"/>
    <col min="2053" max="2053" width="6.33203125" style="51" customWidth="1"/>
    <col min="2054" max="2055" width="13" style="51" customWidth="1"/>
    <col min="2056" max="2056" width="13.33203125" style="51" bestFit="1" customWidth="1"/>
    <col min="2057" max="2058" width="15.33203125" style="51" customWidth="1"/>
    <col min="2059" max="2059" width="9.109375" style="51"/>
    <col min="2060" max="2060" width="15.6640625" style="51" bestFit="1" customWidth="1"/>
    <col min="2061" max="2062" width="13.33203125" style="51" bestFit="1" customWidth="1"/>
    <col min="2063" max="2063" width="13.44140625" style="51" bestFit="1" customWidth="1"/>
    <col min="2064" max="2064" width="13.33203125" style="51" bestFit="1" customWidth="1"/>
    <col min="2065" max="2065" width="12.33203125" style="51" bestFit="1" customWidth="1"/>
    <col min="2066" max="2066" width="13.33203125" style="51" bestFit="1" customWidth="1"/>
    <col min="2067" max="2277" width="9.109375" style="51"/>
    <col min="2278" max="2278" width="13" style="51" customWidth="1"/>
    <col min="2279" max="2279" width="13.6640625" style="51" customWidth="1"/>
    <col min="2280" max="2280" width="13.33203125" style="51" bestFit="1" customWidth="1"/>
    <col min="2281" max="2281" width="8.6640625" style="51" customWidth="1"/>
    <col min="2282" max="2282" width="13.88671875" style="51" bestFit="1" customWidth="1"/>
    <col min="2283" max="2301" width="13" style="51" customWidth="1"/>
    <col min="2302" max="2302" width="10.109375" style="51" customWidth="1"/>
    <col min="2303" max="2303" width="9.88671875" style="51" customWidth="1"/>
    <col min="2304" max="2308" width="0" style="51" hidden="1" customWidth="1"/>
    <col min="2309" max="2309" width="6.33203125" style="51" customWidth="1"/>
    <col min="2310" max="2311" width="13" style="51" customWidth="1"/>
    <col min="2312" max="2312" width="13.33203125" style="51" bestFit="1" customWidth="1"/>
    <col min="2313" max="2314" width="15.33203125" style="51" customWidth="1"/>
    <col min="2315" max="2315" width="9.109375" style="51"/>
    <col min="2316" max="2316" width="15.6640625" style="51" bestFit="1" customWidth="1"/>
    <col min="2317" max="2318" width="13.33203125" style="51" bestFit="1" customWidth="1"/>
    <col min="2319" max="2319" width="13.44140625" style="51" bestFit="1" customWidth="1"/>
    <col min="2320" max="2320" width="13.33203125" style="51" bestFit="1" customWidth="1"/>
    <col min="2321" max="2321" width="12.33203125" style="51" bestFit="1" customWidth="1"/>
    <col min="2322" max="2322" width="13.33203125" style="51" bestFit="1" customWidth="1"/>
    <col min="2323" max="2533" width="9.109375" style="51"/>
    <col min="2534" max="2534" width="13" style="51" customWidth="1"/>
    <col min="2535" max="2535" width="13.6640625" style="51" customWidth="1"/>
    <col min="2536" max="2536" width="13.33203125" style="51" bestFit="1" customWidth="1"/>
    <col min="2537" max="2537" width="8.6640625" style="51" customWidth="1"/>
    <col min="2538" max="2538" width="13.88671875" style="51" bestFit="1" customWidth="1"/>
    <col min="2539" max="2557" width="13" style="51" customWidth="1"/>
    <col min="2558" max="2558" width="10.109375" style="51" customWidth="1"/>
    <col min="2559" max="2559" width="9.88671875" style="51" customWidth="1"/>
    <col min="2560" max="2564" width="0" style="51" hidden="1" customWidth="1"/>
    <col min="2565" max="2565" width="6.33203125" style="51" customWidth="1"/>
    <col min="2566" max="2567" width="13" style="51" customWidth="1"/>
    <col min="2568" max="2568" width="13.33203125" style="51" bestFit="1" customWidth="1"/>
    <col min="2569" max="2570" width="15.33203125" style="51" customWidth="1"/>
    <col min="2571" max="2571" width="9.109375" style="51"/>
    <col min="2572" max="2572" width="15.6640625" style="51" bestFit="1" customWidth="1"/>
    <col min="2573" max="2574" width="13.33203125" style="51" bestFit="1" customWidth="1"/>
    <col min="2575" max="2575" width="13.44140625" style="51" bestFit="1" customWidth="1"/>
    <col min="2576" max="2576" width="13.33203125" style="51" bestFit="1" customWidth="1"/>
    <col min="2577" max="2577" width="12.33203125" style="51" bestFit="1" customWidth="1"/>
    <col min="2578" max="2578" width="13.33203125" style="51" bestFit="1" customWidth="1"/>
    <col min="2579" max="2789" width="9.109375" style="51"/>
    <col min="2790" max="2790" width="13" style="51" customWidth="1"/>
    <col min="2791" max="2791" width="13.6640625" style="51" customWidth="1"/>
    <col min="2792" max="2792" width="13.33203125" style="51" bestFit="1" customWidth="1"/>
    <col min="2793" max="2793" width="8.6640625" style="51" customWidth="1"/>
    <col min="2794" max="2794" width="13.88671875" style="51" bestFit="1" customWidth="1"/>
    <col min="2795" max="2813" width="13" style="51" customWidth="1"/>
    <col min="2814" max="2814" width="10.109375" style="51" customWidth="1"/>
    <col min="2815" max="2815" width="9.88671875" style="51" customWidth="1"/>
    <col min="2816" max="2820" width="0" style="51" hidden="1" customWidth="1"/>
    <col min="2821" max="2821" width="6.33203125" style="51" customWidth="1"/>
    <col min="2822" max="2823" width="13" style="51" customWidth="1"/>
    <col min="2824" max="2824" width="13.33203125" style="51" bestFit="1" customWidth="1"/>
    <col min="2825" max="2826" width="15.33203125" style="51" customWidth="1"/>
    <col min="2827" max="2827" width="9.109375" style="51"/>
    <col min="2828" max="2828" width="15.6640625" style="51" bestFit="1" customWidth="1"/>
    <col min="2829" max="2830" width="13.33203125" style="51" bestFit="1" customWidth="1"/>
    <col min="2831" max="2831" width="13.44140625" style="51" bestFit="1" customWidth="1"/>
    <col min="2832" max="2832" width="13.33203125" style="51" bestFit="1" customWidth="1"/>
    <col min="2833" max="2833" width="12.33203125" style="51" bestFit="1" customWidth="1"/>
    <col min="2834" max="2834" width="13.33203125" style="51" bestFit="1" customWidth="1"/>
    <col min="2835" max="3045" width="9.109375" style="51"/>
    <col min="3046" max="3046" width="13" style="51" customWidth="1"/>
    <col min="3047" max="3047" width="13.6640625" style="51" customWidth="1"/>
    <col min="3048" max="3048" width="13.33203125" style="51" bestFit="1" customWidth="1"/>
    <col min="3049" max="3049" width="8.6640625" style="51" customWidth="1"/>
    <col min="3050" max="3050" width="13.88671875" style="51" bestFit="1" customWidth="1"/>
    <col min="3051" max="3069" width="13" style="51" customWidth="1"/>
    <col min="3070" max="3070" width="10.109375" style="51" customWidth="1"/>
    <col min="3071" max="3071" width="9.88671875" style="51" customWidth="1"/>
    <col min="3072" max="3076" width="0" style="51" hidden="1" customWidth="1"/>
    <col min="3077" max="3077" width="6.33203125" style="51" customWidth="1"/>
    <col min="3078" max="3079" width="13" style="51" customWidth="1"/>
    <col min="3080" max="3080" width="13.33203125" style="51" bestFit="1" customWidth="1"/>
    <col min="3081" max="3082" width="15.33203125" style="51" customWidth="1"/>
    <col min="3083" max="3083" width="9.109375" style="51"/>
    <col min="3084" max="3084" width="15.6640625" style="51" bestFit="1" customWidth="1"/>
    <col min="3085" max="3086" width="13.33203125" style="51" bestFit="1" customWidth="1"/>
    <col min="3087" max="3087" width="13.44140625" style="51" bestFit="1" customWidth="1"/>
    <col min="3088" max="3088" width="13.33203125" style="51" bestFit="1" customWidth="1"/>
    <col min="3089" max="3089" width="12.33203125" style="51" bestFit="1" customWidth="1"/>
    <col min="3090" max="3090" width="13.33203125" style="51" bestFit="1" customWidth="1"/>
    <col min="3091" max="3301" width="9.109375" style="51"/>
    <col min="3302" max="3302" width="13" style="51" customWidth="1"/>
    <col min="3303" max="3303" width="13.6640625" style="51" customWidth="1"/>
    <col min="3304" max="3304" width="13.33203125" style="51" bestFit="1" customWidth="1"/>
    <col min="3305" max="3305" width="8.6640625" style="51" customWidth="1"/>
    <col min="3306" max="3306" width="13.88671875" style="51" bestFit="1" customWidth="1"/>
    <col min="3307" max="3325" width="13" style="51" customWidth="1"/>
    <col min="3326" max="3326" width="10.109375" style="51" customWidth="1"/>
    <col min="3327" max="3327" width="9.88671875" style="51" customWidth="1"/>
    <col min="3328" max="3332" width="0" style="51" hidden="1" customWidth="1"/>
    <col min="3333" max="3333" width="6.33203125" style="51" customWidth="1"/>
    <col min="3334" max="3335" width="13" style="51" customWidth="1"/>
    <col min="3336" max="3336" width="13.33203125" style="51" bestFit="1" customWidth="1"/>
    <col min="3337" max="3338" width="15.33203125" style="51" customWidth="1"/>
    <col min="3339" max="3339" width="9.109375" style="51"/>
    <col min="3340" max="3340" width="15.6640625" style="51" bestFit="1" customWidth="1"/>
    <col min="3341" max="3342" width="13.33203125" style="51" bestFit="1" customWidth="1"/>
    <col min="3343" max="3343" width="13.44140625" style="51" bestFit="1" customWidth="1"/>
    <col min="3344" max="3344" width="13.33203125" style="51" bestFit="1" customWidth="1"/>
    <col min="3345" max="3345" width="12.33203125" style="51" bestFit="1" customWidth="1"/>
    <col min="3346" max="3346" width="13.33203125" style="51" bestFit="1" customWidth="1"/>
    <col min="3347" max="3557" width="9.109375" style="51"/>
    <col min="3558" max="3558" width="13" style="51" customWidth="1"/>
    <col min="3559" max="3559" width="13.6640625" style="51" customWidth="1"/>
    <col min="3560" max="3560" width="13.33203125" style="51" bestFit="1" customWidth="1"/>
    <col min="3561" max="3561" width="8.6640625" style="51" customWidth="1"/>
    <col min="3562" max="3562" width="13.88671875" style="51" bestFit="1" customWidth="1"/>
    <col min="3563" max="3581" width="13" style="51" customWidth="1"/>
    <col min="3582" max="3582" width="10.109375" style="51" customWidth="1"/>
    <col min="3583" max="3583" width="9.88671875" style="51" customWidth="1"/>
    <col min="3584" max="3588" width="0" style="51" hidden="1" customWidth="1"/>
    <col min="3589" max="3589" width="6.33203125" style="51" customWidth="1"/>
    <col min="3590" max="3591" width="13" style="51" customWidth="1"/>
    <col min="3592" max="3592" width="13.33203125" style="51" bestFit="1" customWidth="1"/>
    <col min="3593" max="3594" width="15.33203125" style="51" customWidth="1"/>
    <col min="3595" max="3595" width="9.109375" style="51"/>
    <col min="3596" max="3596" width="15.6640625" style="51" bestFit="1" customWidth="1"/>
    <col min="3597" max="3598" width="13.33203125" style="51" bestFit="1" customWidth="1"/>
    <col min="3599" max="3599" width="13.44140625" style="51" bestFit="1" customWidth="1"/>
    <col min="3600" max="3600" width="13.33203125" style="51" bestFit="1" customWidth="1"/>
    <col min="3601" max="3601" width="12.33203125" style="51" bestFit="1" customWidth="1"/>
    <col min="3602" max="3602" width="13.33203125" style="51" bestFit="1" customWidth="1"/>
    <col min="3603" max="3813" width="9.109375" style="51"/>
    <col min="3814" max="3814" width="13" style="51" customWidth="1"/>
    <col min="3815" max="3815" width="13.6640625" style="51" customWidth="1"/>
    <col min="3816" max="3816" width="13.33203125" style="51" bestFit="1" customWidth="1"/>
    <col min="3817" max="3817" width="8.6640625" style="51" customWidth="1"/>
    <col min="3818" max="3818" width="13.88671875" style="51" bestFit="1" customWidth="1"/>
    <col min="3819" max="3837" width="13" style="51" customWidth="1"/>
    <col min="3838" max="3838" width="10.109375" style="51" customWidth="1"/>
    <col min="3839" max="3839" width="9.88671875" style="51" customWidth="1"/>
    <col min="3840" max="3844" width="0" style="51" hidden="1" customWidth="1"/>
    <col min="3845" max="3845" width="6.33203125" style="51" customWidth="1"/>
    <col min="3846" max="3847" width="13" style="51" customWidth="1"/>
    <col min="3848" max="3848" width="13.33203125" style="51" bestFit="1" customWidth="1"/>
    <col min="3849" max="3850" width="15.33203125" style="51" customWidth="1"/>
    <col min="3851" max="3851" width="9.109375" style="51"/>
    <col min="3852" max="3852" width="15.6640625" style="51" bestFit="1" customWidth="1"/>
    <col min="3853" max="3854" width="13.33203125" style="51" bestFit="1" customWidth="1"/>
    <col min="3855" max="3855" width="13.44140625" style="51" bestFit="1" customWidth="1"/>
    <col min="3856" max="3856" width="13.33203125" style="51" bestFit="1" customWidth="1"/>
    <col min="3857" max="3857" width="12.33203125" style="51" bestFit="1" customWidth="1"/>
    <col min="3858" max="3858" width="13.33203125" style="51" bestFit="1" customWidth="1"/>
    <col min="3859" max="4069" width="9.109375" style="51"/>
    <col min="4070" max="4070" width="13" style="51" customWidth="1"/>
    <col min="4071" max="4071" width="13.6640625" style="51" customWidth="1"/>
    <col min="4072" max="4072" width="13.33203125" style="51" bestFit="1" customWidth="1"/>
    <col min="4073" max="4073" width="8.6640625" style="51" customWidth="1"/>
    <col min="4074" max="4074" width="13.88671875" style="51" bestFit="1" customWidth="1"/>
    <col min="4075" max="4093" width="13" style="51" customWidth="1"/>
    <col min="4094" max="4094" width="10.109375" style="51" customWidth="1"/>
    <col min="4095" max="4095" width="9.88671875" style="51" customWidth="1"/>
    <col min="4096" max="4100" width="0" style="51" hidden="1" customWidth="1"/>
    <col min="4101" max="4101" width="6.33203125" style="51" customWidth="1"/>
    <col min="4102" max="4103" width="13" style="51" customWidth="1"/>
    <col min="4104" max="4104" width="13.33203125" style="51" bestFit="1" customWidth="1"/>
    <col min="4105" max="4106" width="15.33203125" style="51" customWidth="1"/>
    <col min="4107" max="4107" width="9.109375" style="51"/>
    <col min="4108" max="4108" width="15.6640625" style="51" bestFit="1" customWidth="1"/>
    <col min="4109" max="4110" width="13.33203125" style="51" bestFit="1" customWidth="1"/>
    <col min="4111" max="4111" width="13.44140625" style="51" bestFit="1" customWidth="1"/>
    <col min="4112" max="4112" width="13.33203125" style="51" bestFit="1" customWidth="1"/>
    <col min="4113" max="4113" width="12.33203125" style="51" bestFit="1" customWidth="1"/>
    <col min="4114" max="4114" width="13.33203125" style="51" bestFit="1" customWidth="1"/>
    <col min="4115" max="4325" width="9.109375" style="51"/>
    <col min="4326" max="4326" width="13" style="51" customWidth="1"/>
    <col min="4327" max="4327" width="13.6640625" style="51" customWidth="1"/>
    <col min="4328" max="4328" width="13.33203125" style="51" bestFit="1" customWidth="1"/>
    <col min="4329" max="4329" width="8.6640625" style="51" customWidth="1"/>
    <col min="4330" max="4330" width="13.88671875" style="51" bestFit="1" customWidth="1"/>
    <col min="4331" max="4349" width="13" style="51" customWidth="1"/>
    <col min="4350" max="4350" width="10.109375" style="51" customWidth="1"/>
    <col min="4351" max="4351" width="9.88671875" style="51" customWidth="1"/>
    <col min="4352" max="4356" width="0" style="51" hidden="1" customWidth="1"/>
    <col min="4357" max="4357" width="6.33203125" style="51" customWidth="1"/>
    <col min="4358" max="4359" width="13" style="51" customWidth="1"/>
    <col min="4360" max="4360" width="13.33203125" style="51" bestFit="1" customWidth="1"/>
    <col min="4361" max="4362" width="15.33203125" style="51" customWidth="1"/>
    <col min="4363" max="4363" width="9.109375" style="51"/>
    <col min="4364" max="4364" width="15.6640625" style="51" bestFit="1" customWidth="1"/>
    <col min="4365" max="4366" width="13.33203125" style="51" bestFit="1" customWidth="1"/>
    <col min="4367" max="4367" width="13.44140625" style="51" bestFit="1" customWidth="1"/>
    <col min="4368" max="4368" width="13.33203125" style="51" bestFit="1" customWidth="1"/>
    <col min="4369" max="4369" width="12.33203125" style="51" bestFit="1" customWidth="1"/>
    <col min="4370" max="4370" width="13.33203125" style="51" bestFit="1" customWidth="1"/>
    <col min="4371" max="4581" width="9.109375" style="51"/>
    <col min="4582" max="4582" width="13" style="51" customWidth="1"/>
    <col min="4583" max="4583" width="13.6640625" style="51" customWidth="1"/>
    <col min="4584" max="4584" width="13.33203125" style="51" bestFit="1" customWidth="1"/>
    <col min="4585" max="4585" width="8.6640625" style="51" customWidth="1"/>
    <col min="4586" max="4586" width="13.88671875" style="51" bestFit="1" customWidth="1"/>
    <col min="4587" max="4605" width="13" style="51" customWidth="1"/>
    <col min="4606" max="4606" width="10.109375" style="51" customWidth="1"/>
    <col min="4607" max="4607" width="9.88671875" style="51" customWidth="1"/>
    <col min="4608" max="4612" width="0" style="51" hidden="1" customWidth="1"/>
    <col min="4613" max="4613" width="6.33203125" style="51" customWidth="1"/>
    <col min="4614" max="4615" width="13" style="51" customWidth="1"/>
    <col min="4616" max="4616" width="13.33203125" style="51" bestFit="1" customWidth="1"/>
    <col min="4617" max="4618" width="15.33203125" style="51" customWidth="1"/>
    <col min="4619" max="4619" width="9.109375" style="51"/>
    <col min="4620" max="4620" width="15.6640625" style="51" bestFit="1" customWidth="1"/>
    <col min="4621" max="4622" width="13.33203125" style="51" bestFit="1" customWidth="1"/>
    <col min="4623" max="4623" width="13.44140625" style="51" bestFit="1" customWidth="1"/>
    <col min="4624" max="4624" width="13.33203125" style="51" bestFit="1" customWidth="1"/>
    <col min="4625" max="4625" width="12.33203125" style="51" bestFit="1" customWidth="1"/>
    <col min="4626" max="4626" width="13.33203125" style="51" bestFit="1" customWidth="1"/>
    <col min="4627" max="4837" width="9.109375" style="51"/>
    <col min="4838" max="4838" width="13" style="51" customWidth="1"/>
    <col min="4839" max="4839" width="13.6640625" style="51" customWidth="1"/>
    <col min="4840" max="4840" width="13.33203125" style="51" bestFit="1" customWidth="1"/>
    <col min="4841" max="4841" width="8.6640625" style="51" customWidth="1"/>
    <col min="4842" max="4842" width="13.88671875" style="51" bestFit="1" customWidth="1"/>
    <col min="4843" max="4861" width="13" style="51" customWidth="1"/>
    <col min="4862" max="4862" width="10.109375" style="51" customWidth="1"/>
    <col min="4863" max="4863" width="9.88671875" style="51" customWidth="1"/>
    <col min="4864" max="4868" width="0" style="51" hidden="1" customWidth="1"/>
    <col min="4869" max="4869" width="6.33203125" style="51" customWidth="1"/>
    <col min="4870" max="4871" width="13" style="51" customWidth="1"/>
    <col min="4872" max="4872" width="13.33203125" style="51" bestFit="1" customWidth="1"/>
    <col min="4873" max="4874" width="15.33203125" style="51" customWidth="1"/>
    <col min="4875" max="4875" width="9.109375" style="51"/>
    <col min="4876" max="4876" width="15.6640625" style="51" bestFit="1" customWidth="1"/>
    <col min="4877" max="4878" width="13.33203125" style="51" bestFit="1" customWidth="1"/>
    <col min="4879" max="4879" width="13.44140625" style="51" bestFit="1" customWidth="1"/>
    <col min="4880" max="4880" width="13.33203125" style="51" bestFit="1" customWidth="1"/>
    <col min="4881" max="4881" width="12.33203125" style="51" bestFit="1" customWidth="1"/>
    <col min="4882" max="4882" width="13.33203125" style="51" bestFit="1" customWidth="1"/>
    <col min="4883" max="5093" width="9.109375" style="51"/>
    <col min="5094" max="5094" width="13" style="51" customWidth="1"/>
    <col min="5095" max="5095" width="13.6640625" style="51" customWidth="1"/>
    <col min="5096" max="5096" width="13.33203125" style="51" bestFit="1" customWidth="1"/>
    <col min="5097" max="5097" width="8.6640625" style="51" customWidth="1"/>
    <col min="5098" max="5098" width="13.88671875" style="51" bestFit="1" customWidth="1"/>
    <col min="5099" max="5117" width="13" style="51" customWidth="1"/>
    <col min="5118" max="5118" width="10.109375" style="51" customWidth="1"/>
    <col min="5119" max="5119" width="9.88671875" style="51" customWidth="1"/>
    <col min="5120" max="5124" width="0" style="51" hidden="1" customWidth="1"/>
    <col min="5125" max="5125" width="6.33203125" style="51" customWidth="1"/>
    <col min="5126" max="5127" width="13" style="51" customWidth="1"/>
    <col min="5128" max="5128" width="13.33203125" style="51" bestFit="1" customWidth="1"/>
    <col min="5129" max="5130" width="15.33203125" style="51" customWidth="1"/>
    <col min="5131" max="5131" width="9.109375" style="51"/>
    <col min="5132" max="5132" width="15.6640625" style="51" bestFit="1" customWidth="1"/>
    <col min="5133" max="5134" width="13.33203125" style="51" bestFit="1" customWidth="1"/>
    <col min="5135" max="5135" width="13.44140625" style="51" bestFit="1" customWidth="1"/>
    <col min="5136" max="5136" width="13.33203125" style="51" bestFit="1" customWidth="1"/>
    <col min="5137" max="5137" width="12.33203125" style="51" bestFit="1" customWidth="1"/>
    <col min="5138" max="5138" width="13.33203125" style="51" bestFit="1" customWidth="1"/>
    <col min="5139" max="5349" width="9.109375" style="51"/>
    <col min="5350" max="5350" width="13" style="51" customWidth="1"/>
    <col min="5351" max="5351" width="13.6640625" style="51" customWidth="1"/>
    <col min="5352" max="5352" width="13.33203125" style="51" bestFit="1" customWidth="1"/>
    <col min="5353" max="5353" width="8.6640625" style="51" customWidth="1"/>
    <col min="5354" max="5354" width="13.88671875" style="51" bestFit="1" customWidth="1"/>
    <col min="5355" max="5373" width="13" style="51" customWidth="1"/>
    <col min="5374" max="5374" width="10.109375" style="51" customWidth="1"/>
    <col min="5375" max="5375" width="9.88671875" style="51" customWidth="1"/>
    <col min="5376" max="5380" width="0" style="51" hidden="1" customWidth="1"/>
    <col min="5381" max="5381" width="6.33203125" style="51" customWidth="1"/>
    <col min="5382" max="5383" width="13" style="51" customWidth="1"/>
    <col min="5384" max="5384" width="13.33203125" style="51" bestFit="1" customWidth="1"/>
    <col min="5385" max="5386" width="15.33203125" style="51" customWidth="1"/>
    <col min="5387" max="5387" width="9.109375" style="51"/>
    <col min="5388" max="5388" width="15.6640625" style="51" bestFit="1" customWidth="1"/>
    <col min="5389" max="5390" width="13.33203125" style="51" bestFit="1" customWidth="1"/>
    <col min="5391" max="5391" width="13.44140625" style="51" bestFit="1" customWidth="1"/>
    <col min="5392" max="5392" width="13.33203125" style="51" bestFit="1" customWidth="1"/>
    <col min="5393" max="5393" width="12.33203125" style="51" bestFit="1" customWidth="1"/>
    <col min="5394" max="5394" width="13.33203125" style="51" bestFit="1" customWidth="1"/>
    <col min="5395" max="5605" width="9.109375" style="51"/>
    <col min="5606" max="5606" width="13" style="51" customWidth="1"/>
    <col min="5607" max="5607" width="13.6640625" style="51" customWidth="1"/>
    <col min="5608" max="5608" width="13.33203125" style="51" bestFit="1" customWidth="1"/>
    <col min="5609" max="5609" width="8.6640625" style="51" customWidth="1"/>
    <col min="5610" max="5610" width="13.88671875" style="51" bestFit="1" customWidth="1"/>
    <col min="5611" max="5629" width="13" style="51" customWidth="1"/>
    <col min="5630" max="5630" width="10.109375" style="51" customWidth="1"/>
    <col min="5631" max="5631" width="9.88671875" style="51" customWidth="1"/>
    <col min="5632" max="5636" width="0" style="51" hidden="1" customWidth="1"/>
    <col min="5637" max="5637" width="6.33203125" style="51" customWidth="1"/>
    <col min="5638" max="5639" width="13" style="51" customWidth="1"/>
    <col min="5640" max="5640" width="13.33203125" style="51" bestFit="1" customWidth="1"/>
    <col min="5641" max="5642" width="15.33203125" style="51" customWidth="1"/>
    <col min="5643" max="5643" width="9.109375" style="51"/>
    <col min="5644" max="5644" width="15.6640625" style="51" bestFit="1" customWidth="1"/>
    <col min="5645" max="5646" width="13.33203125" style="51" bestFit="1" customWidth="1"/>
    <col min="5647" max="5647" width="13.44140625" style="51" bestFit="1" customWidth="1"/>
    <col min="5648" max="5648" width="13.33203125" style="51" bestFit="1" customWidth="1"/>
    <col min="5649" max="5649" width="12.33203125" style="51" bestFit="1" customWidth="1"/>
    <col min="5650" max="5650" width="13.33203125" style="51" bestFit="1" customWidth="1"/>
    <col min="5651" max="5861" width="9.109375" style="51"/>
    <col min="5862" max="5862" width="13" style="51" customWidth="1"/>
    <col min="5863" max="5863" width="13.6640625" style="51" customWidth="1"/>
    <col min="5864" max="5864" width="13.33203125" style="51" bestFit="1" customWidth="1"/>
    <col min="5865" max="5865" width="8.6640625" style="51" customWidth="1"/>
    <col min="5866" max="5866" width="13.88671875" style="51" bestFit="1" customWidth="1"/>
    <col min="5867" max="5885" width="13" style="51" customWidth="1"/>
    <col min="5886" max="5886" width="10.109375" style="51" customWidth="1"/>
    <col min="5887" max="5887" width="9.88671875" style="51" customWidth="1"/>
    <col min="5888" max="5892" width="0" style="51" hidden="1" customWidth="1"/>
    <col min="5893" max="5893" width="6.33203125" style="51" customWidth="1"/>
    <col min="5894" max="5895" width="13" style="51" customWidth="1"/>
    <col min="5896" max="5896" width="13.33203125" style="51" bestFit="1" customWidth="1"/>
    <col min="5897" max="5898" width="15.33203125" style="51" customWidth="1"/>
    <col min="5899" max="5899" width="9.109375" style="51"/>
    <col min="5900" max="5900" width="15.6640625" style="51" bestFit="1" customWidth="1"/>
    <col min="5901" max="5902" width="13.33203125" style="51" bestFit="1" customWidth="1"/>
    <col min="5903" max="5903" width="13.44140625" style="51" bestFit="1" customWidth="1"/>
    <col min="5904" max="5904" width="13.33203125" style="51" bestFit="1" customWidth="1"/>
    <col min="5905" max="5905" width="12.33203125" style="51" bestFit="1" customWidth="1"/>
    <col min="5906" max="5906" width="13.33203125" style="51" bestFit="1" customWidth="1"/>
    <col min="5907" max="6117" width="9.109375" style="51"/>
    <col min="6118" max="6118" width="13" style="51" customWidth="1"/>
    <col min="6119" max="6119" width="13.6640625" style="51" customWidth="1"/>
    <col min="6120" max="6120" width="13.33203125" style="51" bestFit="1" customWidth="1"/>
    <col min="6121" max="6121" width="8.6640625" style="51" customWidth="1"/>
    <col min="6122" max="6122" width="13.88671875" style="51" bestFit="1" customWidth="1"/>
    <col min="6123" max="6141" width="13" style="51" customWidth="1"/>
    <col min="6142" max="6142" width="10.109375" style="51" customWidth="1"/>
    <col min="6143" max="6143" width="9.88671875" style="51" customWidth="1"/>
    <col min="6144" max="6148" width="0" style="51" hidden="1" customWidth="1"/>
    <col min="6149" max="6149" width="6.33203125" style="51" customWidth="1"/>
    <col min="6150" max="6151" width="13" style="51" customWidth="1"/>
    <col min="6152" max="6152" width="13.33203125" style="51" bestFit="1" customWidth="1"/>
    <col min="6153" max="6154" width="15.33203125" style="51" customWidth="1"/>
    <col min="6155" max="6155" width="9.109375" style="51"/>
    <col min="6156" max="6156" width="15.6640625" style="51" bestFit="1" customWidth="1"/>
    <col min="6157" max="6158" width="13.33203125" style="51" bestFit="1" customWidth="1"/>
    <col min="6159" max="6159" width="13.44140625" style="51" bestFit="1" customWidth="1"/>
    <col min="6160" max="6160" width="13.33203125" style="51" bestFit="1" customWidth="1"/>
    <col min="6161" max="6161" width="12.33203125" style="51" bestFit="1" customWidth="1"/>
    <col min="6162" max="6162" width="13.33203125" style="51" bestFit="1" customWidth="1"/>
    <col min="6163" max="6373" width="9.109375" style="51"/>
    <col min="6374" max="6374" width="13" style="51" customWidth="1"/>
    <col min="6375" max="6375" width="13.6640625" style="51" customWidth="1"/>
    <col min="6376" max="6376" width="13.33203125" style="51" bestFit="1" customWidth="1"/>
    <col min="6377" max="6377" width="8.6640625" style="51" customWidth="1"/>
    <col min="6378" max="6378" width="13.88671875" style="51" bestFit="1" customWidth="1"/>
    <col min="6379" max="6397" width="13" style="51" customWidth="1"/>
    <col min="6398" max="6398" width="10.109375" style="51" customWidth="1"/>
    <col min="6399" max="6399" width="9.88671875" style="51" customWidth="1"/>
    <col min="6400" max="6404" width="0" style="51" hidden="1" customWidth="1"/>
    <col min="6405" max="6405" width="6.33203125" style="51" customWidth="1"/>
    <col min="6406" max="6407" width="13" style="51" customWidth="1"/>
    <col min="6408" max="6408" width="13.33203125" style="51" bestFit="1" customWidth="1"/>
    <col min="6409" max="6410" width="15.33203125" style="51" customWidth="1"/>
    <col min="6411" max="6411" width="9.109375" style="51"/>
    <col min="6412" max="6412" width="15.6640625" style="51" bestFit="1" customWidth="1"/>
    <col min="6413" max="6414" width="13.33203125" style="51" bestFit="1" customWidth="1"/>
    <col min="6415" max="6415" width="13.44140625" style="51" bestFit="1" customWidth="1"/>
    <col min="6416" max="6416" width="13.33203125" style="51" bestFit="1" customWidth="1"/>
    <col min="6417" max="6417" width="12.33203125" style="51" bestFit="1" customWidth="1"/>
    <col min="6418" max="6418" width="13.33203125" style="51" bestFit="1" customWidth="1"/>
    <col min="6419" max="6629" width="9.109375" style="51"/>
    <col min="6630" max="6630" width="13" style="51" customWidth="1"/>
    <col min="6631" max="6631" width="13.6640625" style="51" customWidth="1"/>
    <col min="6632" max="6632" width="13.33203125" style="51" bestFit="1" customWidth="1"/>
    <col min="6633" max="6633" width="8.6640625" style="51" customWidth="1"/>
    <col min="6634" max="6634" width="13.88671875" style="51" bestFit="1" customWidth="1"/>
    <col min="6635" max="6653" width="13" style="51" customWidth="1"/>
    <col min="6654" max="6654" width="10.109375" style="51" customWidth="1"/>
    <col min="6655" max="6655" width="9.88671875" style="51" customWidth="1"/>
    <col min="6656" max="6660" width="0" style="51" hidden="1" customWidth="1"/>
    <col min="6661" max="6661" width="6.33203125" style="51" customWidth="1"/>
    <col min="6662" max="6663" width="13" style="51" customWidth="1"/>
    <col min="6664" max="6664" width="13.33203125" style="51" bestFit="1" customWidth="1"/>
    <col min="6665" max="6666" width="15.33203125" style="51" customWidth="1"/>
    <col min="6667" max="6667" width="9.109375" style="51"/>
    <col min="6668" max="6668" width="15.6640625" style="51" bestFit="1" customWidth="1"/>
    <col min="6669" max="6670" width="13.33203125" style="51" bestFit="1" customWidth="1"/>
    <col min="6671" max="6671" width="13.44140625" style="51" bestFit="1" customWidth="1"/>
    <col min="6672" max="6672" width="13.33203125" style="51" bestFit="1" customWidth="1"/>
    <col min="6673" max="6673" width="12.33203125" style="51" bestFit="1" customWidth="1"/>
    <col min="6674" max="6674" width="13.33203125" style="51" bestFit="1" customWidth="1"/>
    <col min="6675" max="6885" width="9.109375" style="51"/>
    <col min="6886" max="6886" width="13" style="51" customWidth="1"/>
    <col min="6887" max="6887" width="13.6640625" style="51" customWidth="1"/>
    <col min="6888" max="6888" width="13.33203125" style="51" bestFit="1" customWidth="1"/>
    <col min="6889" max="6889" width="8.6640625" style="51" customWidth="1"/>
    <col min="6890" max="6890" width="13.88671875" style="51" bestFit="1" customWidth="1"/>
    <col min="6891" max="6909" width="13" style="51" customWidth="1"/>
    <col min="6910" max="6910" width="10.109375" style="51" customWidth="1"/>
    <col min="6911" max="6911" width="9.88671875" style="51" customWidth="1"/>
    <col min="6912" max="6916" width="0" style="51" hidden="1" customWidth="1"/>
    <col min="6917" max="6917" width="6.33203125" style="51" customWidth="1"/>
    <col min="6918" max="6919" width="13" style="51" customWidth="1"/>
    <col min="6920" max="6920" width="13.33203125" style="51" bestFit="1" customWidth="1"/>
    <col min="6921" max="6922" width="15.33203125" style="51" customWidth="1"/>
    <col min="6923" max="6923" width="9.109375" style="51"/>
    <col min="6924" max="6924" width="15.6640625" style="51" bestFit="1" customWidth="1"/>
    <col min="6925" max="6926" width="13.33203125" style="51" bestFit="1" customWidth="1"/>
    <col min="6927" max="6927" width="13.44140625" style="51" bestFit="1" customWidth="1"/>
    <col min="6928" max="6928" width="13.33203125" style="51" bestFit="1" customWidth="1"/>
    <col min="6929" max="6929" width="12.33203125" style="51" bestFit="1" customWidth="1"/>
    <col min="6930" max="6930" width="13.33203125" style="51" bestFit="1" customWidth="1"/>
    <col min="6931" max="7141" width="9.109375" style="51"/>
    <col min="7142" max="7142" width="13" style="51" customWidth="1"/>
    <col min="7143" max="7143" width="13.6640625" style="51" customWidth="1"/>
    <col min="7144" max="7144" width="13.33203125" style="51" bestFit="1" customWidth="1"/>
    <col min="7145" max="7145" width="8.6640625" style="51" customWidth="1"/>
    <col min="7146" max="7146" width="13.88671875" style="51" bestFit="1" customWidth="1"/>
    <col min="7147" max="7165" width="13" style="51" customWidth="1"/>
    <col min="7166" max="7166" width="10.109375" style="51" customWidth="1"/>
    <col min="7167" max="7167" width="9.88671875" style="51" customWidth="1"/>
    <col min="7168" max="7172" width="0" style="51" hidden="1" customWidth="1"/>
    <col min="7173" max="7173" width="6.33203125" style="51" customWidth="1"/>
    <col min="7174" max="7175" width="13" style="51" customWidth="1"/>
    <col min="7176" max="7176" width="13.33203125" style="51" bestFit="1" customWidth="1"/>
    <col min="7177" max="7178" width="15.33203125" style="51" customWidth="1"/>
    <col min="7179" max="7179" width="9.109375" style="51"/>
    <col min="7180" max="7180" width="15.6640625" style="51" bestFit="1" customWidth="1"/>
    <col min="7181" max="7182" width="13.33203125" style="51" bestFit="1" customWidth="1"/>
    <col min="7183" max="7183" width="13.44140625" style="51" bestFit="1" customWidth="1"/>
    <col min="7184" max="7184" width="13.33203125" style="51" bestFit="1" customWidth="1"/>
    <col min="7185" max="7185" width="12.33203125" style="51" bestFit="1" customWidth="1"/>
    <col min="7186" max="7186" width="13.33203125" style="51" bestFit="1" customWidth="1"/>
    <col min="7187" max="7397" width="9.109375" style="51"/>
    <col min="7398" max="7398" width="13" style="51" customWidth="1"/>
    <col min="7399" max="7399" width="13.6640625" style="51" customWidth="1"/>
    <col min="7400" max="7400" width="13.33203125" style="51" bestFit="1" customWidth="1"/>
    <col min="7401" max="7401" width="8.6640625" style="51" customWidth="1"/>
    <col min="7402" max="7402" width="13.88671875" style="51" bestFit="1" customWidth="1"/>
    <col min="7403" max="7421" width="13" style="51" customWidth="1"/>
    <col min="7422" max="7422" width="10.109375" style="51" customWidth="1"/>
    <col min="7423" max="7423" width="9.88671875" style="51" customWidth="1"/>
    <col min="7424" max="7428" width="0" style="51" hidden="1" customWidth="1"/>
    <col min="7429" max="7429" width="6.33203125" style="51" customWidth="1"/>
    <col min="7430" max="7431" width="13" style="51" customWidth="1"/>
    <col min="7432" max="7432" width="13.33203125" style="51" bestFit="1" customWidth="1"/>
    <col min="7433" max="7434" width="15.33203125" style="51" customWidth="1"/>
    <col min="7435" max="7435" width="9.109375" style="51"/>
    <col min="7436" max="7436" width="15.6640625" style="51" bestFit="1" customWidth="1"/>
    <col min="7437" max="7438" width="13.33203125" style="51" bestFit="1" customWidth="1"/>
    <col min="7439" max="7439" width="13.44140625" style="51" bestFit="1" customWidth="1"/>
    <col min="7440" max="7440" width="13.33203125" style="51" bestFit="1" customWidth="1"/>
    <col min="7441" max="7441" width="12.33203125" style="51" bestFit="1" customWidth="1"/>
    <col min="7442" max="7442" width="13.33203125" style="51" bestFit="1" customWidth="1"/>
    <col min="7443" max="7653" width="9.109375" style="51"/>
    <col min="7654" max="7654" width="13" style="51" customWidth="1"/>
    <col min="7655" max="7655" width="13.6640625" style="51" customWidth="1"/>
    <col min="7656" max="7656" width="13.33203125" style="51" bestFit="1" customWidth="1"/>
    <col min="7657" max="7657" width="8.6640625" style="51" customWidth="1"/>
    <col min="7658" max="7658" width="13.88671875" style="51" bestFit="1" customWidth="1"/>
    <col min="7659" max="7677" width="13" style="51" customWidth="1"/>
    <col min="7678" max="7678" width="10.109375" style="51" customWidth="1"/>
    <col min="7679" max="7679" width="9.88671875" style="51" customWidth="1"/>
    <col min="7680" max="7684" width="0" style="51" hidden="1" customWidth="1"/>
    <col min="7685" max="7685" width="6.33203125" style="51" customWidth="1"/>
    <col min="7686" max="7687" width="13" style="51" customWidth="1"/>
    <col min="7688" max="7688" width="13.33203125" style="51" bestFit="1" customWidth="1"/>
    <col min="7689" max="7690" width="15.33203125" style="51" customWidth="1"/>
    <col min="7691" max="7691" width="9.109375" style="51"/>
    <col min="7692" max="7692" width="15.6640625" style="51" bestFit="1" customWidth="1"/>
    <col min="7693" max="7694" width="13.33203125" style="51" bestFit="1" customWidth="1"/>
    <col min="7695" max="7695" width="13.44140625" style="51" bestFit="1" customWidth="1"/>
    <col min="7696" max="7696" width="13.33203125" style="51" bestFit="1" customWidth="1"/>
    <col min="7697" max="7697" width="12.33203125" style="51" bestFit="1" customWidth="1"/>
    <col min="7698" max="7698" width="13.33203125" style="51" bestFit="1" customWidth="1"/>
    <col min="7699" max="7909" width="9.109375" style="51"/>
    <col min="7910" max="7910" width="13" style="51" customWidth="1"/>
    <col min="7911" max="7911" width="13.6640625" style="51" customWidth="1"/>
    <col min="7912" max="7912" width="13.33203125" style="51" bestFit="1" customWidth="1"/>
    <col min="7913" max="7913" width="8.6640625" style="51" customWidth="1"/>
    <col min="7914" max="7914" width="13.88671875" style="51" bestFit="1" customWidth="1"/>
    <col min="7915" max="7933" width="13" style="51" customWidth="1"/>
    <col min="7934" max="7934" width="10.109375" style="51" customWidth="1"/>
    <col min="7935" max="7935" width="9.88671875" style="51" customWidth="1"/>
    <col min="7936" max="7940" width="0" style="51" hidden="1" customWidth="1"/>
    <col min="7941" max="7941" width="6.33203125" style="51" customWidth="1"/>
    <col min="7942" max="7943" width="13" style="51" customWidth="1"/>
    <col min="7944" max="7944" width="13.33203125" style="51" bestFit="1" customWidth="1"/>
    <col min="7945" max="7946" width="15.33203125" style="51" customWidth="1"/>
    <col min="7947" max="7947" width="9.109375" style="51"/>
    <col min="7948" max="7948" width="15.6640625" style="51" bestFit="1" customWidth="1"/>
    <col min="7949" max="7950" width="13.33203125" style="51" bestFit="1" customWidth="1"/>
    <col min="7951" max="7951" width="13.44140625" style="51" bestFit="1" customWidth="1"/>
    <col min="7952" max="7952" width="13.33203125" style="51" bestFit="1" customWidth="1"/>
    <col min="7953" max="7953" width="12.33203125" style="51" bestFit="1" customWidth="1"/>
    <col min="7954" max="7954" width="13.33203125" style="51" bestFit="1" customWidth="1"/>
    <col min="7955" max="8165" width="9.109375" style="51"/>
    <col min="8166" max="8166" width="13" style="51" customWidth="1"/>
    <col min="8167" max="8167" width="13.6640625" style="51" customWidth="1"/>
    <col min="8168" max="8168" width="13.33203125" style="51" bestFit="1" customWidth="1"/>
    <col min="8169" max="8169" width="8.6640625" style="51" customWidth="1"/>
    <col min="8170" max="8170" width="13.88671875" style="51" bestFit="1" customWidth="1"/>
    <col min="8171" max="8189" width="13" style="51" customWidth="1"/>
    <col min="8190" max="8190" width="10.109375" style="51" customWidth="1"/>
    <col min="8191" max="8191" width="9.88671875" style="51" customWidth="1"/>
    <col min="8192" max="8196" width="0" style="51" hidden="1" customWidth="1"/>
    <col min="8197" max="8197" width="6.33203125" style="51" customWidth="1"/>
    <col min="8198" max="8199" width="13" style="51" customWidth="1"/>
    <col min="8200" max="8200" width="13.33203125" style="51" bestFit="1" customWidth="1"/>
    <col min="8201" max="8202" width="15.33203125" style="51" customWidth="1"/>
    <col min="8203" max="8203" width="9.109375" style="51"/>
    <col min="8204" max="8204" width="15.6640625" style="51" bestFit="1" customWidth="1"/>
    <col min="8205" max="8206" width="13.33203125" style="51" bestFit="1" customWidth="1"/>
    <col min="8207" max="8207" width="13.44140625" style="51" bestFit="1" customWidth="1"/>
    <col min="8208" max="8208" width="13.33203125" style="51" bestFit="1" customWidth="1"/>
    <col min="8209" max="8209" width="12.33203125" style="51" bestFit="1" customWidth="1"/>
    <col min="8210" max="8210" width="13.33203125" style="51" bestFit="1" customWidth="1"/>
    <col min="8211" max="8421" width="9.109375" style="51"/>
    <col min="8422" max="8422" width="13" style="51" customWidth="1"/>
    <col min="8423" max="8423" width="13.6640625" style="51" customWidth="1"/>
    <col min="8424" max="8424" width="13.33203125" style="51" bestFit="1" customWidth="1"/>
    <col min="8425" max="8425" width="8.6640625" style="51" customWidth="1"/>
    <col min="8426" max="8426" width="13.88671875" style="51" bestFit="1" customWidth="1"/>
    <col min="8427" max="8445" width="13" style="51" customWidth="1"/>
    <col min="8446" max="8446" width="10.109375" style="51" customWidth="1"/>
    <col min="8447" max="8447" width="9.88671875" style="51" customWidth="1"/>
    <col min="8448" max="8452" width="0" style="51" hidden="1" customWidth="1"/>
    <col min="8453" max="8453" width="6.33203125" style="51" customWidth="1"/>
    <col min="8454" max="8455" width="13" style="51" customWidth="1"/>
    <col min="8456" max="8456" width="13.33203125" style="51" bestFit="1" customWidth="1"/>
    <col min="8457" max="8458" width="15.33203125" style="51" customWidth="1"/>
    <col min="8459" max="8459" width="9.109375" style="51"/>
    <col min="8460" max="8460" width="15.6640625" style="51" bestFit="1" customWidth="1"/>
    <col min="8461" max="8462" width="13.33203125" style="51" bestFit="1" customWidth="1"/>
    <col min="8463" max="8463" width="13.44140625" style="51" bestFit="1" customWidth="1"/>
    <col min="8464" max="8464" width="13.33203125" style="51" bestFit="1" customWidth="1"/>
    <col min="8465" max="8465" width="12.33203125" style="51" bestFit="1" customWidth="1"/>
    <col min="8466" max="8466" width="13.33203125" style="51" bestFit="1" customWidth="1"/>
    <col min="8467" max="8677" width="9.109375" style="51"/>
    <col min="8678" max="8678" width="13" style="51" customWidth="1"/>
    <col min="8679" max="8679" width="13.6640625" style="51" customWidth="1"/>
    <col min="8680" max="8680" width="13.33203125" style="51" bestFit="1" customWidth="1"/>
    <col min="8681" max="8681" width="8.6640625" style="51" customWidth="1"/>
    <col min="8682" max="8682" width="13.88671875" style="51" bestFit="1" customWidth="1"/>
    <col min="8683" max="8701" width="13" style="51" customWidth="1"/>
    <col min="8702" max="8702" width="10.109375" style="51" customWidth="1"/>
    <col min="8703" max="8703" width="9.88671875" style="51" customWidth="1"/>
    <col min="8704" max="8708" width="0" style="51" hidden="1" customWidth="1"/>
    <col min="8709" max="8709" width="6.33203125" style="51" customWidth="1"/>
    <col min="8710" max="8711" width="13" style="51" customWidth="1"/>
    <col min="8712" max="8712" width="13.33203125" style="51" bestFit="1" customWidth="1"/>
    <col min="8713" max="8714" width="15.33203125" style="51" customWidth="1"/>
    <col min="8715" max="8715" width="9.109375" style="51"/>
    <col min="8716" max="8716" width="15.6640625" style="51" bestFit="1" customWidth="1"/>
    <col min="8717" max="8718" width="13.33203125" style="51" bestFit="1" customWidth="1"/>
    <col min="8719" max="8719" width="13.44140625" style="51" bestFit="1" customWidth="1"/>
    <col min="8720" max="8720" width="13.33203125" style="51" bestFit="1" customWidth="1"/>
    <col min="8721" max="8721" width="12.33203125" style="51" bestFit="1" customWidth="1"/>
    <col min="8722" max="8722" width="13.33203125" style="51" bestFit="1" customWidth="1"/>
    <col min="8723" max="8933" width="9.109375" style="51"/>
    <col min="8934" max="8934" width="13" style="51" customWidth="1"/>
    <col min="8935" max="8935" width="13.6640625" style="51" customWidth="1"/>
    <col min="8936" max="8936" width="13.33203125" style="51" bestFit="1" customWidth="1"/>
    <col min="8937" max="8937" width="8.6640625" style="51" customWidth="1"/>
    <col min="8938" max="8938" width="13.88671875" style="51" bestFit="1" customWidth="1"/>
    <col min="8939" max="8957" width="13" style="51" customWidth="1"/>
    <col min="8958" max="8958" width="10.109375" style="51" customWidth="1"/>
    <col min="8959" max="8959" width="9.88671875" style="51" customWidth="1"/>
    <col min="8960" max="8964" width="0" style="51" hidden="1" customWidth="1"/>
    <col min="8965" max="8965" width="6.33203125" style="51" customWidth="1"/>
    <col min="8966" max="8967" width="13" style="51" customWidth="1"/>
    <col min="8968" max="8968" width="13.33203125" style="51" bestFit="1" customWidth="1"/>
    <col min="8969" max="8970" width="15.33203125" style="51" customWidth="1"/>
    <col min="8971" max="8971" width="9.109375" style="51"/>
    <col min="8972" max="8972" width="15.6640625" style="51" bestFit="1" customWidth="1"/>
    <col min="8973" max="8974" width="13.33203125" style="51" bestFit="1" customWidth="1"/>
    <col min="8975" max="8975" width="13.44140625" style="51" bestFit="1" customWidth="1"/>
    <col min="8976" max="8976" width="13.33203125" style="51" bestFit="1" customWidth="1"/>
    <col min="8977" max="8977" width="12.33203125" style="51" bestFit="1" customWidth="1"/>
    <col min="8978" max="8978" width="13.33203125" style="51" bestFit="1" customWidth="1"/>
    <col min="8979" max="9189" width="9.109375" style="51"/>
    <col min="9190" max="9190" width="13" style="51" customWidth="1"/>
    <col min="9191" max="9191" width="13.6640625" style="51" customWidth="1"/>
    <col min="9192" max="9192" width="13.33203125" style="51" bestFit="1" customWidth="1"/>
    <col min="9193" max="9193" width="8.6640625" style="51" customWidth="1"/>
    <col min="9194" max="9194" width="13.88671875" style="51" bestFit="1" customWidth="1"/>
    <col min="9195" max="9213" width="13" style="51" customWidth="1"/>
    <col min="9214" max="9214" width="10.109375" style="51" customWidth="1"/>
    <col min="9215" max="9215" width="9.88671875" style="51" customWidth="1"/>
    <col min="9216" max="9220" width="0" style="51" hidden="1" customWidth="1"/>
    <col min="9221" max="9221" width="6.33203125" style="51" customWidth="1"/>
    <col min="9222" max="9223" width="13" style="51" customWidth="1"/>
    <col min="9224" max="9224" width="13.33203125" style="51" bestFit="1" customWidth="1"/>
    <col min="9225" max="9226" width="15.33203125" style="51" customWidth="1"/>
    <col min="9227" max="9227" width="9.109375" style="51"/>
    <col min="9228" max="9228" width="15.6640625" style="51" bestFit="1" customWidth="1"/>
    <col min="9229" max="9230" width="13.33203125" style="51" bestFit="1" customWidth="1"/>
    <col min="9231" max="9231" width="13.44140625" style="51" bestFit="1" customWidth="1"/>
    <col min="9232" max="9232" width="13.33203125" style="51" bestFit="1" customWidth="1"/>
    <col min="9233" max="9233" width="12.33203125" style="51" bestFit="1" customWidth="1"/>
    <col min="9234" max="9234" width="13.33203125" style="51" bestFit="1" customWidth="1"/>
    <col min="9235" max="9445" width="9.109375" style="51"/>
    <col min="9446" max="9446" width="13" style="51" customWidth="1"/>
    <col min="9447" max="9447" width="13.6640625" style="51" customWidth="1"/>
    <col min="9448" max="9448" width="13.33203125" style="51" bestFit="1" customWidth="1"/>
    <col min="9449" max="9449" width="8.6640625" style="51" customWidth="1"/>
    <col min="9450" max="9450" width="13.88671875" style="51" bestFit="1" customWidth="1"/>
    <col min="9451" max="9469" width="13" style="51" customWidth="1"/>
    <col min="9470" max="9470" width="10.109375" style="51" customWidth="1"/>
    <col min="9471" max="9471" width="9.88671875" style="51" customWidth="1"/>
    <col min="9472" max="9476" width="0" style="51" hidden="1" customWidth="1"/>
    <col min="9477" max="9477" width="6.33203125" style="51" customWidth="1"/>
    <col min="9478" max="9479" width="13" style="51" customWidth="1"/>
    <col min="9480" max="9480" width="13.33203125" style="51" bestFit="1" customWidth="1"/>
    <col min="9481" max="9482" width="15.33203125" style="51" customWidth="1"/>
    <col min="9483" max="9483" width="9.109375" style="51"/>
    <col min="9484" max="9484" width="15.6640625" style="51" bestFit="1" customWidth="1"/>
    <col min="9485" max="9486" width="13.33203125" style="51" bestFit="1" customWidth="1"/>
    <col min="9487" max="9487" width="13.44140625" style="51" bestFit="1" customWidth="1"/>
    <col min="9488" max="9488" width="13.33203125" style="51" bestFit="1" customWidth="1"/>
    <col min="9489" max="9489" width="12.33203125" style="51" bestFit="1" customWidth="1"/>
    <col min="9490" max="9490" width="13.33203125" style="51" bestFit="1" customWidth="1"/>
    <col min="9491" max="9701" width="9.109375" style="51"/>
    <col min="9702" max="9702" width="13" style="51" customWidth="1"/>
    <col min="9703" max="9703" width="13.6640625" style="51" customWidth="1"/>
    <col min="9704" max="9704" width="13.33203125" style="51" bestFit="1" customWidth="1"/>
    <col min="9705" max="9705" width="8.6640625" style="51" customWidth="1"/>
    <col min="9706" max="9706" width="13.88671875" style="51" bestFit="1" customWidth="1"/>
    <col min="9707" max="9725" width="13" style="51" customWidth="1"/>
    <col min="9726" max="9726" width="10.109375" style="51" customWidth="1"/>
    <col min="9727" max="9727" width="9.88671875" style="51" customWidth="1"/>
    <col min="9728" max="9732" width="0" style="51" hidden="1" customWidth="1"/>
    <col min="9733" max="9733" width="6.33203125" style="51" customWidth="1"/>
    <col min="9734" max="9735" width="13" style="51" customWidth="1"/>
    <col min="9736" max="9736" width="13.33203125" style="51" bestFit="1" customWidth="1"/>
    <col min="9737" max="9738" width="15.33203125" style="51" customWidth="1"/>
    <col min="9739" max="9739" width="9.109375" style="51"/>
    <col min="9740" max="9740" width="15.6640625" style="51" bestFit="1" customWidth="1"/>
    <col min="9741" max="9742" width="13.33203125" style="51" bestFit="1" customWidth="1"/>
    <col min="9743" max="9743" width="13.44140625" style="51" bestFit="1" customWidth="1"/>
    <col min="9744" max="9744" width="13.33203125" style="51" bestFit="1" customWidth="1"/>
    <col min="9745" max="9745" width="12.33203125" style="51" bestFit="1" customWidth="1"/>
    <col min="9746" max="9746" width="13.33203125" style="51" bestFit="1" customWidth="1"/>
    <col min="9747" max="9957" width="9.109375" style="51"/>
    <col min="9958" max="9958" width="13" style="51" customWidth="1"/>
    <col min="9959" max="9959" width="13.6640625" style="51" customWidth="1"/>
    <col min="9960" max="9960" width="13.33203125" style="51" bestFit="1" customWidth="1"/>
    <col min="9961" max="9961" width="8.6640625" style="51" customWidth="1"/>
    <col min="9962" max="9962" width="13.88671875" style="51" bestFit="1" customWidth="1"/>
    <col min="9963" max="9981" width="13" style="51" customWidth="1"/>
    <col min="9982" max="9982" width="10.109375" style="51" customWidth="1"/>
    <col min="9983" max="9983" width="9.88671875" style="51" customWidth="1"/>
    <col min="9984" max="9988" width="0" style="51" hidden="1" customWidth="1"/>
    <col min="9989" max="9989" width="6.33203125" style="51" customWidth="1"/>
    <col min="9990" max="9991" width="13" style="51" customWidth="1"/>
    <col min="9992" max="9992" width="13.33203125" style="51" bestFit="1" customWidth="1"/>
    <col min="9993" max="9994" width="15.33203125" style="51" customWidth="1"/>
    <col min="9995" max="9995" width="9.109375" style="51"/>
    <col min="9996" max="9996" width="15.6640625" style="51" bestFit="1" customWidth="1"/>
    <col min="9997" max="9998" width="13.33203125" style="51" bestFit="1" customWidth="1"/>
    <col min="9999" max="9999" width="13.44140625" style="51" bestFit="1" customWidth="1"/>
    <col min="10000" max="10000" width="13.33203125" style="51" bestFit="1" customWidth="1"/>
    <col min="10001" max="10001" width="12.33203125" style="51" bestFit="1" customWidth="1"/>
    <col min="10002" max="10002" width="13.33203125" style="51" bestFit="1" customWidth="1"/>
    <col min="10003" max="10213" width="9.109375" style="51"/>
    <col min="10214" max="10214" width="13" style="51" customWidth="1"/>
    <col min="10215" max="10215" width="13.6640625" style="51" customWidth="1"/>
    <col min="10216" max="10216" width="13.33203125" style="51" bestFit="1" customWidth="1"/>
    <col min="10217" max="10217" width="8.6640625" style="51" customWidth="1"/>
    <col min="10218" max="10218" width="13.88671875" style="51" bestFit="1" customWidth="1"/>
    <col min="10219" max="10237" width="13" style="51" customWidth="1"/>
    <col min="10238" max="10238" width="10.109375" style="51" customWidth="1"/>
    <col min="10239" max="10239" width="9.88671875" style="51" customWidth="1"/>
    <col min="10240" max="10244" width="0" style="51" hidden="1" customWidth="1"/>
    <col min="10245" max="10245" width="6.33203125" style="51" customWidth="1"/>
    <col min="10246" max="10247" width="13" style="51" customWidth="1"/>
    <col min="10248" max="10248" width="13.33203125" style="51" bestFit="1" customWidth="1"/>
    <col min="10249" max="10250" width="15.33203125" style="51" customWidth="1"/>
    <col min="10251" max="10251" width="9.109375" style="51"/>
    <col min="10252" max="10252" width="15.6640625" style="51" bestFit="1" customWidth="1"/>
    <col min="10253" max="10254" width="13.33203125" style="51" bestFit="1" customWidth="1"/>
    <col min="10255" max="10255" width="13.44140625" style="51" bestFit="1" customWidth="1"/>
    <col min="10256" max="10256" width="13.33203125" style="51" bestFit="1" customWidth="1"/>
    <col min="10257" max="10257" width="12.33203125" style="51" bestFit="1" customWidth="1"/>
    <col min="10258" max="10258" width="13.33203125" style="51" bestFit="1" customWidth="1"/>
    <col min="10259" max="10469" width="9.109375" style="51"/>
    <col min="10470" max="10470" width="13" style="51" customWidth="1"/>
    <col min="10471" max="10471" width="13.6640625" style="51" customWidth="1"/>
    <col min="10472" max="10472" width="13.33203125" style="51" bestFit="1" customWidth="1"/>
    <col min="10473" max="10473" width="8.6640625" style="51" customWidth="1"/>
    <col min="10474" max="10474" width="13.88671875" style="51" bestFit="1" customWidth="1"/>
    <col min="10475" max="10493" width="13" style="51" customWidth="1"/>
    <col min="10494" max="10494" width="10.109375" style="51" customWidth="1"/>
    <col min="10495" max="10495" width="9.88671875" style="51" customWidth="1"/>
    <col min="10496" max="10500" width="0" style="51" hidden="1" customWidth="1"/>
    <col min="10501" max="10501" width="6.33203125" style="51" customWidth="1"/>
    <col min="10502" max="10503" width="13" style="51" customWidth="1"/>
    <col min="10504" max="10504" width="13.33203125" style="51" bestFit="1" customWidth="1"/>
    <col min="10505" max="10506" width="15.33203125" style="51" customWidth="1"/>
    <col min="10507" max="10507" width="9.109375" style="51"/>
    <col min="10508" max="10508" width="15.6640625" style="51" bestFit="1" customWidth="1"/>
    <col min="10509" max="10510" width="13.33203125" style="51" bestFit="1" customWidth="1"/>
    <col min="10511" max="10511" width="13.44140625" style="51" bestFit="1" customWidth="1"/>
    <col min="10512" max="10512" width="13.33203125" style="51" bestFit="1" customWidth="1"/>
    <col min="10513" max="10513" width="12.33203125" style="51" bestFit="1" customWidth="1"/>
    <col min="10514" max="10514" width="13.33203125" style="51" bestFit="1" customWidth="1"/>
    <col min="10515" max="10725" width="9.109375" style="51"/>
    <col min="10726" max="10726" width="13" style="51" customWidth="1"/>
    <col min="10727" max="10727" width="13.6640625" style="51" customWidth="1"/>
    <col min="10728" max="10728" width="13.33203125" style="51" bestFit="1" customWidth="1"/>
    <col min="10729" max="10729" width="8.6640625" style="51" customWidth="1"/>
    <col min="10730" max="10730" width="13.88671875" style="51" bestFit="1" customWidth="1"/>
    <col min="10731" max="10749" width="13" style="51" customWidth="1"/>
    <col min="10750" max="10750" width="10.109375" style="51" customWidth="1"/>
    <col min="10751" max="10751" width="9.88671875" style="51" customWidth="1"/>
    <col min="10752" max="10756" width="0" style="51" hidden="1" customWidth="1"/>
    <col min="10757" max="10757" width="6.33203125" style="51" customWidth="1"/>
    <col min="10758" max="10759" width="13" style="51" customWidth="1"/>
    <col min="10760" max="10760" width="13.33203125" style="51" bestFit="1" customWidth="1"/>
    <col min="10761" max="10762" width="15.33203125" style="51" customWidth="1"/>
    <col min="10763" max="10763" width="9.109375" style="51"/>
    <col min="10764" max="10764" width="15.6640625" style="51" bestFit="1" customWidth="1"/>
    <col min="10765" max="10766" width="13.33203125" style="51" bestFit="1" customWidth="1"/>
    <col min="10767" max="10767" width="13.44140625" style="51" bestFit="1" customWidth="1"/>
    <col min="10768" max="10768" width="13.33203125" style="51" bestFit="1" customWidth="1"/>
    <col min="10769" max="10769" width="12.33203125" style="51" bestFit="1" customWidth="1"/>
    <col min="10770" max="10770" width="13.33203125" style="51" bestFit="1" customWidth="1"/>
    <col min="10771" max="10981" width="9.109375" style="51"/>
    <col min="10982" max="10982" width="13" style="51" customWidth="1"/>
    <col min="10983" max="10983" width="13.6640625" style="51" customWidth="1"/>
    <col min="10984" max="10984" width="13.33203125" style="51" bestFit="1" customWidth="1"/>
    <col min="10985" max="10985" width="8.6640625" style="51" customWidth="1"/>
    <col min="10986" max="10986" width="13.88671875" style="51" bestFit="1" customWidth="1"/>
    <col min="10987" max="11005" width="13" style="51" customWidth="1"/>
    <col min="11006" max="11006" width="10.109375" style="51" customWidth="1"/>
    <col min="11007" max="11007" width="9.88671875" style="51" customWidth="1"/>
    <col min="11008" max="11012" width="0" style="51" hidden="1" customWidth="1"/>
    <col min="11013" max="11013" width="6.33203125" style="51" customWidth="1"/>
    <col min="11014" max="11015" width="13" style="51" customWidth="1"/>
    <col min="11016" max="11016" width="13.33203125" style="51" bestFit="1" customWidth="1"/>
    <col min="11017" max="11018" width="15.33203125" style="51" customWidth="1"/>
    <col min="11019" max="11019" width="9.109375" style="51"/>
    <col min="11020" max="11020" width="15.6640625" style="51" bestFit="1" customWidth="1"/>
    <col min="11021" max="11022" width="13.33203125" style="51" bestFit="1" customWidth="1"/>
    <col min="11023" max="11023" width="13.44140625" style="51" bestFit="1" customWidth="1"/>
    <col min="11024" max="11024" width="13.33203125" style="51" bestFit="1" customWidth="1"/>
    <col min="11025" max="11025" width="12.33203125" style="51" bestFit="1" customWidth="1"/>
    <col min="11026" max="11026" width="13.33203125" style="51" bestFit="1" customWidth="1"/>
    <col min="11027" max="11237" width="9.109375" style="51"/>
    <col min="11238" max="11238" width="13" style="51" customWidth="1"/>
    <col min="11239" max="11239" width="13.6640625" style="51" customWidth="1"/>
    <col min="11240" max="11240" width="13.33203125" style="51" bestFit="1" customWidth="1"/>
    <col min="11241" max="11241" width="8.6640625" style="51" customWidth="1"/>
    <col min="11242" max="11242" width="13.88671875" style="51" bestFit="1" customWidth="1"/>
    <col min="11243" max="11261" width="13" style="51" customWidth="1"/>
    <col min="11262" max="11262" width="10.109375" style="51" customWidth="1"/>
    <col min="11263" max="11263" width="9.88671875" style="51" customWidth="1"/>
    <col min="11264" max="11268" width="0" style="51" hidden="1" customWidth="1"/>
    <col min="11269" max="11269" width="6.33203125" style="51" customWidth="1"/>
    <col min="11270" max="11271" width="13" style="51" customWidth="1"/>
    <col min="11272" max="11272" width="13.33203125" style="51" bestFit="1" customWidth="1"/>
    <col min="11273" max="11274" width="15.33203125" style="51" customWidth="1"/>
    <col min="11275" max="11275" width="9.109375" style="51"/>
    <col min="11276" max="11276" width="15.6640625" style="51" bestFit="1" customWidth="1"/>
    <col min="11277" max="11278" width="13.33203125" style="51" bestFit="1" customWidth="1"/>
    <col min="11279" max="11279" width="13.44140625" style="51" bestFit="1" customWidth="1"/>
    <col min="11280" max="11280" width="13.33203125" style="51" bestFit="1" customWidth="1"/>
    <col min="11281" max="11281" width="12.33203125" style="51" bestFit="1" customWidth="1"/>
    <col min="11282" max="11282" width="13.33203125" style="51" bestFit="1" customWidth="1"/>
    <col min="11283" max="11493" width="9.109375" style="51"/>
    <col min="11494" max="11494" width="13" style="51" customWidth="1"/>
    <col min="11495" max="11495" width="13.6640625" style="51" customWidth="1"/>
    <col min="11496" max="11496" width="13.33203125" style="51" bestFit="1" customWidth="1"/>
    <col min="11497" max="11497" width="8.6640625" style="51" customWidth="1"/>
    <col min="11498" max="11498" width="13.88671875" style="51" bestFit="1" customWidth="1"/>
    <col min="11499" max="11517" width="13" style="51" customWidth="1"/>
    <col min="11518" max="11518" width="10.109375" style="51" customWidth="1"/>
    <col min="11519" max="11519" width="9.88671875" style="51" customWidth="1"/>
    <col min="11520" max="11524" width="0" style="51" hidden="1" customWidth="1"/>
    <col min="11525" max="11525" width="6.33203125" style="51" customWidth="1"/>
    <col min="11526" max="11527" width="13" style="51" customWidth="1"/>
    <col min="11528" max="11528" width="13.33203125" style="51" bestFit="1" customWidth="1"/>
    <col min="11529" max="11530" width="15.33203125" style="51" customWidth="1"/>
    <col min="11531" max="11531" width="9.109375" style="51"/>
    <col min="11532" max="11532" width="15.6640625" style="51" bestFit="1" customWidth="1"/>
    <col min="11533" max="11534" width="13.33203125" style="51" bestFit="1" customWidth="1"/>
    <col min="11535" max="11535" width="13.44140625" style="51" bestFit="1" customWidth="1"/>
    <col min="11536" max="11536" width="13.33203125" style="51" bestFit="1" customWidth="1"/>
    <col min="11537" max="11537" width="12.33203125" style="51" bestFit="1" customWidth="1"/>
    <col min="11538" max="11538" width="13.33203125" style="51" bestFit="1" customWidth="1"/>
    <col min="11539" max="11749" width="9.109375" style="51"/>
    <col min="11750" max="11750" width="13" style="51" customWidth="1"/>
    <col min="11751" max="11751" width="13.6640625" style="51" customWidth="1"/>
    <col min="11752" max="11752" width="13.33203125" style="51" bestFit="1" customWidth="1"/>
    <col min="11753" max="11753" width="8.6640625" style="51" customWidth="1"/>
    <col min="11754" max="11754" width="13.88671875" style="51" bestFit="1" customWidth="1"/>
    <col min="11755" max="11773" width="13" style="51" customWidth="1"/>
    <col min="11774" max="11774" width="10.109375" style="51" customWidth="1"/>
    <col min="11775" max="11775" width="9.88671875" style="51" customWidth="1"/>
    <col min="11776" max="11780" width="0" style="51" hidden="1" customWidth="1"/>
    <col min="11781" max="11781" width="6.33203125" style="51" customWidth="1"/>
    <col min="11782" max="11783" width="13" style="51" customWidth="1"/>
    <col min="11784" max="11784" width="13.33203125" style="51" bestFit="1" customWidth="1"/>
    <col min="11785" max="11786" width="15.33203125" style="51" customWidth="1"/>
    <col min="11787" max="11787" width="9.109375" style="51"/>
    <col min="11788" max="11788" width="15.6640625" style="51" bestFit="1" customWidth="1"/>
    <col min="11789" max="11790" width="13.33203125" style="51" bestFit="1" customWidth="1"/>
    <col min="11791" max="11791" width="13.44140625" style="51" bestFit="1" customWidth="1"/>
    <col min="11792" max="11792" width="13.33203125" style="51" bestFit="1" customWidth="1"/>
    <col min="11793" max="11793" width="12.33203125" style="51" bestFit="1" customWidth="1"/>
    <col min="11794" max="11794" width="13.33203125" style="51" bestFit="1" customWidth="1"/>
    <col min="11795" max="12005" width="9.109375" style="51"/>
    <col min="12006" max="12006" width="13" style="51" customWidth="1"/>
    <col min="12007" max="12007" width="13.6640625" style="51" customWidth="1"/>
    <col min="12008" max="12008" width="13.33203125" style="51" bestFit="1" customWidth="1"/>
    <col min="12009" max="12009" width="8.6640625" style="51" customWidth="1"/>
    <col min="12010" max="12010" width="13.88671875" style="51" bestFit="1" customWidth="1"/>
    <col min="12011" max="12029" width="13" style="51" customWidth="1"/>
    <col min="12030" max="12030" width="10.109375" style="51" customWidth="1"/>
    <col min="12031" max="12031" width="9.88671875" style="51" customWidth="1"/>
    <col min="12032" max="12036" width="0" style="51" hidden="1" customWidth="1"/>
    <col min="12037" max="12037" width="6.33203125" style="51" customWidth="1"/>
    <col min="12038" max="12039" width="13" style="51" customWidth="1"/>
    <col min="12040" max="12040" width="13.33203125" style="51" bestFit="1" customWidth="1"/>
    <col min="12041" max="12042" width="15.33203125" style="51" customWidth="1"/>
    <col min="12043" max="12043" width="9.109375" style="51"/>
    <col min="12044" max="12044" width="15.6640625" style="51" bestFit="1" customWidth="1"/>
    <col min="12045" max="12046" width="13.33203125" style="51" bestFit="1" customWidth="1"/>
    <col min="12047" max="12047" width="13.44140625" style="51" bestFit="1" customWidth="1"/>
    <col min="12048" max="12048" width="13.33203125" style="51" bestFit="1" customWidth="1"/>
    <col min="12049" max="12049" width="12.33203125" style="51" bestFit="1" customWidth="1"/>
    <col min="12050" max="12050" width="13.33203125" style="51" bestFit="1" customWidth="1"/>
    <col min="12051" max="12261" width="9.109375" style="51"/>
    <col min="12262" max="12262" width="13" style="51" customWidth="1"/>
    <col min="12263" max="12263" width="13.6640625" style="51" customWidth="1"/>
    <col min="12264" max="12264" width="13.33203125" style="51" bestFit="1" customWidth="1"/>
    <col min="12265" max="12265" width="8.6640625" style="51" customWidth="1"/>
    <col min="12266" max="12266" width="13.88671875" style="51" bestFit="1" customWidth="1"/>
    <col min="12267" max="12285" width="13" style="51" customWidth="1"/>
    <col min="12286" max="12286" width="10.109375" style="51" customWidth="1"/>
    <col min="12287" max="12287" width="9.88671875" style="51" customWidth="1"/>
    <col min="12288" max="12292" width="0" style="51" hidden="1" customWidth="1"/>
    <col min="12293" max="12293" width="6.33203125" style="51" customWidth="1"/>
    <col min="12294" max="12295" width="13" style="51" customWidth="1"/>
    <col min="12296" max="12296" width="13.33203125" style="51" bestFit="1" customWidth="1"/>
    <col min="12297" max="12298" width="15.33203125" style="51" customWidth="1"/>
    <col min="12299" max="12299" width="9.109375" style="51"/>
    <col min="12300" max="12300" width="15.6640625" style="51" bestFit="1" customWidth="1"/>
    <col min="12301" max="12302" width="13.33203125" style="51" bestFit="1" customWidth="1"/>
    <col min="12303" max="12303" width="13.44140625" style="51" bestFit="1" customWidth="1"/>
    <col min="12304" max="12304" width="13.33203125" style="51" bestFit="1" customWidth="1"/>
    <col min="12305" max="12305" width="12.33203125" style="51" bestFit="1" customWidth="1"/>
    <col min="12306" max="12306" width="13.33203125" style="51" bestFit="1" customWidth="1"/>
    <col min="12307" max="12517" width="9.109375" style="51"/>
    <col min="12518" max="12518" width="13" style="51" customWidth="1"/>
    <col min="12519" max="12519" width="13.6640625" style="51" customWidth="1"/>
    <col min="12520" max="12520" width="13.33203125" style="51" bestFit="1" customWidth="1"/>
    <col min="12521" max="12521" width="8.6640625" style="51" customWidth="1"/>
    <col min="12522" max="12522" width="13.88671875" style="51" bestFit="1" customWidth="1"/>
    <col min="12523" max="12541" width="13" style="51" customWidth="1"/>
    <col min="12542" max="12542" width="10.109375" style="51" customWidth="1"/>
    <col min="12543" max="12543" width="9.88671875" style="51" customWidth="1"/>
    <col min="12544" max="12548" width="0" style="51" hidden="1" customWidth="1"/>
    <col min="12549" max="12549" width="6.33203125" style="51" customWidth="1"/>
    <col min="12550" max="12551" width="13" style="51" customWidth="1"/>
    <col min="12552" max="12552" width="13.33203125" style="51" bestFit="1" customWidth="1"/>
    <col min="12553" max="12554" width="15.33203125" style="51" customWidth="1"/>
    <col min="12555" max="12555" width="9.109375" style="51"/>
    <col min="12556" max="12556" width="15.6640625" style="51" bestFit="1" customWidth="1"/>
    <col min="12557" max="12558" width="13.33203125" style="51" bestFit="1" customWidth="1"/>
    <col min="12559" max="12559" width="13.44140625" style="51" bestFit="1" customWidth="1"/>
    <col min="12560" max="12560" width="13.33203125" style="51" bestFit="1" customWidth="1"/>
    <col min="12561" max="12561" width="12.33203125" style="51" bestFit="1" customWidth="1"/>
    <col min="12562" max="12562" width="13.33203125" style="51" bestFit="1" customWidth="1"/>
    <col min="12563" max="12773" width="9.109375" style="51"/>
    <col min="12774" max="12774" width="13" style="51" customWidth="1"/>
    <col min="12775" max="12775" width="13.6640625" style="51" customWidth="1"/>
    <col min="12776" max="12776" width="13.33203125" style="51" bestFit="1" customWidth="1"/>
    <col min="12777" max="12777" width="8.6640625" style="51" customWidth="1"/>
    <col min="12778" max="12778" width="13.88671875" style="51" bestFit="1" customWidth="1"/>
    <col min="12779" max="12797" width="13" style="51" customWidth="1"/>
    <col min="12798" max="12798" width="10.109375" style="51" customWidth="1"/>
    <col min="12799" max="12799" width="9.88671875" style="51" customWidth="1"/>
    <col min="12800" max="12804" width="0" style="51" hidden="1" customWidth="1"/>
    <col min="12805" max="12805" width="6.33203125" style="51" customWidth="1"/>
    <col min="12806" max="12807" width="13" style="51" customWidth="1"/>
    <col min="12808" max="12808" width="13.33203125" style="51" bestFit="1" customWidth="1"/>
    <col min="12809" max="12810" width="15.33203125" style="51" customWidth="1"/>
    <col min="12811" max="12811" width="9.109375" style="51"/>
    <col min="12812" max="12812" width="15.6640625" style="51" bestFit="1" customWidth="1"/>
    <col min="12813" max="12814" width="13.33203125" style="51" bestFit="1" customWidth="1"/>
    <col min="12815" max="12815" width="13.44140625" style="51" bestFit="1" customWidth="1"/>
    <col min="12816" max="12816" width="13.33203125" style="51" bestFit="1" customWidth="1"/>
    <col min="12817" max="12817" width="12.33203125" style="51" bestFit="1" customWidth="1"/>
    <col min="12818" max="12818" width="13.33203125" style="51" bestFit="1" customWidth="1"/>
    <col min="12819" max="13029" width="9.109375" style="51"/>
    <col min="13030" max="13030" width="13" style="51" customWidth="1"/>
    <col min="13031" max="13031" width="13.6640625" style="51" customWidth="1"/>
    <col min="13032" max="13032" width="13.33203125" style="51" bestFit="1" customWidth="1"/>
    <col min="13033" max="13033" width="8.6640625" style="51" customWidth="1"/>
    <col min="13034" max="13034" width="13.88671875" style="51" bestFit="1" customWidth="1"/>
    <col min="13035" max="13053" width="13" style="51" customWidth="1"/>
    <col min="13054" max="13054" width="10.109375" style="51" customWidth="1"/>
    <col min="13055" max="13055" width="9.88671875" style="51" customWidth="1"/>
    <col min="13056" max="13060" width="0" style="51" hidden="1" customWidth="1"/>
    <col min="13061" max="13061" width="6.33203125" style="51" customWidth="1"/>
    <col min="13062" max="13063" width="13" style="51" customWidth="1"/>
    <col min="13064" max="13064" width="13.33203125" style="51" bestFit="1" customWidth="1"/>
    <col min="13065" max="13066" width="15.33203125" style="51" customWidth="1"/>
    <col min="13067" max="13067" width="9.109375" style="51"/>
    <col min="13068" max="13068" width="15.6640625" style="51" bestFit="1" customWidth="1"/>
    <col min="13069" max="13070" width="13.33203125" style="51" bestFit="1" customWidth="1"/>
    <col min="13071" max="13071" width="13.44140625" style="51" bestFit="1" customWidth="1"/>
    <col min="13072" max="13072" width="13.33203125" style="51" bestFit="1" customWidth="1"/>
    <col min="13073" max="13073" width="12.33203125" style="51" bestFit="1" customWidth="1"/>
    <col min="13074" max="13074" width="13.33203125" style="51" bestFit="1" customWidth="1"/>
    <col min="13075" max="13285" width="9.109375" style="51"/>
    <col min="13286" max="13286" width="13" style="51" customWidth="1"/>
    <col min="13287" max="13287" width="13.6640625" style="51" customWidth="1"/>
    <col min="13288" max="13288" width="13.33203125" style="51" bestFit="1" customWidth="1"/>
    <col min="13289" max="13289" width="8.6640625" style="51" customWidth="1"/>
    <col min="13290" max="13290" width="13.88671875" style="51" bestFit="1" customWidth="1"/>
    <col min="13291" max="13309" width="13" style="51" customWidth="1"/>
    <col min="13310" max="13310" width="10.109375" style="51" customWidth="1"/>
    <col min="13311" max="13311" width="9.88671875" style="51" customWidth="1"/>
    <col min="13312" max="13316" width="0" style="51" hidden="1" customWidth="1"/>
    <col min="13317" max="13317" width="6.33203125" style="51" customWidth="1"/>
    <col min="13318" max="13319" width="13" style="51" customWidth="1"/>
    <col min="13320" max="13320" width="13.33203125" style="51" bestFit="1" customWidth="1"/>
    <col min="13321" max="13322" width="15.33203125" style="51" customWidth="1"/>
    <col min="13323" max="13323" width="9.109375" style="51"/>
    <col min="13324" max="13324" width="15.6640625" style="51" bestFit="1" customWidth="1"/>
    <col min="13325" max="13326" width="13.33203125" style="51" bestFit="1" customWidth="1"/>
    <col min="13327" max="13327" width="13.44140625" style="51" bestFit="1" customWidth="1"/>
    <col min="13328" max="13328" width="13.33203125" style="51" bestFit="1" customWidth="1"/>
    <col min="13329" max="13329" width="12.33203125" style="51" bestFit="1" customWidth="1"/>
    <col min="13330" max="13330" width="13.33203125" style="51" bestFit="1" customWidth="1"/>
    <col min="13331" max="13541" width="9.109375" style="51"/>
    <col min="13542" max="13542" width="13" style="51" customWidth="1"/>
    <col min="13543" max="13543" width="13.6640625" style="51" customWidth="1"/>
    <col min="13544" max="13544" width="13.33203125" style="51" bestFit="1" customWidth="1"/>
    <col min="13545" max="13545" width="8.6640625" style="51" customWidth="1"/>
    <col min="13546" max="13546" width="13.88671875" style="51" bestFit="1" customWidth="1"/>
    <col min="13547" max="13565" width="13" style="51" customWidth="1"/>
    <col min="13566" max="13566" width="10.109375" style="51" customWidth="1"/>
    <col min="13567" max="13567" width="9.88671875" style="51" customWidth="1"/>
    <col min="13568" max="13572" width="0" style="51" hidden="1" customWidth="1"/>
    <col min="13573" max="13573" width="6.33203125" style="51" customWidth="1"/>
    <col min="13574" max="13575" width="13" style="51" customWidth="1"/>
    <col min="13576" max="13576" width="13.33203125" style="51" bestFit="1" customWidth="1"/>
    <col min="13577" max="13578" width="15.33203125" style="51" customWidth="1"/>
    <col min="13579" max="13579" width="9.109375" style="51"/>
    <col min="13580" max="13580" width="15.6640625" style="51" bestFit="1" customWidth="1"/>
    <col min="13581" max="13582" width="13.33203125" style="51" bestFit="1" customWidth="1"/>
    <col min="13583" max="13583" width="13.44140625" style="51" bestFit="1" customWidth="1"/>
    <col min="13584" max="13584" width="13.33203125" style="51" bestFit="1" customWidth="1"/>
    <col min="13585" max="13585" width="12.33203125" style="51" bestFit="1" customWidth="1"/>
    <col min="13586" max="13586" width="13.33203125" style="51" bestFit="1" customWidth="1"/>
    <col min="13587" max="13797" width="9.109375" style="51"/>
    <col min="13798" max="13798" width="13" style="51" customWidth="1"/>
    <col min="13799" max="13799" width="13.6640625" style="51" customWidth="1"/>
    <col min="13800" max="13800" width="13.33203125" style="51" bestFit="1" customWidth="1"/>
    <col min="13801" max="13801" width="8.6640625" style="51" customWidth="1"/>
    <col min="13802" max="13802" width="13.88671875" style="51" bestFit="1" customWidth="1"/>
    <col min="13803" max="13821" width="13" style="51" customWidth="1"/>
    <col min="13822" max="13822" width="10.109375" style="51" customWidth="1"/>
    <col min="13823" max="13823" width="9.88671875" style="51" customWidth="1"/>
    <col min="13824" max="13828" width="0" style="51" hidden="1" customWidth="1"/>
    <col min="13829" max="13829" width="6.33203125" style="51" customWidth="1"/>
    <col min="13830" max="13831" width="13" style="51" customWidth="1"/>
    <col min="13832" max="13832" width="13.33203125" style="51" bestFit="1" customWidth="1"/>
    <col min="13833" max="13834" width="15.33203125" style="51" customWidth="1"/>
    <col min="13835" max="13835" width="9.109375" style="51"/>
    <col min="13836" max="13836" width="15.6640625" style="51" bestFit="1" customWidth="1"/>
    <col min="13837" max="13838" width="13.33203125" style="51" bestFit="1" customWidth="1"/>
    <col min="13839" max="13839" width="13.44140625" style="51" bestFit="1" customWidth="1"/>
    <col min="13840" max="13840" width="13.33203125" style="51" bestFit="1" customWidth="1"/>
    <col min="13841" max="13841" width="12.33203125" style="51" bestFit="1" customWidth="1"/>
    <col min="13842" max="13842" width="13.33203125" style="51" bestFit="1" customWidth="1"/>
    <col min="13843" max="14053" width="9.109375" style="51"/>
    <col min="14054" max="14054" width="13" style="51" customWidth="1"/>
    <col min="14055" max="14055" width="13.6640625" style="51" customWidth="1"/>
    <col min="14056" max="14056" width="13.33203125" style="51" bestFit="1" customWidth="1"/>
    <col min="14057" max="14057" width="8.6640625" style="51" customWidth="1"/>
    <col min="14058" max="14058" width="13.88671875" style="51" bestFit="1" customWidth="1"/>
    <col min="14059" max="14077" width="13" style="51" customWidth="1"/>
    <col min="14078" max="14078" width="10.109375" style="51" customWidth="1"/>
    <col min="14079" max="14079" width="9.88671875" style="51" customWidth="1"/>
    <col min="14080" max="14084" width="0" style="51" hidden="1" customWidth="1"/>
    <col min="14085" max="14085" width="6.33203125" style="51" customWidth="1"/>
    <col min="14086" max="14087" width="13" style="51" customWidth="1"/>
    <col min="14088" max="14088" width="13.33203125" style="51" bestFit="1" customWidth="1"/>
    <col min="14089" max="14090" width="15.33203125" style="51" customWidth="1"/>
    <col min="14091" max="14091" width="9.109375" style="51"/>
    <col min="14092" max="14092" width="15.6640625" style="51" bestFit="1" customWidth="1"/>
    <col min="14093" max="14094" width="13.33203125" style="51" bestFit="1" customWidth="1"/>
    <col min="14095" max="14095" width="13.44140625" style="51" bestFit="1" customWidth="1"/>
    <col min="14096" max="14096" width="13.33203125" style="51" bestFit="1" customWidth="1"/>
    <col min="14097" max="14097" width="12.33203125" style="51" bestFit="1" customWidth="1"/>
    <col min="14098" max="14098" width="13.33203125" style="51" bestFit="1" customWidth="1"/>
    <col min="14099" max="14309" width="9.109375" style="51"/>
    <col min="14310" max="14310" width="13" style="51" customWidth="1"/>
    <col min="14311" max="14311" width="13.6640625" style="51" customWidth="1"/>
    <col min="14312" max="14312" width="13.33203125" style="51" bestFit="1" customWidth="1"/>
    <col min="14313" max="14313" width="8.6640625" style="51" customWidth="1"/>
    <col min="14314" max="14314" width="13.88671875" style="51" bestFit="1" customWidth="1"/>
    <col min="14315" max="14333" width="13" style="51" customWidth="1"/>
    <col min="14334" max="14334" width="10.109375" style="51" customWidth="1"/>
    <col min="14335" max="14335" width="9.88671875" style="51" customWidth="1"/>
    <col min="14336" max="14340" width="0" style="51" hidden="1" customWidth="1"/>
    <col min="14341" max="14341" width="6.33203125" style="51" customWidth="1"/>
    <col min="14342" max="14343" width="13" style="51" customWidth="1"/>
    <col min="14344" max="14344" width="13.33203125" style="51" bestFit="1" customWidth="1"/>
    <col min="14345" max="14346" width="15.33203125" style="51" customWidth="1"/>
    <col min="14347" max="14347" width="9.109375" style="51"/>
    <col min="14348" max="14348" width="15.6640625" style="51" bestFit="1" customWidth="1"/>
    <col min="14349" max="14350" width="13.33203125" style="51" bestFit="1" customWidth="1"/>
    <col min="14351" max="14351" width="13.44140625" style="51" bestFit="1" customWidth="1"/>
    <col min="14352" max="14352" width="13.33203125" style="51" bestFit="1" customWidth="1"/>
    <col min="14353" max="14353" width="12.33203125" style="51" bestFit="1" customWidth="1"/>
    <col min="14354" max="14354" width="13.33203125" style="51" bestFit="1" customWidth="1"/>
    <col min="14355" max="14565" width="9.109375" style="51"/>
    <col min="14566" max="14566" width="13" style="51" customWidth="1"/>
    <col min="14567" max="14567" width="13.6640625" style="51" customWidth="1"/>
    <col min="14568" max="14568" width="13.33203125" style="51" bestFit="1" customWidth="1"/>
    <col min="14569" max="14569" width="8.6640625" style="51" customWidth="1"/>
    <col min="14570" max="14570" width="13.88671875" style="51" bestFit="1" customWidth="1"/>
    <col min="14571" max="14589" width="13" style="51" customWidth="1"/>
    <col min="14590" max="14590" width="10.109375" style="51" customWidth="1"/>
    <col min="14591" max="14591" width="9.88671875" style="51" customWidth="1"/>
    <col min="14592" max="14596" width="0" style="51" hidden="1" customWidth="1"/>
    <col min="14597" max="14597" width="6.33203125" style="51" customWidth="1"/>
    <col min="14598" max="14599" width="13" style="51" customWidth="1"/>
    <col min="14600" max="14600" width="13.33203125" style="51" bestFit="1" customWidth="1"/>
    <col min="14601" max="14602" width="15.33203125" style="51" customWidth="1"/>
    <col min="14603" max="14603" width="9.109375" style="51"/>
    <col min="14604" max="14604" width="15.6640625" style="51" bestFit="1" customWidth="1"/>
    <col min="14605" max="14606" width="13.33203125" style="51" bestFit="1" customWidth="1"/>
    <col min="14607" max="14607" width="13.44140625" style="51" bestFit="1" customWidth="1"/>
    <col min="14608" max="14608" width="13.33203125" style="51" bestFit="1" customWidth="1"/>
    <col min="14609" max="14609" width="12.33203125" style="51" bestFit="1" customWidth="1"/>
    <col min="14610" max="14610" width="13.33203125" style="51" bestFit="1" customWidth="1"/>
    <col min="14611" max="14821" width="9.109375" style="51"/>
    <col min="14822" max="14822" width="13" style="51" customWidth="1"/>
    <col min="14823" max="14823" width="13.6640625" style="51" customWidth="1"/>
    <col min="14824" max="14824" width="13.33203125" style="51" bestFit="1" customWidth="1"/>
    <col min="14825" max="14825" width="8.6640625" style="51" customWidth="1"/>
    <col min="14826" max="14826" width="13.88671875" style="51" bestFit="1" customWidth="1"/>
    <col min="14827" max="14845" width="13" style="51" customWidth="1"/>
    <col min="14846" max="14846" width="10.109375" style="51" customWidth="1"/>
    <col min="14847" max="14847" width="9.88671875" style="51" customWidth="1"/>
    <col min="14848" max="14852" width="0" style="51" hidden="1" customWidth="1"/>
    <col min="14853" max="14853" width="6.33203125" style="51" customWidth="1"/>
    <col min="14854" max="14855" width="13" style="51" customWidth="1"/>
    <col min="14856" max="14856" width="13.33203125" style="51" bestFit="1" customWidth="1"/>
    <col min="14857" max="14858" width="15.33203125" style="51" customWidth="1"/>
    <col min="14859" max="14859" width="9.109375" style="51"/>
    <col min="14860" max="14860" width="15.6640625" style="51" bestFit="1" customWidth="1"/>
    <col min="14861" max="14862" width="13.33203125" style="51" bestFit="1" customWidth="1"/>
    <col min="14863" max="14863" width="13.44140625" style="51" bestFit="1" customWidth="1"/>
    <col min="14864" max="14864" width="13.33203125" style="51" bestFit="1" customWidth="1"/>
    <col min="14865" max="14865" width="12.33203125" style="51" bestFit="1" customWidth="1"/>
    <col min="14866" max="14866" width="13.33203125" style="51" bestFit="1" customWidth="1"/>
    <col min="14867" max="15077" width="9.109375" style="51"/>
    <col min="15078" max="15078" width="13" style="51" customWidth="1"/>
    <col min="15079" max="15079" width="13.6640625" style="51" customWidth="1"/>
    <col min="15080" max="15080" width="13.33203125" style="51" bestFit="1" customWidth="1"/>
    <col min="15081" max="15081" width="8.6640625" style="51" customWidth="1"/>
    <col min="15082" max="15082" width="13.88671875" style="51" bestFit="1" customWidth="1"/>
    <col min="15083" max="15101" width="13" style="51" customWidth="1"/>
    <col min="15102" max="15102" width="10.109375" style="51" customWidth="1"/>
    <col min="15103" max="15103" width="9.88671875" style="51" customWidth="1"/>
    <col min="15104" max="15108" width="0" style="51" hidden="1" customWidth="1"/>
    <col min="15109" max="15109" width="6.33203125" style="51" customWidth="1"/>
    <col min="15110" max="15111" width="13" style="51" customWidth="1"/>
    <col min="15112" max="15112" width="13.33203125" style="51" bestFit="1" customWidth="1"/>
    <col min="15113" max="15114" width="15.33203125" style="51" customWidth="1"/>
    <col min="15115" max="15115" width="9.109375" style="51"/>
    <col min="15116" max="15116" width="15.6640625" style="51" bestFit="1" customWidth="1"/>
    <col min="15117" max="15118" width="13.33203125" style="51" bestFit="1" customWidth="1"/>
    <col min="15119" max="15119" width="13.44140625" style="51" bestFit="1" customWidth="1"/>
    <col min="15120" max="15120" width="13.33203125" style="51" bestFit="1" customWidth="1"/>
    <col min="15121" max="15121" width="12.33203125" style="51" bestFit="1" customWidth="1"/>
    <col min="15122" max="15122" width="13.33203125" style="51" bestFit="1" customWidth="1"/>
    <col min="15123" max="15333" width="9.109375" style="51"/>
    <col min="15334" max="15334" width="13" style="51" customWidth="1"/>
    <col min="15335" max="15335" width="13.6640625" style="51" customWidth="1"/>
    <col min="15336" max="15336" width="13.33203125" style="51" bestFit="1" customWidth="1"/>
    <col min="15337" max="15337" width="8.6640625" style="51" customWidth="1"/>
    <col min="15338" max="15338" width="13.88671875" style="51" bestFit="1" customWidth="1"/>
    <col min="15339" max="15357" width="13" style="51" customWidth="1"/>
    <col min="15358" max="15358" width="10.109375" style="51" customWidth="1"/>
    <col min="15359" max="15359" width="9.88671875" style="51" customWidth="1"/>
    <col min="15360" max="15364" width="0" style="51" hidden="1" customWidth="1"/>
    <col min="15365" max="15365" width="6.33203125" style="51" customWidth="1"/>
    <col min="15366" max="15367" width="13" style="51" customWidth="1"/>
    <col min="15368" max="15368" width="13.33203125" style="51" bestFit="1" customWidth="1"/>
    <col min="15369" max="15370" width="15.33203125" style="51" customWidth="1"/>
    <col min="15371" max="15371" width="9.109375" style="51"/>
    <col min="15372" max="15372" width="15.6640625" style="51" bestFit="1" customWidth="1"/>
    <col min="15373" max="15374" width="13.33203125" style="51" bestFit="1" customWidth="1"/>
    <col min="15375" max="15375" width="13.44140625" style="51" bestFit="1" customWidth="1"/>
    <col min="15376" max="15376" width="13.33203125" style="51" bestFit="1" customWidth="1"/>
    <col min="15377" max="15377" width="12.33203125" style="51" bestFit="1" customWidth="1"/>
    <col min="15378" max="15378" width="13.33203125" style="51" bestFit="1" customWidth="1"/>
    <col min="15379" max="15589" width="9.109375" style="51"/>
    <col min="15590" max="15590" width="13" style="51" customWidth="1"/>
    <col min="15591" max="15591" width="13.6640625" style="51" customWidth="1"/>
    <col min="15592" max="15592" width="13.33203125" style="51" bestFit="1" customWidth="1"/>
    <col min="15593" max="15593" width="8.6640625" style="51" customWidth="1"/>
    <col min="15594" max="15594" width="13.88671875" style="51" bestFit="1" customWidth="1"/>
    <col min="15595" max="15613" width="13" style="51" customWidth="1"/>
    <col min="15614" max="15614" width="10.109375" style="51" customWidth="1"/>
    <col min="15615" max="15615" width="9.88671875" style="51" customWidth="1"/>
    <col min="15616" max="15620" width="0" style="51" hidden="1" customWidth="1"/>
    <col min="15621" max="15621" width="6.33203125" style="51" customWidth="1"/>
    <col min="15622" max="15623" width="13" style="51" customWidth="1"/>
    <col min="15624" max="15624" width="13.33203125" style="51" bestFit="1" customWidth="1"/>
    <col min="15625" max="15626" width="15.33203125" style="51" customWidth="1"/>
    <col min="15627" max="15627" width="9.109375" style="51"/>
    <col min="15628" max="15628" width="15.6640625" style="51" bestFit="1" customWidth="1"/>
    <col min="15629" max="15630" width="13.33203125" style="51" bestFit="1" customWidth="1"/>
    <col min="15631" max="15631" width="13.44140625" style="51" bestFit="1" customWidth="1"/>
    <col min="15632" max="15632" width="13.33203125" style="51" bestFit="1" customWidth="1"/>
    <col min="15633" max="15633" width="12.33203125" style="51" bestFit="1" customWidth="1"/>
    <col min="15634" max="15634" width="13.33203125" style="51" bestFit="1" customWidth="1"/>
    <col min="15635" max="15845" width="9.109375" style="51"/>
    <col min="15846" max="15846" width="13" style="51" customWidth="1"/>
    <col min="15847" max="15847" width="13.6640625" style="51" customWidth="1"/>
    <col min="15848" max="15848" width="13.33203125" style="51" bestFit="1" customWidth="1"/>
    <col min="15849" max="15849" width="8.6640625" style="51" customWidth="1"/>
    <col min="15850" max="15850" width="13.88671875" style="51" bestFit="1" customWidth="1"/>
    <col min="15851" max="15869" width="13" style="51" customWidth="1"/>
    <col min="15870" max="15870" width="10.109375" style="51" customWidth="1"/>
    <col min="15871" max="15871" width="9.88671875" style="51" customWidth="1"/>
    <col min="15872" max="15876" width="0" style="51" hidden="1" customWidth="1"/>
    <col min="15877" max="15877" width="6.33203125" style="51" customWidth="1"/>
    <col min="15878" max="15879" width="13" style="51" customWidth="1"/>
    <col min="15880" max="15880" width="13.33203125" style="51" bestFit="1" customWidth="1"/>
    <col min="15881" max="15882" width="15.33203125" style="51" customWidth="1"/>
    <col min="15883" max="15883" width="9.109375" style="51"/>
    <col min="15884" max="15884" width="15.6640625" style="51" bestFit="1" customWidth="1"/>
    <col min="15885" max="15886" width="13.33203125" style="51" bestFit="1" customWidth="1"/>
    <col min="15887" max="15887" width="13.44140625" style="51" bestFit="1" customWidth="1"/>
    <col min="15888" max="15888" width="13.33203125" style="51" bestFit="1" customWidth="1"/>
    <col min="15889" max="15889" width="12.33203125" style="51" bestFit="1" customWidth="1"/>
    <col min="15890" max="15890" width="13.33203125" style="51" bestFit="1" customWidth="1"/>
    <col min="15891" max="16101" width="9.109375" style="51"/>
    <col min="16102" max="16102" width="13" style="51" customWidth="1"/>
    <col min="16103" max="16103" width="13.6640625" style="51" customWidth="1"/>
    <col min="16104" max="16104" width="13.33203125" style="51" bestFit="1" customWidth="1"/>
    <col min="16105" max="16105" width="8.6640625" style="51" customWidth="1"/>
    <col min="16106" max="16106" width="13.88671875" style="51" bestFit="1" customWidth="1"/>
    <col min="16107" max="16125" width="13" style="51" customWidth="1"/>
    <col min="16126" max="16126" width="10.109375" style="51" customWidth="1"/>
    <col min="16127" max="16127" width="9.88671875" style="51" customWidth="1"/>
    <col min="16128" max="16132" width="0" style="51" hidden="1" customWidth="1"/>
    <col min="16133" max="16133" width="6.33203125" style="51" customWidth="1"/>
    <col min="16134" max="16135" width="13" style="51" customWidth="1"/>
    <col min="16136" max="16136" width="13.33203125" style="51" bestFit="1" customWidth="1"/>
    <col min="16137" max="16138" width="15.33203125" style="51" customWidth="1"/>
    <col min="16139" max="16139" width="9.109375" style="51"/>
    <col min="16140" max="16140" width="15.6640625" style="51" bestFit="1" customWidth="1"/>
    <col min="16141" max="16142" width="13.33203125" style="51" bestFit="1" customWidth="1"/>
    <col min="16143" max="16143" width="13.44140625" style="51" bestFit="1" customWidth="1"/>
    <col min="16144" max="16144" width="13.33203125" style="51" bestFit="1" customWidth="1"/>
    <col min="16145" max="16145" width="12.33203125" style="51" bestFit="1" customWidth="1"/>
    <col min="16146" max="16146" width="13.33203125" style="51" bestFit="1" customWidth="1"/>
    <col min="16147" max="16383" width="9.109375" style="51"/>
    <col min="16384" max="16384" width="9.109375" style="51" customWidth="1"/>
  </cols>
  <sheetData>
    <row r="1" spans="1:49" ht="13.2">
      <c r="A1" s="362" t="s">
        <v>367</v>
      </c>
    </row>
    <row r="2" spans="1:49" s="57" customFormat="1" ht="15" customHeight="1" thickBot="1">
      <c r="A2" s="363" t="s">
        <v>363</v>
      </c>
      <c r="F2" s="60"/>
      <c r="G2" s="60"/>
      <c r="H2" s="60"/>
      <c r="I2" s="60"/>
      <c r="J2" s="60"/>
      <c r="K2" s="60"/>
      <c r="L2" s="60"/>
      <c r="M2" s="60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</row>
    <row r="3" spans="1:49" s="57" customFormat="1" ht="15" customHeight="1">
      <c r="A3" s="58"/>
      <c r="F3" s="54">
        <v>1</v>
      </c>
      <c r="G3" s="54">
        <f>+F3+1</f>
        <v>2</v>
      </c>
      <c r="H3" s="54">
        <f t="shared" ref="H3:Z3" si="0">+G3+1</f>
        <v>3</v>
      </c>
      <c r="I3" s="54">
        <f t="shared" si="0"/>
        <v>4</v>
      </c>
      <c r="J3" s="54">
        <f t="shared" si="0"/>
        <v>5</v>
      </c>
      <c r="K3" s="54">
        <f t="shared" si="0"/>
        <v>6</v>
      </c>
      <c r="L3" s="54">
        <f t="shared" si="0"/>
        <v>7</v>
      </c>
      <c r="M3" s="54">
        <f t="shared" si="0"/>
        <v>8</v>
      </c>
      <c r="N3" s="54">
        <f t="shared" si="0"/>
        <v>9</v>
      </c>
      <c r="O3" s="54">
        <f t="shared" si="0"/>
        <v>10</v>
      </c>
      <c r="P3" s="54">
        <f t="shared" si="0"/>
        <v>11</v>
      </c>
      <c r="Q3" s="54">
        <f t="shared" si="0"/>
        <v>12</v>
      </c>
      <c r="R3" s="54">
        <f t="shared" si="0"/>
        <v>13</v>
      </c>
      <c r="S3" s="54">
        <f t="shared" si="0"/>
        <v>14</v>
      </c>
      <c r="T3" s="54">
        <f t="shared" si="0"/>
        <v>15</v>
      </c>
      <c r="U3" s="54">
        <f t="shared" si="0"/>
        <v>16</v>
      </c>
      <c r="V3" s="54">
        <f t="shared" si="0"/>
        <v>17</v>
      </c>
      <c r="W3" s="54">
        <f t="shared" si="0"/>
        <v>18</v>
      </c>
      <c r="X3" s="54">
        <f t="shared" si="0"/>
        <v>19</v>
      </c>
      <c r="Y3" s="54">
        <f t="shared" si="0"/>
        <v>20</v>
      </c>
      <c r="Z3" s="54">
        <f t="shared" si="0"/>
        <v>21</v>
      </c>
      <c r="AA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</row>
    <row r="4" spans="1:49" s="57" customFormat="1" ht="15" customHeight="1">
      <c r="A4" s="50"/>
      <c r="B4" s="56"/>
      <c r="C4" s="56"/>
      <c r="D4" s="4" t="s">
        <v>15</v>
      </c>
      <c r="E4" s="4"/>
      <c r="F4" s="60">
        <v>3.7499999999999999E-2</v>
      </c>
      <c r="G4" s="60">
        <v>7.2190000000000004E-2</v>
      </c>
      <c r="H4" s="60">
        <v>6.6769999999999996E-2</v>
      </c>
      <c r="I4" s="60">
        <v>6.1769999999999999E-2</v>
      </c>
      <c r="J4" s="60">
        <v>5.713E-2</v>
      </c>
      <c r="K4" s="60">
        <v>5.2850000000000001E-2</v>
      </c>
      <c r="L4" s="60">
        <v>4.888E-2</v>
      </c>
      <c r="M4" s="60">
        <v>4.5220000000000003E-2</v>
      </c>
      <c r="N4" s="60">
        <v>4.462E-2</v>
      </c>
      <c r="O4" s="60">
        <v>4.4609999999999997E-2</v>
      </c>
      <c r="P4" s="60">
        <v>4.462E-2</v>
      </c>
      <c r="Q4" s="60">
        <v>4.4609999999999997E-2</v>
      </c>
      <c r="R4" s="60">
        <v>4.462E-2</v>
      </c>
      <c r="S4" s="60">
        <v>4.4609999999999997E-2</v>
      </c>
      <c r="T4" s="60">
        <v>4.462E-2</v>
      </c>
      <c r="U4" s="60">
        <v>4.4609999999999997E-2</v>
      </c>
      <c r="V4" s="60">
        <v>4.462E-2</v>
      </c>
      <c r="W4" s="60">
        <v>4.4609999999999997E-2</v>
      </c>
      <c r="X4" s="60">
        <v>4.462E-2</v>
      </c>
      <c r="Y4" s="60">
        <v>4.4609999999999997E-2</v>
      </c>
      <c r="Z4" s="60">
        <v>2.231E-2</v>
      </c>
      <c r="AA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s="57" customFormat="1" ht="15" customHeight="1">
      <c r="A5" s="50"/>
      <c r="B5" s="56"/>
      <c r="C5" s="56"/>
      <c r="D5" s="4" t="s">
        <v>39</v>
      </c>
      <c r="E5" s="4"/>
      <c r="F5" s="60">
        <v>0.05</v>
      </c>
      <c r="G5" s="60">
        <v>9.5000000000000001E-2</v>
      </c>
      <c r="H5" s="60">
        <v>8.5500000000000007E-2</v>
      </c>
      <c r="I5" s="60">
        <v>7.6999999999999999E-2</v>
      </c>
      <c r="J5" s="60">
        <v>6.93E-2</v>
      </c>
      <c r="K5" s="60">
        <v>6.2300000000000001E-2</v>
      </c>
      <c r="L5" s="60">
        <v>5.8999999999999997E-2</v>
      </c>
      <c r="M5" s="60">
        <v>5.8999999999999997E-2</v>
      </c>
      <c r="N5" s="60">
        <v>5.91E-2</v>
      </c>
      <c r="O5" s="60">
        <v>5.8999999999999997E-2</v>
      </c>
      <c r="P5" s="60">
        <v>5.91E-2</v>
      </c>
      <c r="Q5" s="60">
        <v>5.8999999999999997E-2</v>
      </c>
      <c r="R5" s="60">
        <v>5.91E-2</v>
      </c>
      <c r="S5" s="60">
        <v>5.8999999999999997E-2</v>
      </c>
      <c r="T5" s="60">
        <v>5.91E-2</v>
      </c>
      <c r="U5" s="60">
        <v>2.9499999999999998E-2</v>
      </c>
      <c r="V5" s="60"/>
      <c r="W5" s="60"/>
      <c r="X5" s="60"/>
      <c r="Y5" s="60"/>
      <c r="Z5" s="60"/>
      <c r="AA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</row>
    <row r="6" spans="1:49" s="56" customFormat="1" ht="15" customHeight="1"/>
    <row r="7" spans="1:49" s="48" customFormat="1" ht="9" customHeight="1">
      <c r="F7" s="59"/>
      <c r="G7" s="59"/>
      <c r="H7" s="59"/>
      <c r="I7" s="59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</row>
    <row r="8" spans="1:49" s="49" customFormat="1" ht="15" customHeight="1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</row>
    <row r="9" spans="1:49" s="49" customFormat="1" ht="15" customHeight="1">
      <c r="A9" s="31" t="s">
        <v>141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</row>
    <row r="10" spans="1:49" s="49" customFormat="1" ht="15" customHeight="1">
      <c r="A10" s="31" t="s">
        <v>156</v>
      </c>
      <c r="F10" s="11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</row>
    <row r="11" spans="1:49" s="49" customFormat="1" ht="15" customHeight="1">
      <c r="A11" s="3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</row>
    <row r="12" spans="1:49" ht="15" customHeight="1" thickBot="1">
      <c r="A12" s="96" t="s">
        <v>166</v>
      </c>
      <c r="B12" s="46"/>
      <c r="C12" s="46"/>
      <c r="F12" s="56">
        <v>1</v>
      </c>
      <c r="G12" s="56">
        <f>F12+1</f>
        <v>2</v>
      </c>
      <c r="H12" s="56">
        <f t="shared" ref="H12:AF12" si="1">G12+1</f>
        <v>3</v>
      </c>
      <c r="I12" s="56">
        <f t="shared" si="1"/>
        <v>4</v>
      </c>
      <c r="J12" s="56">
        <f t="shared" si="1"/>
        <v>5</v>
      </c>
      <c r="K12" s="56">
        <f t="shared" si="1"/>
        <v>6</v>
      </c>
      <c r="L12" s="56">
        <f t="shared" si="1"/>
        <v>7</v>
      </c>
      <c r="M12" s="56">
        <f t="shared" si="1"/>
        <v>8</v>
      </c>
      <c r="N12" s="56">
        <f t="shared" si="1"/>
        <v>9</v>
      </c>
      <c r="O12" s="56">
        <f t="shared" si="1"/>
        <v>10</v>
      </c>
      <c r="P12" s="56">
        <f t="shared" si="1"/>
        <v>11</v>
      </c>
      <c r="Q12" s="56">
        <f t="shared" si="1"/>
        <v>12</v>
      </c>
      <c r="R12" s="56">
        <f t="shared" si="1"/>
        <v>13</v>
      </c>
      <c r="S12" s="56">
        <f t="shared" si="1"/>
        <v>14</v>
      </c>
      <c r="T12" s="56">
        <f t="shared" si="1"/>
        <v>15</v>
      </c>
      <c r="U12" s="56">
        <f t="shared" si="1"/>
        <v>16</v>
      </c>
      <c r="V12" s="56">
        <f t="shared" si="1"/>
        <v>17</v>
      </c>
      <c r="W12" s="56">
        <f t="shared" si="1"/>
        <v>18</v>
      </c>
      <c r="X12" s="56">
        <f t="shared" si="1"/>
        <v>19</v>
      </c>
      <c r="Y12" s="56">
        <f t="shared" si="1"/>
        <v>20</v>
      </c>
      <c r="Z12" s="56">
        <f t="shared" si="1"/>
        <v>21</v>
      </c>
      <c r="AA12" s="56">
        <f t="shared" si="1"/>
        <v>22</v>
      </c>
      <c r="AB12" s="56">
        <f t="shared" si="1"/>
        <v>23</v>
      </c>
      <c r="AC12" s="56">
        <f t="shared" si="1"/>
        <v>24</v>
      </c>
      <c r="AD12" s="56">
        <f t="shared" si="1"/>
        <v>25</v>
      </c>
      <c r="AE12" s="56">
        <f t="shared" si="1"/>
        <v>26</v>
      </c>
      <c r="AF12" s="56">
        <f t="shared" si="1"/>
        <v>27</v>
      </c>
      <c r="AG12" s="56">
        <f t="shared" ref="AG12" si="2">AF12+1</f>
        <v>28</v>
      </c>
      <c r="AH12" s="56">
        <f t="shared" ref="AH12" si="3">AG12+1</f>
        <v>29</v>
      </c>
      <c r="AI12" s="56">
        <f t="shared" ref="AI12" si="4">AH12+1</f>
        <v>30</v>
      </c>
      <c r="AJ12" s="56">
        <f t="shared" ref="AJ12" si="5">AI12+1</f>
        <v>31</v>
      </c>
      <c r="AK12" s="56">
        <f t="shared" ref="AK12" si="6">AJ12+1</f>
        <v>32</v>
      </c>
      <c r="AL12" s="56">
        <f t="shared" ref="AL12" si="7">AK12+1</f>
        <v>33</v>
      </c>
      <c r="AM12" s="56">
        <f t="shared" ref="AM12" si="8">AL12+1</f>
        <v>34</v>
      </c>
      <c r="AN12" s="56">
        <f t="shared" ref="AN12" si="9">AM12+1</f>
        <v>35</v>
      </c>
      <c r="AO12" s="56">
        <f t="shared" ref="AO12" si="10">AN12+1</f>
        <v>36</v>
      </c>
      <c r="AP12" s="56">
        <f t="shared" ref="AP12" si="11">AO12+1</f>
        <v>37</v>
      </c>
      <c r="AQ12" s="56">
        <f t="shared" ref="AQ12" si="12">AP12+1</f>
        <v>38</v>
      </c>
      <c r="AR12" s="56">
        <f t="shared" ref="AR12" si="13">AQ12+1</f>
        <v>39</v>
      </c>
      <c r="AS12" s="56">
        <f t="shared" ref="AS12" si="14">AR12+1</f>
        <v>40</v>
      </c>
      <c r="AT12" s="56">
        <f t="shared" ref="AT12" si="15">AS12+1</f>
        <v>41</v>
      </c>
      <c r="AU12" s="56">
        <f t="shared" ref="AU12" si="16">AT12+1</f>
        <v>42</v>
      </c>
      <c r="AV12" s="56">
        <f t="shared" ref="AV12" si="17">AU12+1</f>
        <v>43</v>
      </c>
    </row>
    <row r="13" spans="1:49" ht="39.75" customHeight="1" thickBot="1">
      <c r="A13" s="66" t="s">
        <v>16</v>
      </c>
      <c r="B13" s="66" t="s">
        <v>47</v>
      </c>
      <c r="C13" s="67" t="s">
        <v>148</v>
      </c>
      <c r="D13" s="68" t="s">
        <v>149</v>
      </c>
      <c r="E13" s="72">
        <v>43586</v>
      </c>
      <c r="F13" s="73">
        <f>EDATE(E13,1)</f>
        <v>43617</v>
      </c>
      <c r="G13" s="73">
        <f t="shared" ref="G13:AV13" si="18">EDATE(F13,1)</f>
        <v>43647</v>
      </c>
      <c r="H13" s="73">
        <f t="shared" si="18"/>
        <v>43678</v>
      </c>
      <c r="I13" s="73">
        <f t="shared" si="18"/>
        <v>43709</v>
      </c>
      <c r="J13" s="73">
        <f t="shared" si="18"/>
        <v>43739</v>
      </c>
      <c r="K13" s="73">
        <f t="shared" si="18"/>
        <v>43770</v>
      </c>
      <c r="L13" s="73">
        <f t="shared" si="18"/>
        <v>43800</v>
      </c>
      <c r="M13" s="73">
        <f t="shared" si="18"/>
        <v>43831</v>
      </c>
      <c r="N13" s="73">
        <f t="shared" si="18"/>
        <v>43862</v>
      </c>
      <c r="O13" s="73">
        <f t="shared" si="18"/>
        <v>43891</v>
      </c>
      <c r="P13" s="73">
        <f t="shared" si="18"/>
        <v>43922</v>
      </c>
      <c r="Q13" s="73">
        <f t="shared" si="18"/>
        <v>43952</v>
      </c>
      <c r="R13" s="73">
        <f t="shared" si="18"/>
        <v>43983</v>
      </c>
      <c r="S13" s="73">
        <f t="shared" si="18"/>
        <v>44013</v>
      </c>
      <c r="T13" s="73">
        <f t="shared" si="18"/>
        <v>44044</v>
      </c>
      <c r="U13" s="73">
        <f t="shared" si="18"/>
        <v>44075</v>
      </c>
      <c r="V13" s="73">
        <f t="shared" si="18"/>
        <v>44105</v>
      </c>
      <c r="W13" s="73">
        <f t="shared" si="18"/>
        <v>44136</v>
      </c>
      <c r="X13" s="73">
        <f t="shared" si="18"/>
        <v>44166</v>
      </c>
      <c r="Y13" s="73">
        <f t="shared" si="18"/>
        <v>44197</v>
      </c>
      <c r="Z13" s="73">
        <f t="shared" si="18"/>
        <v>44228</v>
      </c>
      <c r="AA13" s="73">
        <f t="shared" si="18"/>
        <v>44256</v>
      </c>
      <c r="AB13" s="73">
        <f t="shared" si="18"/>
        <v>44287</v>
      </c>
      <c r="AC13" s="73">
        <f t="shared" si="18"/>
        <v>44317</v>
      </c>
      <c r="AD13" s="73">
        <f t="shared" si="18"/>
        <v>44348</v>
      </c>
      <c r="AE13" s="73">
        <f t="shared" si="18"/>
        <v>44378</v>
      </c>
      <c r="AF13" s="73">
        <f t="shared" si="18"/>
        <v>44409</v>
      </c>
      <c r="AG13" s="73">
        <f t="shared" si="18"/>
        <v>44440</v>
      </c>
      <c r="AH13" s="73">
        <f t="shared" si="18"/>
        <v>44470</v>
      </c>
      <c r="AI13" s="73">
        <f t="shared" si="18"/>
        <v>44501</v>
      </c>
      <c r="AJ13" s="73">
        <f t="shared" si="18"/>
        <v>44531</v>
      </c>
      <c r="AK13" s="73">
        <f t="shared" si="18"/>
        <v>44562</v>
      </c>
      <c r="AL13" s="73">
        <f t="shared" si="18"/>
        <v>44593</v>
      </c>
      <c r="AM13" s="73">
        <f t="shared" si="18"/>
        <v>44621</v>
      </c>
      <c r="AN13" s="73">
        <f t="shared" si="18"/>
        <v>44652</v>
      </c>
      <c r="AO13" s="73">
        <f t="shared" si="18"/>
        <v>44682</v>
      </c>
      <c r="AP13" s="73">
        <f t="shared" si="18"/>
        <v>44713</v>
      </c>
      <c r="AQ13" s="73">
        <f t="shared" si="18"/>
        <v>44743</v>
      </c>
      <c r="AR13" s="73">
        <f t="shared" si="18"/>
        <v>44774</v>
      </c>
      <c r="AS13" s="73">
        <f t="shared" si="18"/>
        <v>44805</v>
      </c>
      <c r="AT13" s="73">
        <f t="shared" si="18"/>
        <v>44835</v>
      </c>
      <c r="AU13" s="73">
        <f t="shared" si="18"/>
        <v>44866</v>
      </c>
      <c r="AV13" s="73">
        <f t="shared" si="18"/>
        <v>44896</v>
      </c>
    </row>
    <row r="14" spans="1:49" ht="15" customHeight="1">
      <c r="A14" s="71" t="s">
        <v>151</v>
      </c>
      <c r="B14" s="43">
        <f>'Tax Basis'!B8</f>
        <v>1147172885.1556146</v>
      </c>
      <c r="C14" s="42"/>
      <c r="D14" s="41"/>
      <c r="E14" s="4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</row>
    <row r="15" spans="1:49" ht="15" customHeight="1">
      <c r="A15" s="71" t="s">
        <v>152</v>
      </c>
      <c r="B15" s="43">
        <f>'Tax Basis'!B13</f>
        <v>-113312206.9792995</v>
      </c>
      <c r="C15" s="42"/>
      <c r="D15" s="41"/>
      <c r="E15" s="42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spans="1:49" ht="15" customHeight="1">
      <c r="A16" s="71" t="s">
        <v>145</v>
      </c>
      <c r="B16" s="43">
        <f>'Tax Basis'!B17</f>
        <v>90533134.238777012</v>
      </c>
      <c r="C16" s="42"/>
      <c r="D16" s="41"/>
      <c r="E16" s="42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1:48" ht="15" customHeight="1">
      <c r="A17" s="92" t="s">
        <v>147</v>
      </c>
      <c r="B17" s="91">
        <f>SUM(B14:B16)</f>
        <v>1124393812.415092</v>
      </c>
      <c r="C17" s="93">
        <f>B17*0.3</f>
        <v>337318143.7245276</v>
      </c>
      <c r="D17" s="94">
        <f>B17-C17</f>
        <v>787075668.69056439</v>
      </c>
      <c r="E17" s="42"/>
      <c r="F17" s="40">
        <f>($D17*$F$4)/7</f>
        <v>4216476.7965565948</v>
      </c>
      <c r="G17" s="40">
        <f t="shared" ref="G17:L17" si="19">($D17*$F$4)/7</f>
        <v>4216476.7965565948</v>
      </c>
      <c r="H17" s="40">
        <f t="shared" si="19"/>
        <v>4216476.7965565948</v>
      </c>
      <c r="I17" s="40">
        <f t="shared" si="19"/>
        <v>4216476.7965565948</v>
      </c>
      <c r="J17" s="40">
        <f t="shared" si="19"/>
        <v>4216476.7965565948</v>
      </c>
      <c r="K17" s="40">
        <f t="shared" si="19"/>
        <v>4216476.7965565948</v>
      </c>
      <c r="L17" s="40">
        <f t="shared" si="19"/>
        <v>4216476.7965565948</v>
      </c>
      <c r="M17" s="40">
        <f>($D17*$G$4)/12</f>
        <v>4734916.0435643205</v>
      </c>
      <c r="N17" s="40">
        <f>($D17*$G$4)/12</f>
        <v>4734916.0435643205</v>
      </c>
      <c r="O17" s="40">
        <f t="shared" ref="O17:X17" si="20">($D17*$G$4)/12</f>
        <v>4734916.0435643205</v>
      </c>
      <c r="P17" s="40">
        <f t="shared" si="20"/>
        <v>4734916.0435643205</v>
      </c>
      <c r="Q17" s="40">
        <f t="shared" si="20"/>
        <v>4734916.0435643205</v>
      </c>
      <c r="R17" s="40">
        <f t="shared" si="20"/>
        <v>4734916.0435643205</v>
      </c>
      <c r="S17" s="40">
        <f t="shared" si="20"/>
        <v>4734916.0435643205</v>
      </c>
      <c r="T17" s="40">
        <f t="shared" si="20"/>
        <v>4734916.0435643205</v>
      </c>
      <c r="U17" s="40">
        <f t="shared" si="20"/>
        <v>4734916.0435643205</v>
      </c>
      <c r="V17" s="40">
        <f t="shared" si="20"/>
        <v>4734916.0435643205</v>
      </c>
      <c r="W17" s="40">
        <f t="shared" si="20"/>
        <v>4734916.0435643205</v>
      </c>
      <c r="X17" s="40">
        <f t="shared" si="20"/>
        <v>4734916.0435643205</v>
      </c>
      <c r="Y17" s="40">
        <f>($D17*$H$4)/12</f>
        <v>4379420.1998724146</v>
      </c>
      <c r="Z17" s="40">
        <f t="shared" ref="Z17:AJ17" si="21">($D17*$H$4)/12</f>
        <v>4379420.1998724146</v>
      </c>
      <c r="AA17" s="40">
        <f t="shared" si="21"/>
        <v>4379420.1998724146</v>
      </c>
      <c r="AB17" s="40">
        <f t="shared" si="21"/>
        <v>4379420.1998724146</v>
      </c>
      <c r="AC17" s="40">
        <f t="shared" si="21"/>
        <v>4379420.1998724146</v>
      </c>
      <c r="AD17" s="40">
        <f t="shared" si="21"/>
        <v>4379420.1998724146</v>
      </c>
      <c r="AE17" s="40">
        <f t="shared" si="21"/>
        <v>4379420.1998724146</v>
      </c>
      <c r="AF17" s="40">
        <f t="shared" si="21"/>
        <v>4379420.1998724146</v>
      </c>
      <c r="AG17" s="40">
        <f t="shared" si="21"/>
        <v>4379420.1998724146</v>
      </c>
      <c r="AH17" s="40">
        <f t="shared" si="21"/>
        <v>4379420.1998724146</v>
      </c>
      <c r="AI17" s="40">
        <f t="shared" si="21"/>
        <v>4379420.1998724146</v>
      </c>
      <c r="AJ17" s="40">
        <f t="shared" si="21"/>
        <v>4379420.1998724146</v>
      </c>
      <c r="AK17" s="40">
        <f>($D17*$I$4)/12</f>
        <v>4051472.0045846798</v>
      </c>
      <c r="AL17" s="40">
        <f t="shared" ref="AL17:AV17" si="22">($D17*$I$4)/12</f>
        <v>4051472.0045846798</v>
      </c>
      <c r="AM17" s="40">
        <f t="shared" si="22"/>
        <v>4051472.0045846798</v>
      </c>
      <c r="AN17" s="40">
        <f t="shared" si="22"/>
        <v>4051472.0045846798</v>
      </c>
      <c r="AO17" s="40">
        <f t="shared" si="22"/>
        <v>4051472.0045846798</v>
      </c>
      <c r="AP17" s="40">
        <f t="shared" si="22"/>
        <v>4051472.0045846798</v>
      </c>
      <c r="AQ17" s="40">
        <f t="shared" si="22"/>
        <v>4051472.0045846798</v>
      </c>
      <c r="AR17" s="40">
        <f t="shared" si="22"/>
        <v>4051472.0045846798</v>
      </c>
      <c r="AS17" s="40">
        <f t="shared" si="22"/>
        <v>4051472.0045846798</v>
      </c>
      <c r="AT17" s="40">
        <f t="shared" si="22"/>
        <v>4051472.0045846798</v>
      </c>
      <c r="AU17" s="40">
        <f t="shared" si="22"/>
        <v>4051472.0045846798</v>
      </c>
      <c r="AV17" s="40">
        <f t="shared" si="22"/>
        <v>4051472.0045846798</v>
      </c>
    </row>
    <row r="18" spans="1:48" ht="15" customHeight="1">
      <c r="A18" s="71"/>
      <c r="B18" s="43"/>
      <c r="C18" s="42"/>
      <c r="D18" s="41"/>
      <c r="E18" s="42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</row>
    <row r="19" spans="1:48" ht="15" customHeight="1" thickBot="1">
      <c r="A19" s="71"/>
      <c r="B19" s="43"/>
      <c r="C19" s="42"/>
      <c r="D19" s="41"/>
      <c r="E19" s="42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</row>
    <row r="20" spans="1:48" ht="15" customHeight="1" thickBot="1">
      <c r="A20" s="36" t="s">
        <v>46</v>
      </c>
      <c r="B20" s="7">
        <f>B17</f>
        <v>1124393812.415092</v>
      </c>
      <c r="C20" s="6">
        <f>C17</f>
        <v>337318143.7245276</v>
      </c>
      <c r="D20" s="5">
        <f>D17</f>
        <v>787075668.69056439</v>
      </c>
      <c r="E20" s="35">
        <f t="shared" ref="E20:AV20" si="23">SUM(E14:E19)</f>
        <v>0</v>
      </c>
      <c r="F20" s="35">
        <f t="shared" si="23"/>
        <v>4216476.7965565948</v>
      </c>
      <c r="G20" s="35">
        <f t="shared" si="23"/>
        <v>4216476.7965565948</v>
      </c>
      <c r="H20" s="35">
        <f t="shared" si="23"/>
        <v>4216476.7965565948</v>
      </c>
      <c r="I20" s="35">
        <f t="shared" si="23"/>
        <v>4216476.7965565948</v>
      </c>
      <c r="J20" s="35">
        <f t="shared" si="23"/>
        <v>4216476.7965565948</v>
      </c>
      <c r="K20" s="35">
        <f t="shared" si="23"/>
        <v>4216476.7965565948</v>
      </c>
      <c r="L20" s="35">
        <f t="shared" si="23"/>
        <v>4216476.7965565948</v>
      </c>
      <c r="M20" s="35">
        <f t="shared" si="23"/>
        <v>4734916.0435643205</v>
      </c>
      <c r="N20" s="35">
        <f t="shared" si="23"/>
        <v>4734916.0435643205</v>
      </c>
      <c r="O20" s="35">
        <f t="shared" si="23"/>
        <v>4734916.0435643205</v>
      </c>
      <c r="P20" s="35">
        <f t="shared" si="23"/>
        <v>4734916.0435643205</v>
      </c>
      <c r="Q20" s="35">
        <f t="shared" si="23"/>
        <v>4734916.0435643205</v>
      </c>
      <c r="R20" s="35">
        <f t="shared" si="23"/>
        <v>4734916.0435643205</v>
      </c>
      <c r="S20" s="35">
        <f t="shared" si="23"/>
        <v>4734916.0435643205</v>
      </c>
      <c r="T20" s="35">
        <f t="shared" si="23"/>
        <v>4734916.0435643205</v>
      </c>
      <c r="U20" s="35">
        <f t="shared" si="23"/>
        <v>4734916.0435643205</v>
      </c>
      <c r="V20" s="35">
        <f t="shared" si="23"/>
        <v>4734916.0435643205</v>
      </c>
      <c r="W20" s="35">
        <f t="shared" si="23"/>
        <v>4734916.0435643205</v>
      </c>
      <c r="X20" s="35">
        <f t="shared" si="23"/>
        <v>4734916.0435643205</v>
      </c>
      <c r="Y20" s="35">
        <f t="shared" si="23"/>
        <v>4379420.1998724146</v>
      </c>
      <c r="Z20" s="35">
        <f t="shared" si="23"/>
        <v>4379420.1998724146</v>
      </c>
      <c r="AA20" s="35">
        <f t="shared" si="23"/>
        <v>4379420.1998724146</v>
      </c>
      <c r="AB20" s="35">
        <f t="shared" si="23"/>
        <v>4379420.1998724146</v>
      </c>
      <c r="AC20" s="35">
        <f t="shared" si="23"/>
        <v>4379420.1998724146</v>
      </c>
      <c r="AD20" s="35">
        <f t="shared" si="23"/>
        <v>4379420.1998724146</v>
      </c>
      <c r="AE20" s="35">
        <f t="shared" si="23"/>
        <v>4379420.1998724146</v>
      </c>
      <c r="AF20" s="35">
        <f t="shared" si="23"/>
        <v>4379420.1998724146</v>
      </c>
      <c r="AG20" s="35">
        <f t="shared" si="23"/>
        <v>4379420.1998724146</v>
      </c>
      <c r="AH20" s="35">
        <f t="shared" si="23"/>
        <v>4379420.1998724146</v>
      </c>
      <c r="AI20" s="35">
        <f t="shared" si="23"/>
        <v>4379420.1998724146</v>
      </c>
      <c r="AJ20" s="35">
        <f t="shared" si="23"/>
        <v>4379420.1998724146</v>
      </c>
      <c r="AK20" s="35">
        <f t="shared" si="23"/>
        <v>4051472.0045846798</v>
      </c>
      <c r="AL20" s="35">
        <f t="shared" si="23"/>
        <v>4051472.0045846798</v>
      </c>
      <c r="AM20" s="35">
        <f t="shared" si="23"/>
        <v>4051472.0045846798</v>
      </c>
      <c r="AN20" s="35">
        <f t="shared" si="23"/>
        <v>4051472.0045846798</v>
      </c>
      <c r="AO20" s="35">
        <f t="shared" si="23"/>
        <v>4051472.0045846798</v>
      </c>
      <c r="AP20" s="35">
        <f t="shared" si="23"/>
        <v>4051472.0045846798</v>
      </c>
      <c r="AQ20" s="35">
        <f t="shared" si="23"/>
        <v>4051472.0045846798</v>
      </c>
      <c r="AR20" s="35">
        <f t="shared" si="23"/>
        <v>4051472.0045846798</v>
      </c>
      <c r="AS20" s="35">
        <f t="shared" si="23"/>
        <v>4051472.0045846798</v>
      </c>
      <c r="AT20" s="35">
        <f t="shared" si="23"/>
        <v>4051472.0045846798</v>
      </c>
      <c r="AU20" s="35">
        <f t="shared" si="23"/>
        <v>4051472.0045846798</v>
      </c>
      <c r="AV20" s="35">
        <f t="shared" si="23"/>
        <v>4051472.0045846798</v>
      </c>
    </row>
    <row r="21" spans="1:48" ht="15" customHeight="1">
      <c r="A21" s="36"/>
      <c r="B21" s="34"/>
      <c r="C21" s="34"/>
      <c r="D21" s="34"/>
      <c r="E21" s="3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40"/>
      <c r="AT21" s="40"/>
      <c r="AU21" s="40"/>
      <c r="AV21" s="40"/>
    </row>
    <row r="22" spans="1:48" ht="15" customHeight="1">
      <c r="A22" s="51" t="s">
        <v>19</v>
      </c>
      <c r="B22" s="39"/>
      <c r="C22" s="39"/>
      <c r="D22" s="39"/>
      <c r="E22" s="39"/>
      <c r="F22" s="39">
        <f>C17</f>
        <v>337318143.7245276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</row>
    <row r="23" spans="1:48" ht="15" customHeight="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</row>
    <row r="24" spans="1:48" ht="15" customHeight="1" thickBot="1">
      <c r="A24" s="57" t="s">
        <v>40</v>
      </c>
      <c r="B24" s="39"/>
      <c r="C24" s="39"/>
      <c r="D24" s="39"/>
      <c r="E24" s="29">
        <f>E20+E22</f>
        <v>0</v>
      </c>
      <c r="F24" s="29">
        <f>F20+F22</f>
        <v>341534620.52108419</v>
      </c>
      <c r="G24" s="29">
        <f t="shared" ref="G24:AV24" si="24">G20+G22</f>
        <v>4216476.7965565948</v>
      </c>
      <c r="H24" s="29">
        <f t="shared" si="24"/>
        <v>4216476.7965565948</v>
      </c>
      <c r="I24" s="29">
        <f t="shared" si="24"/>
        <v>4216476.7965565948</v>
      </c>
      <c r="J24" s="29">
        <f t="shared" si="24"/>
        <v>4216476.7965565948</v>
      </c>
      <c r="K24" s="29">
        <f t="shared" si="24"/>
        <v>4216476.7965565948</v>
      </c>
      <c r="L24" s="29">
        <f t="shared" si="24"/>
        <v>4216476.7965565948</v>
      </c>
      <c r="M24" s="29">
        <f t="shared" si="24"/>
        <v>4734916.0435643205</v>
      </c>
      <c r="N24" s="29">
        <f t="shared" si="24"/>
        <v>4734916.0435643205</v>
      </c>
      <c r="O24" s="29">
        <f t="shared" si="24"/>
        <v>4734916.0435643205</v>
      </c>
      <c r="P24" s="29">
        <f t="shared" si="24"/>
        <v>4734916.0435643205</v>
      </c>
      <c r="Q24" s="29">
        <f t="shared" si="24"/>
        <v>4734916.0435643205</v>
      </c>
      <c r="R24" s="29">
        <f t="shared" si="24"/>
        <v>4734916.0435643205</v>
      </c>
      <c r="S24" s="29">
        <f t="shared" si="24"/>
        <v>4734916.0435643205</v>
      </c>
      <c r="T24" s="29">
        <f t="shared" si="24"/>
        <v>4734916.0435643205</v>
      </c>
      <c r="U24" s="29">
        <f t="shared" si="24"/>
        <v>4734916.0435643205</v>
      </c>
      <c r="V24" s="29">
        <f t="shared" si="24"/>
        <v>4734916.0435643205</v>
      </c>
      <c r="W24" s="29">
        <f t="shared" si="24"/>
        <v>4734916.0435643205</v>
      </c>
      <c r="X24" s="29">
        <f t="shared" si="24"/>
        <v>4734916.0435643205</v>
      </c>
      <c r="Y24" s="29">
        <f t="shared" si="24"/>
        <v>4379420.1998724146</v>
      </c>
      <c r="Z24" s="29">
        <f t="shared" si="24"/>
        <v>4379420.1998724146</v>
      </c>
      <c r="AA24" s="29">
        <f t="shared" si="24"/>
        <v>4379420.1998724146</v>
      </c>
      <c r="AB24" s="29">
        <f t="shared" si="24"/>
        <v>4379420.1998724146</v>
      </c>
      <c r="AC24" s="29">
        <f t="shared" si="24"/>
        <v>4379420.1998724146</v>
      </c>
      <c r="AD24" s="29">
        <f t="shared" si="24"/>
        <v>4379420.1998724146</v>
      </c>
      <c r="AE24" s="29">
        <f t="shared" si="24"/>
        <v>4379420.1998724146</v>
      </c>
      <c r="AF24" s="29">
        <f t="shared" si="24"/>
        <v>4379420.1998724146</v>
      </c>
      <c r="AG24" s="29">
        <f t="shared" si="24"/>
        <v>4379420.1998724146</v>
      </c>
      <c r="AH24" s="29">
        <f t="shared" si="24"/>
        <v>4379420.1998724146</v>
      </c>
      <c r="AI24" s="29">
        <f t="shared" si="24"/>
        <v>4379420.1998724146</v>
      </c>
      <c r="AJ24" s="29">
        <f t="shared" si="24"/>
        <v>4379420.1998724146</v>
      </c>
      <c r="AK24" s="29">
        <f t="shared" si="24"/>
        <v>4051472.0045846798</v>
      </c>
      <c r="AL24" s="29">
        <f t="shared" si="24"/>
        <v>4051472.0045846798</v>
      </c>
      <c r="AM24" s="29">
        <f t="shared" si="24"/>
        <v>4051472.0045846798</v>
      </c>
      <c r="AN24" s="29">
        <f t="shared" si="24"/>
        <v>4051472.0045846798</v>
      </c>
      <c r="AO24" s="29">
        <f t="shared" si="24"/>
        <v>4051472.0045846798</v>
      </c>
      <c r="AP24" s="29">
        <f t="shared" si="24"/>
        <v>4051472.0045846798</v>
      </c>
      <c r="AQ24" s="29">
        <f t="shared" si="24"/>
        <v>4051472.0045846798</v>
      </c>
      <c r="AR24" s="29">
        <f t="shared" si="24"/>
        <v>4051472.0045846798</v>
      </c>
      <c r="AS24" s="29">
        <f t="shared" si="24"/>
        <v>4051472.0045846798</v>
      </c>
      <c r="AT24" s="29">
        <f t="shared" si="24"/>
        <v>4051472.0045846798</v>
      </c>
      <c r="AU24" s="29">
        <f t="shared" si="24"/>
        <v>4051472.0045846798</v>
      </c>
      <c r="AV24" s="29">
        <f t="shared" si="24"/>
        <v>4051472.0045846798</v>
      </c>
    </row>
    <row r="25" spans="1:48" ht="15" customHeight="1" thickTop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</row>
    <row r="26" spans="1:48" ht="15" customHeight="1">
      <c r="A26" s="51" t="s">
        <v>45</v>
      </c>
      <c r="B26" s="39"/>
      <c r="C26" s="39"/>
      <c r="D26" s="39"/>
      <c r="E26" s="39">
        <v>0</v>
      </c>
      <c r="F26" s="39">
        <f>($F$22/7)/7</f>
        <v>6884043.7494801553</v>
      </c>
      <c r="G26" s="39">
        <f>($F$22/7)/7</f>
        <v>6884043.7494801553</v>
      </c>
      <c r="H26" s="39">
        <f>($F$22/7)/7</f>
        <v>6884043.7494801553</v>
      </c>
      <c r="I26" s="39">
        <f>($F$22/7)/7</f>
        <v>6884043.7494801553</v>
      </c>
      <c r="J26" s="39">
        <f t="shared" ref="J26:L26" si="25">($F$22/7)/7</f>
        <v>6884043.7494801553</v>
      </c>
      <c r="K26" s="39">
        <f t="shared" si="25"/>
        <v>6884043.7494801553</v>
      </c>
      <c r="L26" s="39">
        <f t="shared" si="25"/>
        <v>6884043.7494801553</v>
      </c>
      <c r="M26" s="39">
        <f>($F$22/7)/12</f>
        <v>4015692.1871967572</v>
      </c>
      <c r="N26" s="39">
        <f t="shared" ref="N26:AV26" si="26">($F$22/7)/12</f>
        <v>4015692.1871967572</v>
      </c>
      <c r="O26" s="39">
        <f t="shared" si="26"/>
        <v>4015692.1871967572</v>
      </c>
      <c r="P26" s="39">
        <f t="shared" si="26"/>
        <v>4015692.1871967572</v>
      </c>
      <c r="Q26" s="39">
        <f t="shared" si="26"/>
        <v>4015692.1871967572</v>
      </c>
      <c r="R26" s="39">
        <f t="shared" si="26"/>
        <v>4015692.1871967572</v>
      </c>
      <c r="S26" s="39">
        <f t="shared" si="26"/>
        <v>4015692.1871967572</v>
      </c>
      <c r="T26" s="39">
        <f t="shared" si="26"/>
        <v>4015692.1871967572</v>
      </c>
      <c r="U26" s="39">
        <f t="shared" si="26"/>
        <v>4015692.1871967572</v>
      </c>
      <c r="V26" s="39">
        <f t="shared" si="26"/>
        <v>4015692.1871967572</v>
      </c>
      <c r="W26" s="39">
        <f t="shared" si="26"/>
        <v>4015692.1871967572</v>
      </c>
      <c r="X26" s="39">
        <f t="shared" si="26"/>
        <v>4015692.1871967572</v>
      </c>
      <c r="Y26" s="39">
        <f t="shared" si="26"/>
        <v>4015692.1871967572</v>
      </c>
      <c r="Z26" s="39">
        <f t="shared" si="26"/>
        <v>4015692.1871967572</v>
      </c>
      <c r="AA26" s="39">
        <f t="shared" si="26"/>
        <v>4015692.1871967572</v>
      </c>
      <c r="AB26" s="39">
        <f t="shared" si="26"/>
        <v>4015692.1871967572</v>
      </c>
      <c r="AC26" s="39">
        <f t="shared" si="26"/>
        <v>4015692.1871967572</v>
      </c>
      <c r="AD26" s="39">
        <f t="shared" si="26"/>
        <v>4015692.1871967572</v>
      </c>
      <c r="AE26" s="39">
        <f t="shared" si="26"/>
        <v>4015692.1871967572</v>
      </c>
      <c r="AF26" s="39">
        <f t="shared" si="26"/>
        <v>4015692.1871967572</v>
      </c>
      <c r="AG26" s="39">
        <f t="shared" si="26"/>
        <v>4015692.1871967572</v>
      </c>
      <c r="AH26" s="39">
        <f t="shared" si="26"/>
        <v>4015692.1871967572</v>
      </c>
      <c r="AI26" s="39">
        <f t="shared" si="26"/>
        <v>4015692.1871967572</v>
      </c>
      <c r="AJ26" s="39">
        <f t="shared" si="26"/>
        <v>4015692.1871967572</v>
      </c>
      <c r="AK26" s="39">
        <f t="shared" si="26"/>
        <v>4015692.1871967572</v>
      </c>
      <c r="AL26" s="39">
        <f t="shared" si="26"/>
        <v>4015692.1871967572</v>
      </c>
      <c r="AM26" s="39">
        <f t="shared" si="26"/>
        <v>4015692.1871967572</v>
      </c>
      <c r="AN26" s="39">
        <f t="shared" si="26"/>
        <v>4015692.1871967572</v>
      </c>
      <c r="AO26" s="39">
        <f t="shared" si="26"/>
        <v>4015692.1871967572</v>
      </c>
      <c r="AP26" s="39">
        <f t="shared" si="26"/>
        <v>4015692.1871967572</v>
      </c>
      <c r="AQ26" s="39">
        <f t="shared" si="26"/>
        <v>4015692.1871967572</v>
      </c>
      <c r="AR26" s="39">
        <f t="shared" si="26"/>
        <v>4015692.1871967572</v>
      </c>
      <c r="AS26" s="39">
        <f t="shared" si="26"/>
        <v>4015692.1871967572</v>
      </c>
      <c r="AT26" s="39">
        <f t="shared" si="26"/>
        <v>4015692.1871967572</v>
      </c>
      <c r="AU26" s="39">
        <f t="shared" si="26"/>
        <v>4015692.1871967572</v>
      </c>
      <c r="AV26" s="39">
        <f t="shared" si="26"/>
        <v>4015692.1871967572</v>
      </c>
    </row>
    <row r="27" spans="1:48" ht="1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ht="15" customHeight="1" thickBot="1">
      <c r="A28" s="57" t="s">
        <v>41</v>
      </c>
      <c r="B28" s="39"/>
      <c r="C28" s="39"/>
      <c r="D28" s="39"/>
      <c r="E28" s="29">
        <f>E24+E26</f>
        <v>0</v>
      </c>
      <c r="F28" s="29">
        <f>F20+F26</f>
        <v>11100520.54603675</v>
      </c>
      <c r="G28" s="29">
        <f t="shared" ref="G28:AV28" si="27">G20+G26</f>
        <v>11100520.54603675</v>
      </c>
      <c r="H28" s="29">
        <f t="shared" si="27"/>
        <v>11100520.54603675</v>
      </c>
      <c r="I28" s="29">
        <f t="shared" si="27"/>
        <v>11100520.54603675</v>
      </c>
      <c r="J28" s="29">
        <f t="shared" si="27"/>
        <v>11100520.54603675</v>
      </c>
      <c r="K28" s="29">
        <f t="shared" si="27"/>
        <v>11100520.54603675</v>
      </c>
      <c r="L28" s="29">
        <f t="shared" si="27"/>
        <v>11100520.54603675</v>
      </c>
      <c r="M28" s="29">
        <f t="shared" si="27"/>
        <v>8750608.2307610773</v>
      </c>
      <c r="N28" s="29">
        <f t="shared" si="27"/>
        <v>8750608.2307610773</v>
      </c>
      <c r="O28" s="29">
        <f t="shared" si="27"/>
        <v>8750608.2307610773</v>
      </c>
      <c r="P28" s="29">
        <f t="shared" si="27"/>
        <v>8750608.2307610773</v>
      </c>
      <c r="Q28" s="29">
        <f t="shared" si="27"/>
        <v>8750608.2307610773</v>
      </c>
      <c r="R28" s="29">
        <f t="shared" si="27"/>
        <v>8750608.2307610773</v>
      </c>
      <c r="S28" s="29">
        <f t="shared" si="27"/>
        <v>8750608.2307610773</v>
      </c>
      <c r="T28" s="29">
        <f t="shared" si="27"/>
        <v>8750608.2307610773</v>
      </c>
      <c r="U28" s="29">
        <f t="shared" si="27"/>
        <v>8750608.2307610773</v>
      </c>
      <c r="V28" s="29">
        <f t="shared" si="27"/>
        <v>8750608.2307610773</v>
      </c>
      <c r="W28" s="29">
        <f t="shared" si="27"/>
        <v>8750608.2307610773</v>
      </c>
      <c r="X28" s="29">
        <f t="shared" si="27"/>
        <v>8750608.2307610773</v>
      </c>
      <c r="Y28" s="29">
        <f t="shared" si="27"/>
        <v>8395112.3870691713</v>
      </c>
      <c r="Z28" s="29">
        <f t="shared" si="27"/>
        <v>8395112.3870691713</v>
      </c>
      <c r="AA28" s="29">
        <f t="shared" si="27"/>
        <v>8395112.3870691713</v>
      </c>
      <c r="AB28" s="29">
        <f t="shared" si="27"/>
        <v>8395112.3870691713</v>
      </c>
      <c r="AC28" s="29">
        <f t="shared" si="27"/>
        <v>8395112.3870691713</v>
      </c>
      <c r="AD28" s="29">
        <f t="shared" si="27"/>
        <v>8395112.3870691713</v>
      </c>
      <c r="AE28" s="29">
        <f t="shared" si="27"/>
        <v>8395112.3870691713</v>
      </c>
      <c r="AF28" s="29">
        <f t="shared" si="27"/>
        <v>8395112.3870691713</v>
      </c>
      <c r="AG28" s="29">
        <f t="shared" si="27"/>
        <v>8395112.3870691713</v>
      </c>
      <c r="AH28" s="29">
        <f t="shared" si="27"/>
        <v>8395112.3870691713</v>
      </c>
      <c r="AI28" s="29">
        <f t="shared" si="27"/>
        <v>8395112.3870691713</v>
      </c>
      <c r="AJ28" s="29">
        <f t="shared" si="27"/>
        <v>8395112.3870691713</v>
      </c>
      <c r="AK28" s="29">
        <f t="shared" si="27"/>
        <v>8067164.191781437</v>
      </c>
      <c r="AL28" s="29">
        <f t="shared" si="27"/>
        <v>8067164.191781437</v>
      </c>
      <c r="AM28" s="29">
        <f t="shared" si="27"/>
        <v>8067164.191781437</v>
      </c>
      <c r="AN28" s="29">
        <f t="shared" si="27"/>
        <v>8067164.191781437</v>
      </c>
      <c r="AO28" s="29">
        <f t="shared" si="27"/>
        <v>8067164.191781437</v>
      </c>
      <c r="AP28" s="29">
        <f t="shared" si="27"/>
        <v>8067164.191781437</v>
      </c>
      <c r="AQ28" s="29">
        <f t="shared" si="27"/>
        <v>8067164.191781437</v>
      </c>
      <c r="AR28" s="29">
        <f t="shared" si="27"/>
        <v>8067164.191781437</v>
      </c>
      <c r="AS28" s="29">
        <f t="shared" si="27"/>
        <v>8067164.191781437</v>
      </c>
      <c r="AT28" s="29">
        <f t="shared" si="27"/>
        <v>8067164.191781437</v>
      </c>
      <c r="AU28" s="29">
        <f t="shared" si="27"/>
        <v>8067164.191781437</v>
      </c>
      <c r="AV28" s="29">
        <f t="shared" si="27"/>
        <v>8067164.191781437</v>
      </c>
    </row>
    <row r="29" spans="1:48" ht="15" customHeight="1" thickTop="1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ht="15" customHeight="1">
      <c r="A30" s="31"/>
      <c r="B30" s="49"/>
      <c r="C30" s="49"/>
      <c r="D30" s="46"/>
      <c r="E30" s="46"/>
      <c r="F30" s="112"/>
      <c r="G30" s="112"/>
      <c r="H30" s="45"/>
      <c r="I30" s="45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ht="15" customHeight="1" thickBot="1">
      <c r="A31" s="31" t="s">
        <v>44</v>
      </c>
      <c r="B31" s="46"/>
      <c r="C31" s="46"/>
      <c r="F31" s="56">
        <v>1</v>
      </c>
      <c r="G31" s="56">
        <f>F31+1</f>
        <v>2</v>
      </c>
      <c r="H31" s="56">
        <f t="shared" ref="H31" si="28">G31+1</f>
        <v>3</v>
      </c>
      <c r="I31" s="56">
        <f t="shared" ref="I31" si="29">H31+1</f>
        <v>4</v>
      </c>
      <c r="J31" s="56">
        <f t="shared" ref="J31" si="30">I31+1</f>
        <v>5</v>
      </c>
      <c r="K31" s="56">
        <f t="shared" ref="K31" si="31">J31+1</f>
        <v>6</v>
      </c>
      <c r="L31" s="56">
        <f t="shared" ref="L31" si="32">K31+1</f>
        <v>7</v>
      </c>
      <c r="M31" s="56">
        <f t="shared" ref="M31" si="33">L31+1</f>
        <v>8</v>
      </c>
      <c r="N31" s="56">
        <f t="shared" ref="N31" si="34">M31+1</f>
        <v>9</v>
      </c>
      <c r="O31" s="56">
        <f t="shared" ref="O31" si="35">N31+1</f>
        <v>10</v>
      </c>
      <c r="P31" s="56">
        <f t="shared" ref="P31" si="36">O31+1</f>
        <v>11</v>
      </c>
      <c r="Q31" s="56">
        <f t="shared" ref="Q31" si="37">P31+1</f>
        <v>12</v>
      </c>
      <c r="R31" s="56">
        <f t="shared" ref="R31" si="38">Q31+1</f>
        <v>13</v>
      </c>
      <c r="S31" s="56">
        <f t="shared" ref="S31" si="39">R31+1</f>
        <v>14</v>
      </c>
      <c r="T31" s="56">
        <f t="shared" ref="T31" si="40">S31+1</f>
        <v>15</v>
      </c>
      <c r="U31" s="56">
        <f t="shared" ref="U31" si="41">T31+1</f>
        <v>16</v>
      </c>
      <c r="V31" s="56">
        <f t="shared" ref="V31" si="42">U31+1</f>
        <v>17</v>
      </c>
      <c r="W31" s="56">
        <f t="shared" ref="W31" si="43">V31+1</f>
        <v>18</v>
      </c>
      <c r="X31" s="56">
        <f t="shared" ref="X31" si="44">W31+1</f>
        <v>19</v>
      </c>
      <c r="Y31" s="56">
        <f t="shared" ref="Y31" si="45">X31+1</f>
        <v>20</v>
      </c>
      <c r="Z31" s="56">
        <f t="shared" ref="Z31" si="46">Y31+1</f>
        <v>21</v>
      </c>
      <c r="AA31" s="56">
        <f t="shared" ref="AA31" si="47">Z31+1</f>
        <v>22</v>
      </c>
      <c r="AB31" s="56">
        <f t="shared" ref="AB31" si="48">AA31+1</f>
        <v>23</v>
      </c>
      <c r="AC31" s="56">
        <f t="shared" ref="AC31" si="49">AB31+1</f>
        <v>24</v>
      </c>
      <c r="AD31" s="56">
        <f t="shared" ref="AD31" si="50">AC31+1</f>
        <v>25</v>
      </c>
      <c r="AE31" s="56">
        <f t="shared" ref="AE31" si="51">AD31+1</f>
        <v>26</v>
      </c>
      <c r="AF31" s="56">
        <f t="shared" ref="AF31" si="52">AE31+1</f>
        <v>27</v>
      </c>
      <c r="AG31" s="56">
        <f t="shared" ref="AG31" si="53">AF31+1</f>
        <v>28</v>
      </c>
      <c r="AH31" s="56">
        <f t="shared" ref="AH31" si="54">AG31+1</f>
        <v>29</v>
      </c>
      <c r="AI31" s="56">
        <f t="shared" ref="AI31" si="55">AH31+1</f>
        <v>30</v>
      </c>
      <c r="AJ31" s="56">
        <f t="shared" ref="AJ31" si="56">AI31+1</f>
        <v>31</v>
      </c>
      <c r="AK31" s="56">
        <f t="shared" ref="AK31" si="57">AJ31+1</f>
        <v>32</v>
      </c>
      <c r="AL31" s="56">
        <f t="shared" ref="AL31" si="58">AK31+1</f>
        <v>33</v>
      </c>
      <c r="AM31" s="56">
        <f t="shared" ref="AM31" si="59">AL31+1</f>
        <v>34</v>
      </c>
      <c r="AN31" s="56">
        <f t="shared" ref="AN31" si="60">AM31+1</f>
        <v>35</v>
      </c>
      <c r="AO31" s="56">
        <f t="shared" ref="AO31" si="61">AN31+1</f>
        <v>36</v>
      </c>
      <c r="AP31" s="56">
        <f t="shared" ref="AP31" si="62">AO31+1</f>
        <v>37</v>
      </c>
      <c r="AQ31" s="56">
        <f t="shared" ref="AQ31" si="63">AP31+1</f>
        <v>38</v>
      </c>
      <c r="AR31" s="56">
        <f t="shared" ref="AR31" si="64">AQ31+1</f>
        <v>39</v>
      </c>
      <c r="AS31" s="56">
        <f t="shared" ref="AS31" si="65">AR31+1</f>
        <v>40</v>
      </c>
      <c r="AT31" s="56">
        <f t="shared" ref="AT31" si="66">AS31+1</f>
        <v>41</v>
      </c>
      <c r="AU31" s="56">
        <f t="shared" ref="AU31" si="67">AT31+1</f>
        <v>42</v>
      </c>
      <c r="AV31" s="56">
        <f t="shared" ref="AV31" si="68">AU31+1</f>
        <v>43</v>
      </c>
    </row>
    <row r="32" spans="1:48" ht="34.5" customHeight="1" thickBot="1">
      <c r="A32" s="66" t="s">
        <v>16</v>
      </c>
      <c r="B32" s="66" t="s">
        <v>47</v>
      </c>
      <c r="C32" s="67" t="s">
        <v>148</v>
      </c>
      <c r="D32" s="68" t="s">
        <v>149</v>
      </c>
      <c r="E32" s="72">
        <f>$E$13</f>
        <v>43586</v>
      </c>
      <c r="F32" s="73">
        <f>EDATE(E32,1)</f>
        <v>43617</v>
      </c>
      <c r="G32" s="73">
        <f t="shared" ref="G32:AV32" si="69">EDATE(F32,1)</f>
        <v>43647</v>
      </c>
      <c r="H32" s="73">
        <f t="shared" si="69"/>
        <v>43678</v>
      </c>
      <c r="I32" s="73">
        <f t="shared" si="69"/>
        <v>43709</v>
      </c>
      <c r="J32" s="73">
        <f t="shared" si="69"/>
        <v>43739</v>
      </c>
      <c r="K32" s="73">
        <f t="shared" si="69"/>
        <v>43770</v>
      </c>
      <c r="L32" s="73">
        <f t="shared" si="69"/>
        <v>43800</v>
      </c>
      <c r="M32" s="73">
        <f t="shared" si="69"/>
        <v>43831</v>
      </c>
      <c r="N32" s="73">
        <f t="shared" si="69"/>
        <v>43862</v>
      </c>
      <c r="O32" s="73">
        <f t="shared" si="69"/>
        <v>43891</v>
      </c>
      <c r="P32" s="73">
        <f t="shared" si="69"/>
        <v>43922</v>
      </c>
      <c r="Q32" s="73">
        <f t="shared" si="69"/>
        <v>43952</v>
      </c>
      <c r="R32" s="73">
        <f t="shared" si="69"/>
        <v>43983</v>
      </c>
      <c r="S32" s="73">
        <f t="shared" si="69"/>
        <v>44013</v>
      </c>
      <c r="T32" s="73">
        <f t="shared" si="69"/>
        <v>44044</v>
      </c>
      <c r="U32" s="73">
        <f t="shared" si="69"/>
        <v>44075</v>
      </c>
      <c r="V32" s="73">
        <f t="shared" si="69"/>
        <v>44105</v>
      </c>
      <c r="W32" s="73">
        <f t="shared" si="69"/>
        <v>44136</v>
      </c>
      <c r="X32" s="73">
        <f t="shared" si="69"/>
        <v>44166</v>
      </c>
      <c r="Y32" s="73">
        <f t="shared" si="69"/>
        <v>44197</v>
      </c>
      <c r="Z32" s="73">
        <f t="shared" si="69"/>
        <v>44228</v>
      </c>
      <c r="AA32" s="73">
        <f t="shared" si="69"/>
        <v>44256</v>
      </c>
      <c r="AB32" s="73">
        <f t="shared" si="69"/>
        <v>44287</v>
      </c>
      <c r="AC32" s="73">
        <f t="shared" si="69"/>
        <v>44317</v>
      </c>
      <c r="AD32" s="73">
        <f t="shared" si="69"/>
        <v>44348</v>
      </c>
      <c r="AE32" s="73">
        <f t="shared" si="69"/>
        <v>44378</v>
      </c>
      <c r="AF32" s="73">
        <f t="shared" si="69"/>
        <v>44409</v>
      </c>
      <c r="AG32" s="73">
        <f t="shared" si="69"/>
        <v>44440</v>
      </c>
      <c r="AH32" s="73">
        <f t="shared" si="69"/>
        <v>44470</v>
      </c>
      <c r="AI32" s="73">
        <f t="shared" si="69"/>
        <v>44501</v>
      </c>
      <c r="AJ32" s="73">
        <f t="shared" si="69"/>
        <v>44531</v>
      </c>
      <c r="AK32" s="73">
        <f t="shared" si="69"/>
        <v>44562</v>
      </c>
      <c r="AL32" s="73">
        <f t="shared" si="69"/>
        <v>44593</v>
      </c>
      <c r="AM32" s="73">
        <f t="shared" si="69"/>
        <v>44621</v>
      </c>
      <c r="AN32" s="73">
        <f t="shared" si="69"/>
        <v>44652</v>
      </c>
      <c r="AO32" s="73">
        <f t="shared" si="69"/>
        <v>44682</v>
      </c>
      <c r="AP32" s="73">
        <f t="shared" si="69"/>
        <v>44713</v>
      </c>
      <c r="AQ32" s="73">
        <f t="shared" si="69"/>
        <v>44743</v>
      </c>
      <c r="AR32" s="73">
        <f t="shared" si="69"/>
        <v>44774</v>
      </c>
      <c r="AS32" s="73">
        <f t="shared" si="69"/>
        <v>44805</v>
      </c>
      <c r="AT32" s="73">
        <f t="shared" si="69"/>
        <v>44835</v>
      </c>
      <c r="AU32" s="73">
        <f t="shared" si="69"/>
        <v>44866</v>
      </c>
      <c r="AV32" s="73">
        <f t="shared" si="69"/>
        <v>44896</v>
      </c>
    </row>
    <row r="33" spans="1:48" ht="15" customHeight="1">
      <c r="A33" s="71" t="s">
        <v>151</v>
      </c>
      <c r="B33" s="43">
        <f>'Tax Basis'!C8+'Tax Basis'!D8</f>
        <v>82486113.003445446</v>
      </c>
      <c r="C33" s="42"/>
      <c r="D33" s="41"/>
      <c r="E33" s="42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</row>
    <row r="34" spans="1:48" ht="15" customHeight="1">
      <c r="A34" s="71" t="s">
        <v>152</v>
      </c>
      <c r="B34" s="43">
        <f>'Tax Basis'!C13+'Tax Basis'!D13</f>
        <v>-8117517.0034455685</v>
      </c>
      <c r="C34" s="42"/>
      <c r="D34" s="41"/>
      <c r="E34" s="42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</row>
    <row r="35" spans="1:48" ht="15" customHeight="1">
      <c r="A35" s="71" t="s">
        <v>145</v>
      </c>
      <c r="B35" s="43">
        <f>'Tax Basis'!C17+'Tax Basis'!D17</f>
        <v>0</v>
      </c>
      <c r="C35" s="42"/>
      <c r="D35" s="41"/>
      <c r="E35" s="42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</row>
    <row r="36" spans="1:48" ht="15" customHeight="1">
      <c r="A36" s="92" t="s">
        <v>147</v>
      </c>
      <c r="B36" s="91">
        <f>SUM(B33:B35)</f>
        <v>74368595.999999881</v>
      </c>
      <c r="C36" s="93">
        <f>B36*0.3</f>
        <v>22310578.799999963</v>
      </c>
      <c r="D36" s="94">
        <f>B36-C36</f>
        <v>52058017.199999914</v>
      </c>
      <c r="E36" s="42"/>
      <c r="F36" s="40">
        <f t="shared" ref="F36:L36" si="70">($D36*$F$5)/7</f>
        <v>371842.9799999994</v>
      </c>
      <c r="G36" s="40">
        <f t="shared" si="70"/>
        <v>371842.9799999994</v>
      </c>
      <c r="H36" s="40">
        <f t="shared" si="70"/>
        <v>371842.9799999994</v>
      </c>
      <c r="I36" s="40">
        <f t="shared" si="70"/>
        <v>371842.9799999994</v>
      </c>
      <c r="J36" s="40">
        <f t="shared" si="70"/>
        <v>371842.9799999994</v>
      </c>
      <c r="K36" s="40">
        <f t="shared" si="70"/>
        <v>371842.9799999994</v>
      </c>
      <c r="L36" s="40">
        <f t="shared" si="70"/>
        <v>371842.9799999994</v>
      </c>
      <c r="M36" s="40">
        <f t="shared" ref="M36:X36" si="71">($D36*$G$5)/12</f>
        <v>412125.96949999937</v>
      </c>
      <c r="N36" s="40">
        <f t="shared" si="71"/>
        <v>412125.96949999937</v>
      </c>
      <c r="O36" s="40">
        <f t="shared" si="71"/>
        <v>412125.96949999937</v>
      </c>
      <c r="P36" s="40">
        <f t="shared" si="71"/>
        <v>412125.96949999937</v>
      </c>
      <c r="Q36" s="40">
        <f t="shared" si="71"/>
        <v>412125.96949999937</v>
      </c>
      <c r="R36" s="40">
        <f t="shared" si="71"/>
        <v>412125.96949999937</v>
      </c>
      <c r="S36" s="40">
        <f t="shared" si="71"/>
        <v>412125.96949999937</v>
      </c>
      <c r="T36" s="40">
        <f t="shared" si="71"/>
        <v>412125.96949999937</v>
      </c>
      <c r="U36" s="40">
        <f t="shared" si="71"/>
        <v>412125.96949999937</v>
      </c>
      <c r="V36" s="40">
        <f t="shared" si="71"/>
        <v>412125.96949999937</v>
      </c>
      <c r="W36" s="40">
        <f t="shared" si="71"/>
        <v>412125.96949999937</v>
      </c>
      <c r="X36" s="40">
        <f t="shared" si="71"/>
        <v>412125.96949999937</v>
      </c>
      <c r="Y36" s="40">
        <f t="shared" ref="Y36:AJ36" si="72">($D36*$H$5)/12</f>
        <v>370913.37254999945</v>
      </c>
      <c r="Z36" s="40">
        <f t="shared" si="72"/>
        <v>370913.37254999945</v>
      </c>
      <c r="AA36" s="40">
        <f t="shared" si="72"/>
        <v>370913.37254999945</v>
      </c>
      <c r="AB36" s="40">
        <f t="shared" si="72"/>
        <v>370913.37254999945</v>
      </c>
      <c r="AC36" s="40">
        <f t="shared" si="72"/>
        <v>370913.37254999945</v>
      </c>
      <c r="AD36" s="40">
        <f t="shared" si="72"/>
        <v>370913.37254999945</v>
      </c>
      <c r="AE36" s="40">
        <f t="shared" si="72"/>
        <v>370913.37254999945</v>
      </c>
      <c r="AF36" s="40">
        <f t="shared" si="72"/>
        <v>370913.37254999945</v>
      </c>
      <c r="AG36" s="40">
        <f t="shared" si="72"/>
        <v>370913.37254999945</v>
      </c>
      <c r="AH36" s="40">
        <f t="shared" si="72"/>
        <v>370913.37254999945</v>
      </c>
      <c r="AI36" s="40">
        <f t="shared" si="72"/>
        <v>370913.37254999945</v>
      </c>
      <c r="AJ36" s="40">
        <f t="shared" si="72"/>
        <v>370913.37254999945</v>
      </c>
      <c r="AK36" s="40">
        <f t="shared" ref="AK36:AV36" si="73">($D36*$I$5)/12</f>
        <v>334038.94369999942</v>
      </c>
      <c r="AL36" s="40">
        <f t="shared" si="73"/>
        <v>334038.94369999942</v>
      </c>
      <c r="AM36" s="40">
        <f t="shared" si="73"/>
        <v>334038.94369999942</v>
      </c>
      <c r="AN36" s="40">
        <f t="shared" si="73"/>
        <v>334038.94369999942</v>
      </c>
      <c r="AO36" s="40">
        <f t="shared" si="73"/>
        <v>334038.94369999942</v>
      </c>
      <c r="AP36" s="40">
        <f t="shared" si="73"/>
        <v>334038.94369999942</v>
      </c>
      <c r="AQ36" s="40">
        <f t="shared" si="73"/>
        <v>334038.94369999942</v>
      </c>
      <c r="AR36" s="40">
        <f t="shared" si="73"/>
        <v>334038.94369999942</v>
      </c>
      <c r="AS36" s="40">
        <f t="shared" si="73"/>
        <v>334038.94369999942</v>
      </c>
      <c r="AT36" s="40">
        <f t="shared" si="73"/>
        <v>334038.94369999942</v>
      </c>
      <c r="AU36" s="40">
        <f t="shared" si="73"/>
        <v>334038.94369999942</v>
      </c>
      <c r="AV36" s="40">
        <f t="shared" si="73"/>
        <v>334038.94369999942</v>
      </c>
    </row>
    <row r="37" spans="1:48" ht="15" customHeight="1" thickBot="1">
      <c r="A37" s="38"/>
      <c r="B37" s="43"/>
      <c r="C37" s="42"/>
      <c r="D37" s="41"/>
      <c r="E37" s="42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40"/>
      <c r="AT37" s="40"/>
      <c r="AU37" s="40"/>
      <c r="AV37" s="40"/>
    </row>
    <row r="38" spans="1:48" ht="15" customHeight="1" thickBot="1">
      <c r="A38" s="36" t="s">
        <v>46</v>
      </c>
      <c r="B38" s="7">
        <f>B36</f>
        <v>74368595.999999881</v>
      </c>
      <c r="C38" s="6">
        <f>C36</f>
        <v>22310578.799999963</v>
      </c>
      <c r="D38" s="5">
        <f>D36</f>
        <v>52058017.199999914</v>
      </c>
      <c r="E38" s="35">
        <f t="shared" ref="E38:AV38" si="74">SUM(E33:E36)</f>
        <v>0</v>
      </c>
      <c r="F38" s="35">
        <f t="shared" si="74"/>
        <v>371842.9799999994</v>
      </c>
      <c r="G38" s="35">
        <f t="shared" si="74"/>
        <v>371842.9799999994</v>
      </c>
      <c r="H38" s="35">
        <f t="shared" si="74"/>
        <v>371842.9799999994</v>
      </c>
      <c r="I38" s="35">
        <f t="shared" si="74"/>
        <v>371842.9799999994</v>
      </c>
      <c r="J38" s="35">
        <f t="shared" si="74"/>
        <v>371842.9799999994</v>
      </c>
      <c r="K38" s="35">
        <f t="shared" si="74"/>
        <v>371842.9799999994</v>
      </c>
      <c r="L38" s="35">
        <f t="shared" si="74"/>
        <v>371842.9799999994</v>
      </c>
      <c r="M38" s="35">
        <f t="shared" si="74"/>
        <v>412125.96949999937</v>
      </c>
      <c r="N38" s="35">
        <f t="shared" si="74"/>
        <v>412125.96949999937</v>
      </c>
      <c r="O38" s="35">
        <f t="shared" si="74"/>
        <v>412125.96949999937</v>
      </c>
      <c r="P38" s="35">
        <f t="shared" si="74"/>
        <v>412125.96949999937</v>
      </c>
      <c r="Q38" s="35">
        <f t="shared" si="74"/>
        <v>412125.96949999937</v>
      </c>
      <c r="R38" s="35">
        <f t="shared" si="74"/>
        <v>412125.96949999937</v>
      </c>
      <c r="S38" s="35">
        <f t="shared" si="74"/>
        <v>412125.96949999937</v>
      </c>
      <c r="T38" s="35">
        <f t="shared" si="74"/>
        <v>412125.96949999937</v>
      </c>
      <c r="U38" s="35">
        <f t="shared" si="74"/>
        <v>412125.96949999937</v>
      </c>
      <c r="V38" s="35">
        <f t="shared" si="74"/>
        <v>412125.96949999937</v>
      </c>
      <c r="W38" s="35">
        <f t="shared" si="74"/>
        <v>412125.96949999937</v>
      </c>
      <c r="X38" s="35">
        <f t="shared" si="74"/>
        <v>412125.96949999937</v>
      </c>
      <c r="Y38" s="35">
        <f t="shared" si="74"/>
        <v>370913.37254999945</v>
      </c>
      <c r="Z38" s="35">
        <f t="shared" si="74"/>
        <v>370913.37254999945</v>
      </c>
      <c r="AA38" s="35">
        <f t="shared" si="74"/>
        <v>370913.37254999945</v>
      </c>
      <c r="AB38" s="35">
        <f t="shared" si="74"/>
        <v>370913.37254999945</v>
      </c>
      <c r="AC38" s="35">
        <f t="shared" si="74"/>
        <v>370913.37254999945</v>
      </c>
      <c r="AD38" s="35">
        <f t="shared" si="74"/>
        <v>370913.37254999945</v>
      </c>
      <c r="AE38" s="35">
        <f t="shared" si="74"/>
        <v>370913.37254999945</v>
      </c>
      <c r="AF38" s="35">
        <f t="shared" si="74"/>
        <v>370913.37254999945</v>
      </c>
      <c r="AG38" s="35">
        <f t="shared" si="74"/>
        <v>370913.37254999945</v>
      </c>
      <c r="AH38" s="35">
        <f t="shared" si="74"/>
        <v>370913.37254999945</v>
      </c>
      <c r="AI38" s="35">
        <f t="shared" si="74"/>
        <v>370913.37254999945</v>
      </c>
      <c r="AJ38" s="35">
        <f t="shared" si="74"/>
        <v>370913.37254999945</v>
      </c>
      <c r="AK38" s="35">
        <f t="shared" si="74"/>
        <v>334038.94369999942</v>
      </c>
      <c r="AL38" s="35">
        <f t="shared" si="74"/>
        <v>334038.94369999942</v>
      </c>
      <c r="AM38" s="35">
        <f t="shared" si="74"/>
        <v>334038.94369999942</v>
      </c>
      <c r="AN38" s="35">
        <f t="shared" si="74"/>
        <v>334038.94369999942</v>
      </c>
      <c r="AO38" s="35">
        <f t="shared" si="74"/>
        <v>334038.94369999942</v>
      </c>
      <c r="AP38" s="35">
        <f t="shared" si="74"/>
        <v>334038.94369999942</v>
      </c>
      <c r="AQ38" s="35">
        <f t="shared" si="74"/>
        <v>334038.94369999942</v>
      </c>
      <c r="AR38" s="35">
        <f t="shared" si="74"/>
        <v>334038.94369999942</v>
      </c>
      <c r="AS38" s="35">
        <f t="shared" si="74"/>
        <v>334038.94369999942</v>
      </c>
      <c r="AT38" s="35">
        <f t="shared" si="74"/>
        <v>334038.94369999942</v>
      </c>
      <c r="AU38" s="35">
        <f t="shared" si="74"/>
        <v>334038.94369999942</v>
      </c>
      <c r="AV38" s="35">
        <f t="shared" si="74"/>
        <v>334038.94369999942</v>
      </c>
    </row>
    <row r="39" spans="1:48" ht="15" customHeight="1">
      <c r="A39" s="36"/>
      <c r="B39" s="34"/>
      <c r="C39" s="34"/>
      <c r="D39" s="34"/>
      <c r="E39" s="3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40"/>
      <c r="AT39" s="40"/>
      <c r="AU39" s="40"/>
      <c r="AV39" s="40"/>
    </row>
    <row r="40" spans="1:48" ht="15" customHeight="1">
      <c r="A40" s="51" t="s">
        <v>19</v>
      </c>
      <c r="B40" s="39"/>
      <c r="C40" s="39"/>
      <c r="D40" s="39"/>
      <c r="E40" s="39"/>
      <c r="F40" s="39">
        <f>C36</f>
        <v>22310578.799999963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1:48" ht="15" customHeight="1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</row>
    <row r="42" spans="1:48" ht="15" customHeight="1" thickBot="1">
      <c r="A42" s="57" t="s">
        <v>48</v>
      </c>
      <c r="B42" s="39"/>
      <c r="C42" s="39"/>
      <c r="D42" s="39"/>
      <c r="E42" s="29">
        <f>E38+E40</f>
        <v>0</v>
      </c>
      <c r="F42" s="29">
        <f>F38+F40</f>
        <v>22682421.779999964</v>
      </c>
      <c r="G42" s="29">
        <f t="shared" ref="G42:AV42" si="75">G38+G40</f>
        <v>371842.9799999994</v>
      </c>
      <c r="H42" s="29">
        <f t="shared" si="75"/>
        <v>371842.9799999994</v>
      </c>
      <c r="I42" s="29">
        <f t="shared" si="75"/>
        <v>371842.9799999994</v>
      </c>
      <c r="J42" s="29">
        <f t="shared" si="75"/>
        <v>371842.9799999994</v>
      </c>
      <c r="K42" s="29">
        <f t="shared" si="75"/>
        <v>371842.9799999994</v>
      </c>
      <c r="L42" s="29">
        <f t="shared" si="75"/>
        <v>371842.9799999994</v>
      </c>
      <c r="M42" s="29">
        <f t="shared" si="75"/>
        <v>412125.96949999937</v>
      </c>
      <c r="N42" s="29">
        <f t="shared" si="75"/>
        <v>412125.96949999937</v>
      </c>
      <c r="O42" s="29">
        <f t="shared" si="75"/>
        <v>412125.96949999937</v>
      </c>
      <c r="P42" s="29">
        <f t="shared" si="75"/>
        <v>412125.96949999937</v>
      </c>
      <c r="Q42" s="29">
        <f t="shared" si="75"/>
        <v>412125.96949999937</v>
      </c>
      <c r="R42" s="29">
        <f t="shared" si="75"/>
        <v>412125.96949999937</v>
      </c>
      <c r="S42" s="29">
        <f t="shared" si="75"/>
        <v>412125.96949999937</v>
      </c>
      <c r="T42" s="29">
        <f t="shared" si="75"/>
        <v>412125.96949999937</v>
      </c>
      <c r="U42" s="29">
        <f t="shared" si="75"/>
        <v>412125.96949999937</v>
      </c>
      <c r="V42" s="29">
        <f t="shared" si="75"/>
        <v>412125.96949999937</v>
      </c>
      <c r="W42" s="29">
        <f t="shared" si="75"/>
        <v>412125.96949999937</v>
      </c>
      <c r="X42" s="29">
        <f t="shared" si="75"/>
        <v>412125.96949999937</v>
      </c>
      <c r="Y42" s="29">
        <f t="shared" si="75"/>
        <v>370913.37254999945</v>
      </c>
      <c r="Z42" s="29">
        <f t="shared" si="75"/>
        <v>370913.37254999945</v>
      </c>
      <c r="AA42" s="29">
        <f t="shared" si="75"/>
        <v>370913.37254999945</v>
      </c>
      <c r="AB42" s="29">
        <f t="shared" si="75"/>
        <v>370913.37254999945</v>
      </c>
      <c r="AC42" s="29">
        <f t="shared" si="75"/>
        <v>370913.37254999945</v>
      </c>
      <c r="AD42" s="29">
        <f t="shared" si="75"/>
        <v>370913.37254999945</v>
      </c>
      <c r="AE42" s="29">
        <f t="shared" si="75"/>
        <v>370913.37254999945</v>
      </c>
      <c r="AF42" s="29">
        <f t="shared" si="75"/>
        <v>370913.37254999945</v>
      </c>
      <c r="AG42" s="29">
        <f t="shared" si="75"/>
        <v>370913.37254999945</v>
      </c>
      <c r="AH42" s="29">
        <f t="shared" si="75"/>
        <v>370913.37254999945</v>
      </c>
      <c r="AI42" s="29">
        <f t="shared" si="75"/>
        <v>370913.37254999945</v>
      </c>
      <c r="AJ42" s="29">
        <f t="shared" si="75"/>
        <v>370913.37254999945</v>
      </c>
      <c r="AK42" s="29">
        <f t="shared" si="75"/>
        <v>334038.94369999942</v>
      </c>
      <c r="AL42" s="29">
        <f t="shared" si="75"/>
        <v>334038.94369999942</v>
      </c>
      <c r="AM42" s="29">
        <f t="shared" si="75"/>
        <v>334038.94369999942</v>
      </c>
      <c r="AN42" s="29">
        <f t="shared" si="75"/>
        <v>334038.94369999942</v>
      </c>
      <c r="AO42" s="29">
        <f t="shared" si="75"/>
        <v>334038.94369999942</v>
      </c>
      <c r="AP42" s="29">
        <f t="shared" si="75"/>
        <v>334038.94369999942</v>
      </c>
      <c r="AQ42" s="29">
        <f t="shared" si="75"/>
        <v>334038.94369999942</v>
      </c>
      <c r="AR42" s="29">
        <f t="shared" si="75"/>
        <v>334038.94369999942</v>
      </c>
      <c r="AS42" s="29">
        <f t="shared" si="75"/>
        <v>334038.94369999942</v>
      </c>
      <c r="AT42" s="29">
        <f t="shared" si="75"/>
        <v>334038.94369999942</v>
      </c>
      <c r="AU42" s="29">
        <f t="shared" si="75"/>
        <v>334038.94369999942</v>
      </c>
      <c r="AV42" s="29">
        <f t="shared" si="75"/>
        <v>334038.94369999942</v>
      </c>
    </row>
    <row r="43" spans="1:48" ht="15" customHeight="1" thickTop="1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1:48" ht="15" customHeight="1">
      <c r="A44" s="51" t="s">
        <v>45</v>
      </c>
      <c r="B44" s="39"/>
      <c r="C44" s="39"/>
      <c r="D44" s="39"/>
      <c r="E44" s="39">
        <v>0</v>
      </c>
      <c r="F44" s="39">
        <f>($F$40/7)/7</f>
        <v>455317.93469387677</v>
      </c>
      <c r="G44" s="39">
        <f t="shared" ref="G44:L44" si="76">($F$40/7)/7</f>
        <v>455317.93469387677</v>
      </c>
      <c r="H44" s="39">
        <f t="shared" si="76"/>
        <v>455317.93469387677</v>
      </c>
      <c r="I44" s="39">
        <f t="shared" si="76"/>
        <v>455317.93469387677</v>
      </c>
      <c r="J44" s="39">
        <f t="shared" si="76"/>
        <v>455317.93469387677</v>
      </c>
      <c r="K44" s="39">
        <f t="shared" si="76"/>
        <v>455317.93469387677</v>
      </c>
      <c r="L44" s="39">
        <f t="shared" si="76"/>
        <v>455317.93469387677</v>
      </c>
      <c r="M44" s="39">
        <f>($F$40/7)/12</f>
        <v>265602.12857142813</v>
      </c>
      <c r="N44" s="39">
        <f t="shared" ref="N44:AV44" si="77">($F$40/7)/12</f>
        <v>265602.12857142813</v>
      </c>
      <c r="O44" s="39">
        <f t="shared" si="77"/>
        <v>265602.12857142813</v>
      </c>
      <c r="P44" s="39">
        <f t="shared" si="77"/>
        <v>265602.12857142813</v>
      </c>
      <c r="Q44" s="39">
        <f t="shared" si="77"/>
        <v>265602.12857142813</v>
      </c>
      <c r="R44" s="39">
        <f t="shared" si="77"/>
        <v>265602.12857142813</v>
      </c>
      <c r="S44" s="39">
        <f t="shared" si="77"/>
        <v>265602.12857142813</v>
      </c>
      <c r="T44" s="39">
        <f t="shared" si="77"/>
        <v>265602.12857142813</v>
      </c>
      <c r="U44" s="39">
        <f t="shared" si="77"/>
        <v>265602.12857142813</v>
      </c>
      <c r="V44" s="39">
        <f t="shared" si="77"/>
        <v>265602.12857142813</v>
      </c>
      <c r="W44" s="39">
        <f t="shared" si="77"/>
        <v>265602.12857142813</v>
      </c>
      <c r="X44" s="39">
        <f t="shared" si="77"/>
        <v>265602.12857142813</v>
      </c>
      <c r="Y44" s="39">
        <f t="shared" si="77"/>
        <v>265602.12857142813</v>
      </c>
      <c r="Z44" s="39">
        <f t="shared" si="77"/>
        <v>265602.12857142813</v>
      </c>
      <c r="AA44" s="39">
        <f t="shared" si="77"/>
        <v>265602.12857142813</v>
      </c>
      <c r="AB44" s="39">
        <f t="shared" si="77"/>
        <v>265602.12857142813</v>
      </c>
      <c r="AC44" s="39">
        <f t="shared" si="77"/>
        <v>265602.12857142813</v>
      </c>
      <c r="AD44" s="39">
        <f t="shared" si="77"/>
        <v>265602.12857142813</v>
      </c>
      <c r="AE44" s="39">
        <f t="shared" si="77"/>
        <v>265602.12857142813</v>
      </c>
      <c r="AF44" s="39">
        <f t="shared" si="77"/>
        <v>265602.12857142813</v>
      </c>
      <c r="AG44" s="39">
        <f t="shared" si="77"/>
        <v>265602.12857142813</v>
      </c>
      <c r="AH44" s="39">
        <f t="shared" si="77"/>
        <v>265602.12857142813</v>
      </c>
      <c r="AI44" s="39">
        <f t="shared" si="77"/>
        <v>265602.12857142813</v>
      </c>
      <c r="AJ44" s="39">
        <f t="shared" si="77"/>
        <v>265602.12857142813</v>
      </c>
      <c r="AK44" s="39">
        <f t="shared" si="77"/>
        <v>265602.12857142813</v>
      </c>
      <c r="AL44" s="39">
        <f t="shared" si="77"/>
        <v>265602.12857142813</v>
      </c>
      <c r="AM44" s="39">
        <f t="shared" si="77"/>
        <v>265602.12857142813</v>
      </c>
      <c r="AN44" s="39">
        <f t="shared" si="77"/>
        <v>265602.12857142813</v>
      </c>
      <c r="AO44" s="39">
        <f t="shared" si="77"/>
        <v>265602.12857142813</v>
      </c>
      <c r="AP44" s="39">
        <f t="shared" si="77"/>
        <v>265602.12857142813</v>
      </c>
      <c r="AQ44" s="39">
        <f t="shared" si="77"/>
        <v>265602.12857142813</v>
      </c>
      <c r="AR44" s="39">
        <f t="shared" si="77"/>
        <v>265602.12857142813</v>
      </c>
      <c r="AS44" s="39">
        <f t="shared" si="77"/>
        <v>265602.12857142813</v>
      </c>
      <c r="AT44" s="39">
        <f t="shared" si="77"/>
        <v>265602.12857142813</v>
      </c>
      <c r="AU44" s="39">
        <f t="shared" si="77"/>
        <v>265602.12857142813</v>
      </c>
      <c r="AV44" s="39">
        <f t="shared" si="77"/>
        <v>265602.12857142813</v>
      </c>
    </row>
    <row r="45" spans="1:48" ht="15" customHeight="1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1:48" ht="15" customHeight="1" thickBot="1">
      <c r="A46" s="57" t="s">
        <v>49</v>
      </c>
      <c r="B46" s="39"/>
      <c r="C46" s="39"/>
      <c r="D46" s="39"/>
      <c r="E46" s="29">
        <f>E42+E44</f>
        <v>0</v>
      </c>
      <c r="F46" s="29">
        <f>F38+F44</f>
        <v>827160.91469387617</v>
      </c>
      <c r="G46" s="29">
        <f t="shared" ref="G46:AV46" si="78">G38+G44</f>
        <v>827160.91469387617</v>
      </c>
      <c r="H46" s="29">
        <f t="shared" si="78"/>
        <v>827160.91469387617</v>
      </c>
      <c r="I46" s="29">
        <f t="shared" si="78"/>
        <v>827160.91469387617</v>
      </c>
      <c r="J46" s="29">
        <f t="shared" si="78"/>
        <v>827160.91469387617</v>
      </c>
      <c r="K46" s="29">
        <f t="shared" si="78"/>
        <v>827160.91469387617</v>
      </c>
      <c r="L46" s="29">
        <f t="shared" si="78"/>
        <v>827160.91469387617</v>
      </c>
      <c r="M46" s="29">
        <f t="shared" si="78"/>
        <v>677728.09807142755</v>
      </c>
      <c r="N46" s="29">
        <f t="shared" si="78"/>
        <v>677728.09807142755</v>
      </c>
      <c r="O46" s="29">
        <f t="shared" si="78"/>
        <v>677728.09807142755</v>
      </c>
      <c r="P46" s="29">
        <f t="shared" si="78"/>
        <v>677728.09807142755</v>
      </c>
      <c r="Q46" s="29">
        <f t="shared" si="78"/>
        <v>677728.09807142755</v>
      </c>
      <c r="R46" s="29">
        <f t="shared" si="78"/>
        <v>677728.09807142755</v>
      </c>
      <c r="S46" s="29">
        <f t="shared" si="78"/>
        <v>677728.09807142755</v>
      </c>
      <c r="T46" s="29">
        <f t="shared" si="78"/>
        <v>677728.09807142755</v>
      </c>
      <c r="U46" s="29">
        <f t="shared" si="78"/>
        <v>677728.09807142755</v>
      </c>
      <c r="V46" s="29">
        <f t="shared" si="78"/>
        <v>677728.09807142755</v>
      </c>
      <c r="W46" s="29">
        <f t="shared" si="78"/>
        <v>677728.09807142755</v>
      </c>
      <c r="X46" s="29">
        <f t="shared" si="78"/>
        <v>677728.09807142755</v>
      </c>
      <c r="Y46" s="29">
        <f t="shared" si="78"/>
        <v>636515.50112142763</v>
      </c>
      <c r="Z46" s="29">
        <f t="shared" si="78"/>
        <v>636515.50112142763</v>
      </c>
      <c r="AA46" s="29">
        <f t="shared" si="78"/>
        <v>636515.50112142763</v>
      </c>
      <c r="AB46" s="29">
        <f t="shared" si="78"/>
        <v>636515.50112142763</v>
      </c>
      <c r="AC46" s="29">
        <f t="shared" si="78"/>
        <v>636515.50112142763</v>
      </c>
      <c r="AD46" s="29">
        <f t="shared" si="78"/>
        <v>636515.50112142763</v>
      </c>
      <c r="AE46" s="29">
        <f t="shared" si="78"/>
        <v>636515.50112142763</v>
      </c>
      <c r="AF46" s="29">
        <f t="shared" si="78"/>
        <v>636515.50112142763</v>
      </c>
      <c r="AG46" s="29">
        <f t="shared" si="78"/>
        <v>636515.50112142763</v>
      </c>
      <c r="AH46" s="29">
        <f t="shared" si="78"/>
        <v>636515.50112142763</v>
      </c>
      <c r="AI46" s="29">
        <f t="shared" si="78"/>
        <v>636515.50112142763</v>
      </c>
      <c r="AJ46" s="29">
        <f t="shared" si="78"/>
        <v>636515.50112142763</v>
      </c>
      <c r="AK46" s="29">
        <f t="shared" si="78"/>
        <v>599641.07227142761</v>
      </c>
      <c r="AL46" s="29">
        <f t="shared" si="78"/>
        <v>599641.07227142761</v>
      </c>
      <c r="AM46" s="29">
        <f t="shared" si="78"/>
        <v>599641.07227142761</v>
      </c>
      <c r="AN46" s="29">
        <f t="shared" si="78"/>
        <v>599641.07227142761</v>
      </c>
      <c r="AO46" s="29">
        <f t="shared" si="78"/>
        <v>599641.07227142761</v>
      </c>
      <c r="AP46" s="29">
        <f t="shared" si="78"/>
        <v>599641.07227142761</v>
      </c>
      <c r="AQ46" s="29">
        <f t="shared" si="78"/>
        <v>599641.07227142761</v>
      </c>
      <c r="AR46" s="29">
        <f t="shared" si="78"/>
        <v>599641.07227142761</v>
      </c>
      <c r="AS46" s="29">
        <f t="shared" si="78"/>
        <v>599641.07227142761</v>
      </c>
      <c r="AT46" s="29">
        <f t="shared" si="78"/>
        <v>599641.07227142761</v>
      </c>
      <c r="AU46" s="29">
        <f t="shared" si="78"/>
        <v>599641.07227142761</v>
      </c>
      <c r="AV46" s="29">
        <f t="shared" si="78"/>
        <v>599641.07227142761</v>
      </c>
    </row>
    <row r="47" spans="1:48" ht="15" customHeight="1" thickTop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ht="15" customHeight="1">
      <c r="A48" s="77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ht="15" customHeight="1">
      <c r="A49" s="77"/>
      <c r="B49" s="95" t="s">
        <v>153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ht="15" customHeight="1">
      <c r="B50" s="51" t="s">
        <v>154</v>
      </c>
      <c r="C50" s="39"/>
      <c r="D50" s="39"/>
      <c r="E50" s="39"/>
      <c r="F50" s="39">
        <f t="shared" ref="F50:AV50" si="79">F24+F42</f>
        <v>364217042.30108416</v>
      </c>
      <c r="G50" s="39">
        <f t="shared" si="79"/>
        <v>4588319.7765565943</v>
      </c>
      <c r="H50" s="39">
        <f t="shared" si="79"/>
        <v>4588319.7765565943</v>
      </c>
      <c r="I50" s="39">
        <f t="shared" si="79"/>
        <v>4588319.7765565943</v>
      </c>
      <c r="J50" s="39">
        <f t="shared" si="79"/>
        <v>4588319.7765565943</v>
      </c>
      <c r="K50" s="39">
        <f t="shared" si="79"/>
        <v>4588319.7765565943</v>
      </c>
      <c r="L50" s="39">
        <f t="shared" si="79"/>
        <v>4588319.7765565943</v>
      </c>
      <c r="M50" s="39">
        <f t="shared" si="79"/>
        <v>5147042.0130643202</v>
      </c>
      <c r="N50" s="39">
        <f t="shared" si="79"/>
        <v>5147042.0130643202</v>
      </c>
      <c r="O50" s="39">
        <f t="shared" si="79"/>
        <v>5147042.0130643202</v>
      </c>
      <c r="P50" s="39">
        <f t="shared" si="79"/>
        <v>5147042.0130643202</v>
      </c>
      <c r="Q50" s="39">
        <f t="shared" si="79"/>
        <v>5147042.0130643202</v>
      </c>
      <c r="R50" s="39">
        <f t="shared" si="79"/>
        <v>5147042.0130643202</v>
      </c>
      <c r="S50" s="39">
        <f t="shared" si="79"/>
        <v>5147042.0130643202</v>
      </c>
      <c r="T50" s="39">
        <f t="shared" si="79"/>
        <v>5147042.0130643202</v>
      </c>
      <c r="U50" s="39">
        <f t="shared" si="79"/>
        <v>5147042.0130643202</v>
      </c>
      <c r="V50" s="39">
        <f t="shared" si="79"/>
        <v>5147042.0130643202</v>
      </c>
      <c r="W50" s="39">
        <f t="shared" si="79"/>
        <v>5147042.0130643202</v>
      </c>
      <c r="X50" s="39">
        <f t="shared" si="79"/>
        <v>5147042.0130643202</v>
      </c>
      <c r="Y50" s="39">
        <f t="shared" si="79"/>
        <v>4750333.5724224141</v>
      </c>
      <c r="Z50" s="39">
        <f t="shared" si="79"/>
        <v>4750333.5724224141</v>
      </c>
      <c r="AA50" s="39">
        <f t="shared" si="79"/>
        <v>4750333.5724224141</v>
      </c>
      <c r="AB50" s="39">
        <f t="shared" si="79"/>
        <v>4750333.5724224141</v>
      </c>
      <c r="AC50" s="39">
        <f t="shared" si="79"/>
        <v>4750333.5724224141</v>
      </c>
      <c r="AD50" s="39">
        <f t="shared" si="79"/>
        <v>4750333.5724224141</v>
      </c>
      <c r="AE50" s="39">
        <f t="shared" si="79"/>
        <v>4750333.5724224141</v>
      </c>
      <c r="AF50" s="39">
        <f t="shared" si="79"/>
        <v>4750333.5724224141</v>
      </c>
      <c r="AG50" s="39">
        <f t="shared" si="79"/>
        <v>4750333.5724224141</v>
      </c>
      <c r="AH50" s="39">
        <f t="shared" si="79"/>
        <v>4750333.5724224141</v>
      </c>
      <c r="AI50" s="39">
        <f t="shared" si="79"/>
        <v>4750333.5724224141</v>
      </c>
      <c r="AJ50" s="39">
        <f t="shared" si="79"/>
        <v>4750333.5724224141</v>
      </c>
      <c r="AK50" s="39">
        <f t="shared" si="79"/>
        <v>4385510.9482846791</v>
      </c>
      <c r="AL50" s="39">
        <f t="shared" si="79"/>
        <v>4385510.9482846791</v>
      </c>
      <c r="AM50" s="39">
        <f t="shared" si="79"/>
        <v>4385510.9482846791</v>
      </c>
      <c r="AN50" s="39">
        <f t="shared" si="79"/>
        <v>4385510.9482846791</v>
      </c>
      <c r="AO50" s="39">
        <f t="shared" si="79"/>
        <v>4385510.9482846791</v>
      </c>
      <c r="AP50" s="39">
        <f t="shared" si="79"/>
        <v>4385510.9482846791</v>
      </c>
      <c r="AQ50" s="39">
        <f t="shared" si="79"/>
        <v>4385510.9482846791</v>
      </c>
      <c r="AR50" s="39">
        <f t="shared" si="79"/>
        <v>4385510.9482846791</v>
      </c>
      <c r="AS50" s="39">
        <f t="shared" si="79"/>
        <v>4385510.9482846791</v>
      </c>
      <c r="AT50" s="39">
        <f t="shared" si="79"/>
        <v>4385510.9482846791</v>
      </c>
      <c r="AU50" s="39">
        <f t="shared" si="79"/>
        <v>4385510.9482846791</v>
      </c>
      <c r="AV50" s="39">
        <f t="shared" si="79"/>
        <v>4385510.9482846791</v>
      </c>
    </row>
    <row r="51" spans="1:48" ht="15" customHeight="1">
      <c r="B51" s="51" t="s">
        <v>155</v>
      </c>
      <c r="C51" s="39"/>
      <c r="D51" s="39"/>
      <c r="E51" s="39"/>
      <c r="F51" s="39">
        <f t="shared" ref="F51:AV51" si="80">F28+F46</f>
        <v>11927681.460730627</v>
      </c>
      <c r="G51" s="39">
        <f t="shared" si="80"/>
        <v>11927681.460730627</v>
      </c>
      <c r="H51" s="39">
        <f t="shared" si="80"/>
        <v>11927681.460730627</v>
      </c>
      <c r="I51" s="39">
        <f t="shared" si="80"/>
        <v>11927681.460730627</v>
      </c>
      <c r="J51" s="39">
        <f t="shared" si="80"/>
        <v>11927681.460730627</v>
      </c>
      <c r="K51" s="39">
        <f t="shared" si="80"/>
        <v>11927681.460730627</v>
      </c>
      <c r="L51" s="39">
        <f t="shared" si="80"/>
        <v>11927681.460730627</v>
      </c>
      <c r="M51" s="39">
        <f t="shared" si="80"/>
        <v>9428336.3288325053</v>
      </c>
      <c r="N51" s="39">
        <f t="shared" si="80"/>
        <v>9428336.3288325053</v>
      </c>
      <c r="O51" s="39">
        <f t="shared" si="80"/>
        <v>9428336.3288325053</v>
      </c>
      <c r="P51" s="39">
        <f t="shared" si="80"/>
        <v>9428336.3288325053</v>
      </c>
      <c r="Q51" s="39">
        <f t="shared" si="80"/>
        <v>9428336.3288325053</v>
      </c>
      <c r="R51" s="39">
        <f t="shared" si="80"/>
        <v>9428336.3288325053</v>
      </c>
      <c r="S51" s="39">
        <f t="shared" si="80"/>
        <v>9428336.3288325053</v>
      </c>
      <c r="T51" s="39">
        <f t="shared" si="80"/>
        <v>9428336.3288325053</v>
      </c>
      <c r="U51" s="39">
        <f t="shared" si="80"/>
        <v>9428336.3288325053</v>
      </c>
      <c r="V51" s="39">
        <f t="shared" si="80"/>
        <v>9428336.3288325053</v>
      </c>
      <c r="W51" s="39">
        <f t="shared" si="80"/>
        <v>9428336.3288325053</v>
      </c>
      <c r="X51" s="39">
        <f t="shared" si="80"/>
        <v>9428336.3288325053</v>
      </c>
      <c r="Y51" s="39">
        <f t="shared" si="80"/>
        <v>9031627.8881905992</v>
      </c>
      <c r="Z51" s="39">
        <f t="shared" si="80"/>
        <v>9031627.8881905992</v>
      </c>
      <c r="AA51" s="39">
        <f t="shared" si="80"/>
        <v>9031627.8881905992</v>
      </c>
      <c r="AB51" s="39">
        <f t="shared" si="80"/>
        <v>9031627.8881905992</v>
      </c>
      <c r="AC51" s="39">
        <f t="shared" si="80"/>
        <v>9031627.8881905992</v>
      </c>
      <c r="AD51" s="39">
        <f t="shared" si="80"/>
        <v>9031627.8881905992</v>
      </c>
      <c r="AE51" s="39">
        <f t="shared" si="80"/>
        <v>9031627.8881905992</v>
      </c>
      <c r="AF51" s="39">
        <f t="shared" si="80"/>
        <v>9031627.8881905992</v>
      </c>
      <c r="AG51" s="39">
        <f t="shared" si="80"/>
        <v>9031627.8881905992</v>
      </c>
      <c r="AH51" s="39">
        <f t="shared" si="80"/>
        <v>9031627.8881905992</v>
      </c>
      <c r="AI51" s="39">
        <f t="shared" si="80"/>
        <v>9031627.8881905992</v>
      </c>
      <c r="AJ51" s="39">
        <f t="shared" si="80"/>
        <v>9031627.8881905992</v>
      </c>
      <c r="AK51" s="39">
        <f t="shared" si="80"/>
        <v>8666805.2640528642</v>
      </c>
      <c r="AL51" s="39">
        <f t="shared" si="80"/>
        <v>8666805.2640528642</v>
      </c>
      <c r="AM51" s="39">
        <f t="shared" si="80"/>
        <v>8666805.2640528642</v>
      </c>
      <c r="AN51" s="39">
        <f t="shared" si="80"/>
        <v>8666805.2640528642</v>
      </c>
      <c r="AO51" s="39">
        <f t="shared" si="80"/>
        <v>8666805.2640528642</v>
      </c>
      <c r="AP51" s="39">
        <f t="shared" si="80"/>
        <v>8666805.2640528642</v>
      </c>
      <c r="AQ51" s="39">
        <f t="shared" si="80"/>
        <v>8666805.2640528642</v>
      </c>
      <c r="AR51" s="39">
        <f t="shared" si="80"/>
        <v>8666805.2640528642</v>
      </c>
      <c r="AS51" s="39">
        <f t="shared" si="80"/>
        <v>8666805.2640528642</v>
      </c>
      <c r="AT51" s="39">
        <f t="shared" si="80"/>
        <v>8666805.2640528642</v>
      </c>
      <c r="AU51" s="39">
        <f t="shared" si="80"/>
        <v>8666805.2640528642</v>
      </c>
      <c r="AV51" s="39">
        <f t="shared" si="80"/>
        <v>8666805.2640528642</v>
      </c>
    </row>
    <row r="52" spans="1:48" ht="15" customHeight="1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ht="15" customHeight="1">
      <c r="B53" s="95" t="s">
        <v>189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ht="15" customHeight="1">
      <c r="B54" s="51" t="s">
        <v>154</v>
      </c>
      <c r="C54" s="39"/>
      <c r="D54" s="39"/>
      <c r="E54" s="39"/>
      <c r="F54" s="39">
        <f>F50-F64</f>
        <v>363732043.36766213</v>
      </c>
      <c r="G54" s="39">
        <f t="shared" ref="G54:AV54" si="81">G50-G64</f>
        <v>4103320.8431345746</v>
      </c>
      <c r="H54" s="39">
        <f t="shared" si="81"/>
        <v>4103320.8431345746</v>
      </c>
      <c r="I54" s="39">
        <f t="shared" si="81"/>
        <v>4103320.8431345746</v>
      </c>
      <c r="J54" s="39">
        <f t="shared" si="81"/>
        <v>4103320.8431345746</v>
      </c>
      <c r="K54" s="39">
        <f t="shared" si="81"/>
        <v>4103320.8431345746</v>
      </c>
      <c r="L54" s="39">
        <f t="shared" si="81"/>
        <v>4103320.8431345746</v>
      </c>
      <c r="M54" s="39">
        <f t="shared" si="81"/>
        <v>4602409.7663395442</v>
      </c>
      <c r="N54" s="39">
        <f t="shared" si="81"/>
        <v>4602409.7663395442</v>
      </c>
      <c r="O54" s="39">
        <f t="shared" si="81"/>
        <v>4602409.7663395442</v>
      </c>
      <c r="P54" s="39">
        <f t="shared" si="81"/>
        <v>4602409.7663395442</v>
      </c>
      <c r="Q54" s="39">
        <f t="shared" si="81"/>
        <v>4602409.7663395442</v>
      </c>
      <c r="R54" s="39">
        <f t="shared" si="81"/>
        <v>4602409.7663395442</v>
      </c>
      <c r="S54" s="39">
        <f t="shared" si="81"/>
        <v>4602409.7663395442</v>
      </c>
      <c r="T54" s="39">
        <f t="shared" si="81"/>
        <v>4602409.7663395442</v>
      </c>
      <c r="U54" s="39">
        <f t="shared" si="81"/>
        <v>4602409.7663395442</v>
      </c>
      <c r="V54" s="39">
        <f t="shared" si="81"/>
        <v>4602409.7663395442</v>
      </c>
      <c r="W54" s="39">
        <f t="shared" si="81"/>
        <v>4602409.7663395442</v>
      </c>
      <c r="X54" s="39">
        <f t="shared" si="81"/>
        <v>4602409.7663395442</v>
      </c>
      <c r="Y54" s="39">
        <f t="shared" si="81"/>
        <v>4246592.1246621525</v>
      </c>
      <c r="Z54" s="39">
        <f t="shared" si="81"/>
        <v>4246592.1246621525</v>
      </c>
      <c r="AA54" s="39">
        <f t="shared" si="81"/>
        <v>4246592.1246621525</v>
      </c>
      <c r="AB54" s="39">
        <f t="shared" si="81"/>
        <v>4246592.1246621525</v>
      </c>
      <c r="AC54" s="39">
        <f t="shared" si="81"/>
        <v>4246592.1246621525</v>
      </c>
      <c r="AD54" s="39">
        <f t="shared" si="81"/>
        <v>4246592.1246621525</v>
      </c>
      <c r="AE54" s="39">
        <f t="shared" si="81"/>
        <v>4246592.1246621525</v>
      </c>
      <c r="AF54" s="39">
        <f t="shared" si="81"/>
        <v>4246592.1246621525</v>
      </c>
      <c r="AG54" s="39">
        <f t="shared" si="81"/>
        <v>4246592.1246621525</v>
      </c>
      <c r="AH54" s="39">
        <f t="shared" si="81"/>
        <v>4246592.1246621525</v>
      </c>
      <c r="AI54" s="39">
        <f t="shared" si="81"/>
        <v>4246592.1246621525</v>
      </c>
      <c r="AJ54" s="39">
        <f t="shared" si="81"/>
        <v>4246592.1246621525</v>
      </c>
      <c r="AK54" s="39">
        <f t="shared" si="81"/>
        <v>3919491.6397905746</v>
      </c>
      <c r="AL54" s="39">
        <f t="shared" si="81"/>
        <v>3919491.6397905746</v>
      </c>
      <c r="AM54" s="39">
        <f t="shared" si="81"/>
        <v>3919491.6397905746</v>
      </c>
      <c r="AN54" s="39">
        <f t="shared" si="81"/>
        <v>3919491.6397905746</v>
      </c>
      <c r="AO54" s="39">
        <f t="shared" si="81"/>
        <v>3919491.6397905746</v>
      </c>
      <c r="AP54" s="39">
        <f t="shared" si="81"/>
        <v>3919491.6397905746</v>
      </c>
      <c r="AQ54" s="39">
        <f t="shared" si="81"/>
        <v>3919491.6397905746</v>
      </c>
      <c r="AR54" s="39">
        <f t="shared" si="81"/>
        <v>3919491.6397905746</v>
      </c>
      <c r="AS54" s="39">
        <f t="shared" si="81"/>
        <v>3919491.6397905746</v>
      </c>
      <c r="AT54" s="39">
        <f t="shared" si="81"/>
        <v>3919491.6397905746</v>
      </c>
      <c r="AU54" s="39">
        <f t="shared" si="81"/>
        <v>3919491.6397905746</v>
      </c>
      <c r="AV54" s="39">
        <f t="shared" si="81"/>
        <v>3919491.6397905746</v>
      </c>
    </row>
    <row r="55" spans="1:48" ht="15" customHeight="1">
      <c r="B55" s="51" t="s">
        <v>155</v>
      </c>
      <c r="C55" s="39"/>
      <c r="D55" s="39"/>
      <c r="E55" s="39"/>
      <c r="F55" s="39">
        <f>F51-F64</f>
        <v>11442682.527308607</v>
      </c>
      <c r="G55" s="39">
        <f t="shared" ref="G55:AV55" si="82">G51-G64</f>
        <v>11442682.527308607</v>
      </c>
      <c r="H55" s="39">
        <f t="shared" si="82"/>
        <v>11442682.527308607</v>
      </c>
      <c r="I55" s="39">
        <f t="shared" si="82"/>
        <v>11442682.527308607</v>
      </c>
      <c r="J55" s="39">
        <f t="shared" si="82"/>
        <v>11442682.527308607</v>
      </c>
      <c r="K55" s="39">
        <f t="shared" si="82"/>
        <v>11442682.527308607</v>
      </c>
      <c r="L55" s="39">
        <f t="shared" si="82"/>
        <v>11442682.527308607</v>
      </c>
      <c r="M55" s="39">
        <f t="shared" si="82"/>
        <v>8883704.0821077283</v>
      </c>
      <c r="N55" s="39">
        <f t="shared" si="82"/>
        <v>8883704.0821077283</v>
      </c>
      <c r="O55" s="39">
        <f t="shared" si="82"/>
        <v>8883704.0821077283</v>
      </c>
      <c r="P55" s="39">
        <f t="shared" si="82"/>
        <v>8883704.0821077283</v>
      </c>
      <c r="Q55" s="39">
        <f t="shared" si="82"/>
        <v>8883704.0821077283</v>
      </c>
      <c r="R55" s="39">
        <f t="shared" si="82"/>
        <v>8883704.0821077283</v>
      </c>
      <c r="S55" s="39">
        <f t="shared" si="82"/>
        <v>8883704.0821077283</v>
      </c>
      <c r="T55" s="39">
        <f t="shared" si="82"/>
        <v>8883704.0821077283</v>
      </c>
      <c r="U55" s="39">
        <f t="shared" si="82"/>
        <v>8883704.0821077283</v>
      </c>
      <c r="V55" s="39">
        <f t="shared" si="82"/>
        <v>8883704.0821077283</v>
      </c>
      <c r="W55" s="39">
        <f t="shared" si="82"/>
        <v>8883704.0821077283</v>
      </c>
      <c r="X55" s="39">
        <f t="shared" si="82"/>
        <v>8883704.0821077283</v>
      </c>
      <c r="Y55" s="39">
        <f t="shared" si="82"/>
        <v>8527886.4404303376</v>
      </c>
      <c r="Z55" s="39">
        <f t="shared" si="82"/>
        <v>8527886.4404303376</v>
      </c>
      <c r="AA55" s="39">
        <f t="shared" si="82"/>
        <v>8527886.4404303376</v>
      </c>
      <c r="AB55" s="39">
        <f t="shared" si="82"/>
        <v>8527886.4404303376</v>
      </c>
      <c r="AC55" s="39">
        <f t="shared" si="82"/>
        <v>8527886.4404303376</v>
      </c>
      <c r="AD55" s="39">
        <f t="shared" si="82"/>
        <v>8527886.4404303376</v>
      </c>
      <c r="AE55" s="39">
        <f t="shared" si="82"/>
        <v>8527886.4404303376</v>
      </c>
      <c r="AF55" s="39">
        <f t="shared" si="82"/>
        <v>8527886.4404303376</v>
      </c>
      <c r="AG55" s="39">
        <f t="shared" si="82"/>
        <v>8527886.4404303376</v>
      </c>
      <c r="AH55" s="39">
        <f t="shared" si="82"/>
        <v>8527886.4404303376</v>
      </c>
      <c r="AI55" s="39">
        <f t="shared" si="82"/>
        <v>8527886.4404303376</v>
      </c>
      <c r="AJ55" s="39">
        <f t="shared" si="82"/>
        <v>8527886.4404303376</v>
      </c>
      <c r="AK55" s="39">
        <f t="shared" si="82"/>
        <v>8200785.9555587592</v>
      </c>
      <c r="AL55" s="39">
        <f t="shared" si="82"/>
        <v>8200785.9555587592</v>
      </c>
      <c r="AM55" s="39">
        <f t="shared" si="82"/>
        <v>8200785.9555587592</v>
      </c>
      <c r="AN55" s="39">
        <f t="shared" si="82"/>
        <v>8200785.9555587592</v>
      </c>
      <c r="AO55" s="39">
        <f t="shared" si="82"/>
        <v>8200785.9555587592</v>
      </c>
      <c r="AP55" s="39">
        <f t="shared" si="82"/>
        <v>8200785.9555587592</v>
      </c>
      <c r="AQ55" s="39">
        <f t="shared" si="82"/>
        <v>8200785.9555587592</v>
      </c>
      <c r="AR55" s="39">
        <f t="shared" si="82"/>
        <v>8200785.9555587592</v>
      </c>
      <c r="AS55" s="39">
        <f t="shared" si="82"/>
        <v>8200785.9555587592</v>
      </c>
      <c r="AT55" s="39">
        <f t="shared" si="82"/>
        <v>8200785.9555587592</v>
      </c>
      <c r="AU55" s="39">
        <f t="shared" si="82"/>
        <v>8200785.9555587592</v>
      </c>
      <c r="AV55" s="39">
        <f t="shared" si="82"/>
        <v>8200785.9555587592</v>
      </c>
    </row>
    <row r="56" spans="1:48" ht="15" customHeight="1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ht="15" customHeight="1">
      <c r="A57" s="31" t="s">
        <v>157</v>
      </c>
      <c r="B57" s="49"/>
      <c r="C57" s="49"/>
      <c r="D57" s="46"/>
      <c r="E57" s="46"/>
      <c r="F57" s="112"/>
      <c r="G57" s="112"/>
      <c r="H57" s="45"/>
      <c r="I57" s="45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</row>
    <row r="58" spans="1:48" ht="15" customHeight="1">
      <c r="A58" s="31" t="s">
        <v>42</v>
      </c>
      <c r="B58" s="49"/>
      <c r="C58" s="49"/>
      <c r="D58" s="46"/>
      <c r="E58" s="46"/>
      <c r="F58" s="45"/>
      <c r="G58" s="45"/>
      <c r="H58" s="45"/>
      <c r="I58" s="4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</row>
    <row r="59" spans="1:48" ht="15" customHeight="1" thickBot="1">
      <c r="A59" s="31" t="s">
        <v>52</v>
      </c>
      <c r="B59" s="46"/>
      <c r="C59" s="46"/>
      <c r="F59" s="56">
        <v>1</v>
      </c>
      <c r="G59" s="56">
        <f>F59+1</f>
        <v>2</v>
      </c>
      <c r="H59" s="56">
        <f t="shared" ref="H59:AD59" si="83">G59+1</f>
        <v>3</v>
      </c>
      <c r="I59" s="56">
        <f t="shared" si="83"/>
        <v>4</v>
      </c>
      <c r="J59" s="56">
        <f t="shared" si="83"/>
        <v>5</v>
      </c>
      <c r="K59" s="56">
        <f t="shared" si="83"/>
        <v>6</v>
      </c>
      <c r="L59" s="56">
        <f t="shared" si="83"/>
        <v>7</v>
      </c>
      <c r="M59" s="56">
        <f t="shared" si="83"/>
        <v>8</v>
      </c>
      <c r="N59" s="56">
        <f t="shared" si="83"/>
        <v>9</v>
      </c>
      <c r="O59" s="56">
        <f t="shared" si="83"/>
        <v>10</v>
      </c>
      <c r="P59" s="56">
        <f t="shared" si="83"/>
        <v>11</v>
      </c>
      <c r="Q59" s="56">
        <f t="shared" si="83"/>
        <v>12</v>
      </c>
      <c r="R59" s="56">
        <f t="shared" si="83"/>
        <v>13</v>
      </c>
      <c r="S59" s="56">
        <f t="shared" si="83"/>
        <v>14</v>
      </c>
      <c r="T59" s="56">
        <f t="shared" si="83"/>
        <v>15</v>
      </c>
      <c r="U59" s="56">
        <f t="shared" si="83"/>
        <v>16</v>
      </c>
      <c r="V59" s="56">
        <f t="shared" si="83"/>
        <v>17</v>
      </c>
      <c r="W59" s="56">
        <f t="shared" si="83"/>
        <v>18</v>
      </c>
      <c r="X59" s="56">
        <f t="shared" si="83"/>
        <v>19</v>
      </c>
      <c r="Y59" s="56">
        <f t="shared" si="83"/>
        <v>20</v>
      </c>
      <c r="Z59" s="56">
        <f t="shared" si="83"/>
        <v>21</v>
      </c>
      <c r="AA59" s="56">
        <f t="shared" si="83"/>
        <v>22</v>
      </c>
      <c r="AB59" s="56">
        <f t="shared" si="83"/>
        <v>23</v>
      </c>
      <c r="AC59" s="56">
        <f t="shared" si="83"/>
        <v>24</v>
      </c>
      <c r="AD59" s="56">
        <f t="shared" si="83"/>
        <v>25</v>
      </c>
      <c r="AE59" s="56">
        <f t="shared" ref="AE59" si="84">AD59+1</f>
        <v>26</v>
      </c>
      <c r="AF59" s="56">
        <f t="shared" ref="AF59" si="85">AE59+1</f>
        <v>27</v>
      </c>
      <c r="AG59" s="56">
        <f t="shared" ref="AG59" si="86">AF59+1</f>
        <v>28</v>
      </c>
      <c r="AH59" s="56">
        <f t="shared" ref="AH59" si="87">AG59+1</f>
        <v>29</v>
      </c>
      <c r="AI59" s="56">
        <f t="shared" ref="AI59" si="88">AH59+1</f>
        <v>30</v>
      </c>
      <c r="AJ59" s="56">
        <f t="shared" ref="AJ59" si="89">AI59+1</f>
        <v>31</v>
      </c>
      <c r="AK59" s="56">
        <f t="shared" ref="AK59" si="90">AJ59+1</f>
        <v>32</v>
      </c>
      <c r="AL59" s="56">
        <f t="shared" ref="AL59" si="91">AK59+1</f>
        <v>33</v>
      </c>
      <c r="AM59" s="56">
        <f t="shared" ref="AM59" si="92">AL59+1</f>
        <v>34</v>
      </c>
      <c r="AN59" s="56">
        <f t="shared" ref="AN59" si="93">AM59+1</f>
        <v>35</v>
      </c>
      <c r="AO59" s="56">
        <f t="shared" ref="AO59" si="94">AN59+1</f>
        <v>36</v>
      </c>
      <c r="AP59" s="56">
        <f t="shared" ref="AP59" si="95">AO59+1</f>
        <v>37</v>
      </c>
      <c r="AQ59" s="56">
        <f t="shared" ref="AQ59" si="96">AP59+1</f>
        <v>38</v>
      </c>
      <c r="AR59" s="56">
        <f t="shared" ref="AR59" si="97">AQ59+1</f>
        <v>39</v>
      </c>
      <c r="AS59" s="56">
        <f t="shared" ref="AS59" si="98">AR59+1</f>
        <v>40</v>
      </c>
      <c r="AT59" s="56">
        <f t="shared" ref="AT59" si="99">AS59+1</f>
        <v>41</v>
      </c>
      <c r="AU59" s="56">
        <f t="shared" ref="AU59" si="100">AT59+1</f>
        <v>42</v>
      </c>
      <c r="AV59" s="56">
        <f t="shared" ref="AV59" si="101">AU59+1</f>
        <v>43</v>
      </c>
    </row>
    <row r="60" spans="1:48" ht="15" customHeight="1" thickTop="1" thickBot="1">
      <c r="A60" s="65" t="s">
        <v>26</v>
      </c>
      <c r="B60" s="65" t="s">
        <v>18</v>
      </c>
      <c r="C60" s="65"/>
      <c r="D60" s="65" t="s">
        <v>17</v>
      </c>
      <c r="E60" s="72">
        <f>$E$13</f>
        <v>43586</v>
      </c>
      <c r="F60" s="73">
        <f>EDATE(E60,1)</f>
        <v>43617</v>
      </c>
      <c r="G60" s="73">
        <f t="shared" ref="G60:AU60" si="102">EDATE(F60,1)</f>
        <v>43647</v>
      </c>
      <c r="H60" s="73">
        <f t="shared" si="102"/>
        <v>43678</v>
      </c>
      <c r="I60" s="73">
        <f t="shared" si="102"/>
        <v>43709</v>
      </c>
      <c r="J60" s="73">
        <f t="shared" si="102"/>
        <v>43739</v>
      </c>
      <c r="K60" s="73">
        <f t="shared" si="102"/>
        <v>43770</v>
      </c>
      <c r="L60" s="73">
        <f t="shared" si="102"/>
        <v>43800</v>
      </c>
      <c r="M60" s="73">
        <f t="shared" si="102"/>
        <v>43831</v>
      </c>
      <c r="N60" s="73">
        <f t="shared" si="102"/>
        <v>43862</v>
      </c>
      <c r="O60" s="73">
        <f t="shared" si="102"/>
        <v>43891</v>
      </c>
      <c r="P60" s="73">
        <f t="shared" si="102"/>
        <v>43922</v>
      </c>
      <c r="Q60" s="73">
        <f t="shared" si="102"/>
        <v>43952</v>
      </c>
      <c r="R60" s="73">
        <f t="shared" si="102"/>
        <v>43983</v>
      </c>
      <c r="S60" s="73">
        <f t="shared" si="102"/>
        <v>44013</v>
      </c>
      <c r="T60" s="73">
        <f t="shared" si="102"/>
        <v>44044</v>
      </c>
      <c r="U60" s="73">
        <f t="shared" si="102"/>
        <v>44075</v>
      </c>
      <c r="V60" s="73">
        <f t="shared" si="102"/>
        <v>44105</v>
      </c>
      <c r="W60" s="73">
        <f t="shared" si="102"/>
        <v>44136</v>
      </c>
      <c r="X60" s="73">
        <f t="shared" si="102"/>
        <v>44166</v>
      </c>
      <c r="Y60" s="73">
        <f t="shared" si="102"/>
        <v>44197</v>
      </c>
      <c r="Z60" s="73">
        <f t="shared" si="102"/>
        <v>44228</v>
      </c>
      <c r="AA60" s="73">
        <f t="shared" si="102"/>
        <v>44256</v>
      </c>
      <c r="AB60" s="73">
        <f t="shared" si="102"/>
        <v>44287</v>
      </c>
      <c r="AC60" s="73">
        <f t="shared" si="102"/>
        <v>44317</v>
      </c>
      <c r="AD60" s="73">
        <f t="shared" si="102"/>
        <v>44348</v>
      </c>
      <c r="AE60" s="73">
        <f t="shared" si="102"/>
        <v>44378</v>
      </c>
      <c r="AF60" s="73">
        <f t="shared" si="102"/>
        <v>44409</v>
      </c>
      <c r="AG60" s="73">
        <f t="shared" si="102"/>
        <v>44440</v>
      </c>
      <c r="AH60" s="73">
        <f t="shared" si="102"/>
        <v>44470</v>
      </c>
      <c r="AI60" s="73">
        <f t="shared" si="102"/>
        <v>44501</v>
      </c>
      <c r="AJ60" s="73">
        <f t="shared" si="102"/>
        <v>44531</v>
      </c>
      <c r="AK60" s="73">
        <f t="shared" si="102"/>
        <v>44562</v>
      </c>
      <c r="AL60" s="73">
        <f t="shared" si="102"/>
        <v>44593</v>
      </c>
      <c r="AM60" s="73">
        <f t="shared" si="102"/>
        <v>44621</v>
      </c>
      <c r="AN60" s="73">
        <f t="shared" si="102"/>
        <v>44652</v>
      </c>
      <c r="AO60" s="73">
        <f t="shared" si="102"/>
        <v>44682</v>
      </c>
      <c r="AP60" s="73">
        <f t="shared" si="102"/>
        <v>44713</v>
      </c>
      <c r="AQ60" s="73">
        <f t="shared" si="102"/>
        <v>44743</v>
      </c>
      <c r="AR60" s="73">
        <f t="shared" si="102"/>
        <v>44774</v>
      </c>
      <c r="AS60" s="73">
        <f t="shared" si="102"/>
        <v>44805</v>
      </c>
      <c r="AT60" s="73">
        <f t="shared" si="102"/>
        <v>44835</v>
      </c>
      <c r="AU60" s="73">
        <f t="shared" si="102"/>
        <v>44866</v>
      </c>
      <c r="AV60" s="73">
        <f>EDATE(AU60,1)</f>
        <v>44896</v>
      </c>
    </row>
    <row r="61" spans="1:48" ht="15" customHeight="1" thickTop="1">
      <c r="A61" s="51" t="s">
        <v>50</v>
      </c>
      <c r="B61" s="43">
        <f>B16</f>
        <v>90533134.238777012</v>
      </c>
      <c r="C61" s="42"/>
      <c r="D61" s="41">
        <f>B61-C61</f>
        <v>90533134.238777012</v>
      </c>
      <c r="E61" s="39"/>
      <c r="F61" s="40">
        <f>($D61*$F$4)/7</f>
        <v>484998.93342201971</v>
      </c>
      <c r="G61" s="40">
        <f t="shared" ref="G61:L61" si="103">($D61*$F$4)/7</f>
        <v>484998.93342201971</v>
      </c>
      <c r="H61" s="40">
        <f t="shared" si="103"/>
        <v>484998.93342201971</v>
      </c>
      <c r="I61" s="40">
        <f t="shared" si="103"/>
        <v>484998.93342201971</v>
      </c>
      <c r="J61" s="40">
        <f t="shared" si="103"/>
        <v>484998.93342201971</v>
      </c>
      <c r="K61" s="40">
        <f t="shared" si="103"/>
        <v>484998.93342201971</v>
      </c>
      <c r="L61" s="40">
        <f t="shared" si="103"/>
        <v>484998.93342201971</v>
      </c>
      <c r="M61" s="40">
        <f>($D61*$G$4)/12</f>
        <v>544632.24672477611</v>
      </c>
      <c r="N61" s="40">
        <f>($D61*$G$4)/12</f>
        <v>544632.24672477611</v>
      </c>
      <c r="O61" s="40">
        <f t="shared" ref="O61:X61" si="104">($D61*$G$4)/12</f>
        <v>544632.24672477611</v>
      </c>
      <c r="P61" s="40">
        <f t="shared" si="104"/>
        <v>544632.24672477611</v>
      </c>
      <c r="Q61" s="40">
        <f t="shared" si="104"/>
        <v>544632.24672477611</v>
      </c>
      <c r="R61" s="40">
        <f t="shared" si="104"/>
        <v>544632.24672477611</v>
      </c>
      <c r="S61" s="40">
        <f t="shared" si="104"/>
        <v>544632.24672477611</v>
      </c>
      <c r="T61" s="40">
        <f t="shared" si="104"/>
        <v>544632.24672477611</v>
      </c>
      <c r="U61" s="40">
        <f t="shared" si="104"/>
        <v>544632.24672477611</v>
      </c>
      <c r="V61" s="40">
        <f t="shared" si="104"/>
        <v>544632.24672477611</v>
      </c>
      <c r="W61" s="40">
        <f t="shared" si="104"/>
        <v>544632.24672477611</v>
      </c>
      <c r="X61" s="40">
        <f t="shared" si="104"/>
        <v>544632.24672477611</v>
      </c>
      <c r="Y61" s="40">
        <f>($D61*$H$4)/12</f>
        <v>503741.44776026177</v>
      </c>
      <c r="Z61" s="40">
        <f t="shared" ref="Z61:AJ61" si="105">($D61*$H$4)/12</f>
        <v>503741.44776026177</v>
      </c>
      <c r="AA61" s="40">
        <f t="shared" si="105"/>
        <v>503741.44776026177</v>
      </c>
      <c r="AB61" s="40">
        <f t="shared" si="105"/>
        <v>503741.44776026177</v>
      </c>
      <c r="AC61" s="40">
        <f t="shared" si="105"/>
        <v>503741.44776026177</v>
      </c>
      <c r="AD61" s="40">
        <f t="shared" si="105"/>
        <v>503741.44776026177</v>
      </c>
      <c r="AE61" s="40">
        <f t="shared" si="105"/>
        <v>503741.44776026177</v>
      </c>
      <c r="AF61" s="40">
        <f t="shared" si="105"/>
        <v>503741.44776026177</v>
      </c>
      <c r="AG61" s="40">
        <f t="shared" si="105"/>
        <v>503741.44776026177</v>
      </c>
      <c r="AH61" s="40">
        <f t="shared" si="105"/>
        <v>503741.44776026177</v>
      </c>
      <c r="AI61" s="40">
        <f t="shared" si="105"/>
        <v>503741.44776026177</v>
      </c>
      <c r="AJ61" s="40">
        <f t="shared" si="105"/>
        <v>503741.44776026177</v>
      </c>
      <c r="AK61" s="40">
        <f>($D61*$I$4)/12</f>
        <v>466019.30849410471</v>
      </c>
      <c r="AL61" s="40">
        <f t="shared" ref="AL61:AV61" si="106">($D61*$I$4)/12</f>
        <v>466019.30849410471</v>
      </c>
      <c r="AM61" s="40">
        <f t="shared" si="106"/>
        <v>466019.30849410471</v>
      </c>
      <c r="AN61" s="40">
        <f t="shared" si="106"/>
        <v>466019.30849410471</v>
      </c>
      <c r="AO61" s="40">
        <f t="shared" si="106"/>
        <v>466019.30849410471</v>
      </c>
      <c r="AP61" s="40">
        <f t="shared" si="106"/>
        <v>466019.30849410471</v>
      </c>
      <c r="AQ61" s="40">
        <f t="shared" si="106"/>
        <v>466019.30849410471</v>
      </c>
      <c r="AR61" s="40">
        <f t="shared" si="106"/>
        <v>466019.30849410471</v>
      </c>
      <c r="AS61" s="40">
        <f t="shared" si="106"/>
        <v>466019.30849410471</v>
      </c>
      <c r="AT61" s="40">
        <f t="shared" si="106"/>
        <v>466019.30849410471</v>
      </c>
      <c r="AU61" s="40">
        <f t="shared" si="106"/>
        <v>466019.30849410471</v>
      </c>
      <c r="AV61" s="40">
        <f t="shared" si="106"/>
        <v>466019.30849410471</v>
      </c>
    </row>
    <row r="62" spans="1:48" ht="15" customHeight="1">
      <c r="A62" s="51" t="s">
        <v>51</v>
      </c>
      <c r="B62" s="43">
        <f>B35</f>
        <v>0</v>
      </c>
      <c r="C62" s="42"/>
      <c r="D62" s="41">
        <f>B62-C62</f>
        <v>0</v>
      </c>
      <c r="F62" s="40">
        <f>($D62*$F$5)/7</f>
        <v>0</v>
      </c>
      <c r="G62" s="40">
        <f t="shared" ref="G62:L62" si="107">($D62*$F$5)/7</f>
        <v>0</v>
      </c>
      <c r="H62" s="40">
        <f t="shared" si="107"/>
        <v>0</v>
      </c>
      <c r="I62" s="40">
        <f t="shared" si="107"/>
        <v>0</v>
      </c>
      <c r="J62" s="40">
        <f t="shared" si="107"/>
        <v>0</v>
      </c>
      <c r="K62" s="40">
        <f t="shared" si="107"/>
        <v>0</v>
      </c>
      <c r="L62" s="40">
        <f t="shared" si="107"/>
        <v>0</v>
      </c>
      <c r="M62" s="40">
        <f t="shared" ref="M62:X62" si="108">($D62*$G$5)/12</f>
        <v>0</v>
      </c>
      <c r="N62" s="40">
        <f t="shared" si="108"/>
        <v>0</v>
      </c>
      <c r="O62" s="40">
        <f t="shared" si="108"/>
        <v>0</v>
      </c>
      <c r="P62" s="40">
        <f t="shared" si="108"/>
        <v>0</v>
      </c>
      <c r="Q62" s="40">
        <f t="shared" si="108"/>
        <v>0</v>
      </c>
      <c r="R62" s="40">
        <f t="shared" si="108"/>
        <v>0</v>
      </c>
      <c r="S62" s="40">
        <f t="shared" si="108"/>
        <v>0</v>
      </c>
      <c r="T62" s="40">
        <f t="shared" si="108"/>
        <v>0</v>
      </c>
      <c r="U62" s="40">
        <f t="shared" si="108"/>
        <v>0</v>
      </c>
      <c r="V62" s="40">
        <f t="shared" si="108"/>
        <v>0</v>
      </c>
      <c r="W62" s="40">
        <f t="shared" si="108"/>
        <v>0</v>
      </c>
      <c r="X62" s="40">
        <f t="shared" si="108"/>
        <v>0</v>
      </c>
      <c r="Y62" s="40">
        <f t="shared" ref="Y62:AJ62" si="109">($D62*$H$5)/12</f>
        <v>0</v>
      </c>
      <c r="Z62" s="40">
        <f t="shared" si="109"/>
        <v>0</v>
      </c>
      <c r="AA62" s="40">
        <f t="shared" si="109"/>
        <v>0</v>
      </c>
      <c r="AB62" s="40">
        <f t="shared" si="109"/>
        <v>0</v>
      </c>
      <c r="AC62" s="40">
        <f t="shared" si="109"/>
        <v>0</v>
      </c>
      <c r="AD62" s="40">
        <f t="shared" si="109"/>
        <v>0</v>
      </c>
      <c r="AE62" s="40">
        <f t="shared" si="109"/>
        <v>0</v>
      </c>
      <c r="AF62" s="40">
        <f t="shared" si="109"/>
        <v>0</v>
      </c>
      <c r="AG62" s="40">
        <f t="shared" si="109"/>
        <v>0</v>
      </c>
      <c r="AH62" s="40">
        <f t="shared" si="109"/>
        <v>0</v>
      </c>
      <c r="AI62" s="40">
        <f t="shared" si="109"/>
        <v>0</v>
      </c>
      <c r="AJ62" s="40">
        <f t="shared" si="109"/>
        <v>0</v>
      </c>
      <c r="AK62" s="40">
        <f t="shared" ref="AK62:AV62" si="110">($D62*$I$5)/12</f>
        <v>0</v>
      </c>
      <c r="AL62" s="40">
        <f t="shared" si="110"/>
        <v>0</v>
      </c>
      <c r="AM62" s="40">
        <f t="shared" si="110"/>
        <v>0</v>
      </c>
      <c r="AN62" s="40">
        <f t="shared" si="110"/>
        <v>0</v>
      </c>
      <c r="AO62" s="40">
        <f t="shared" si="110"/>
        <v>0</v>
      </c>
      <c r="AP62" s="40">
        <f t="shared" si="110"/>
        <v>0</v>
      </c>
      <c r="AQ62" s="40">
        <f t="shared" si="110"/>
        <v>0</v>
      </c>
      <c r="AR62" s="40">
        <f t="shared" si="110"/>
        <v>0</v>
      </c>
      <c r="AS62" s="40">
        <f t="shared" si="110"/>
        <v>0</v>
      </c>
      <c r="AT62" s="40">
        <f t="shared" si="110"/>
        <v>0</v>
      </c>
      <c r="AU62" s="40">
        <f t="shared" si="110"/>
        <v>0</v>
      </c>
      <c r="AV62" s="40">
        <f t="shared" si="110"/>
        <v>0</v>
      </c>
    </row>
    <row r="63" spans="1:48" ht="15" customHeight="1" thickBot="1">
      <c r="B63" s="43"/>
      <c r="C63" s="42"/>
      <c r="D63" s="41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</row>
    <row r="64" spans="1:48" ht="15" customHeight="1" thickBot="1">
      <c r="B64" s="7">
        <f>SUM(B61:B62)</f>
        <v>90533134.238777012</v>
      </c>
      <c r="C64" s="6"/>
      <c r="D64" s="5">
        <f>SUM(D61:D62)</f>
        <v>90533134.238777012</v>
      </c>
      <c r="F64" s="69">
        <f>SUM(F61:F62)</f>
        <v>484998.93342201971</v>
      </c>
      <c r="G64" s="69">
        <f t="shared" ref="G64:AV64" si="111">SUM(G61:G62)</f>
        <v>484998.93342201971</v>
      </c>
      <c r="H64" s="69">
        <f t="shared" si="111"/>
        <v>484998.93342201971</v>
      </c>
      <c r="I64" s="69">
        <f t="shared" si="111"/>
        <v>484998.93342201971</v>
      </c>
      <c r="J64" s="69">
        <f t="shared" si="111"/>
        <v>484998.93342201971</v>
      </c>
      <c r="K64" s="69">
        <f t="shared" si="111"/>
        <v>484998.93342201971</v>
      </c>
      <c r="L64" s="69">
        <f t="shared" si="111"/>
        <v>484998.93342201971</v>
      </c>
      <c r="M64" s="69">
        <f t="shared" si="111"/>
        <v>544632.24672477611</v>
      </c>
      <c r="N64" s="69">
        <f t="shared" si="111"/>
        <v>544632.24672477611</v>
      </c>
      <c r="O64" s="69">
        <f t="shared" si="111"/>
        <v>544632.24672477611</v>
      </c>
      <c r="P64" s="69">
        <f t="shared" si="111"/>
        <v>544632.24672477611</v>
      </c>
      <c r="Q64" s="69">
        <f t="shared" si="111"/>
        <v>544632.24672477611</v>
      </c>
      <c r="R64" s="69">
        <f t="shared" si="111"/>
        <v>544632.24672477611</v>
      </c>
      <c r="S64" s="69">
        <f t="shared" si="111"/>
        <v>544632.24672477611</v>
      </c>
      <c r="T64" s="69">
        <f t="shared" si="111"/>
        <v>544632.24672477611</v>
      </c>
      <c r="U64" s="69">
        <f t="shared" si="111"/>
        <v>544632.24672477611</v>
      </c>
      <c r="V64" s="69">
        <f t="shared" si="111"/>
        <v>544632.24672477611</v>
      </c>
      <c r="W64" s="69">
        <f t="shared" si="111"/>
        <v>544632.24672477611</v>
      </c>
      <c r="X64" s="69">
        <f t="shared" si="111"/>
        <v>544632.24672477611</v>
      </c>
      <c r="Y64" s="69">
        <f t="shared" si="111"/>
        <v>503741.44776026177</v>
      </c>
      <c r="Z64" s="69">
        <f t="shared" si="111"/>
        <v>503741.44776026177</v>
      </c>
      <c r="AA64" s="69">
        <f t="shared" si="111"/>
        <v>503741.44776026177</v>
      </c>
      <c r="AB64" s="69">
        <f t="shared" si="111"/>
        <v>503741.44776026177</v>
      </c>
      <c r="AC64" s="69">
        <f t="shared" si="111"/>
        <v>503741.44776026177</v>
      </c>
      <c r="AD64" s="69">
        <f t="shared" si="111"/>
        <v>503741.44776026177</v>
      </c>
      <c r="AE64" s="69">
        <f t="shared" si="111"/>
        <v>503741.44776026177</v>
      </c>
      <c r="AF64" s="69">
        <f t="shared" si="111"/>
        <v>503741.44776026177</v>
      </c>
      <c r="AG64" s="69">
        <f t="shared" si="111"/>
        <v>503741.44776026177</v>
      </c>
      <c r="AH64" s="69">
        <f t="shared" si="111"/>
        <v>503741.44776026177</v>
      </c>
      <c r="AI64" s="69">
        <f t="shared" si="111"/>
        <v>503741.44776026177</v>
      </c>
      <c r="AJ64" s="69">
        <f t="shared" si="111"/>
        <v>503741.44776026177</v>
      </c>
      <c r="AK64" s="69">
        <f t="shared" si="111"/>
        <v>466019.30849410471</v>
      </c>
      <c r="AL64" s="69">
        <f t="shared" si="111"/>
        <v>466019.30849410471</v>
      </c>
      <c r="AM64" s="69">
        <f t="shared" si="111"/>
        <v>466019.30849410471</v>
      </c>
      <c r="AN64" s="69">
        <f t="shared" si="111"/>
        <v>466019.30849410471</v>
      </c>
      <c r="AO64" s="69">
        <f t="shared" si="111"/>
        <v>466019.30849410471</v>
      </c>
      <c r="AP64" s="69">
        <f t="shared" si="111"/>
        <v>466019.30849410471</v>
      </c>
      <c r="AQ64" s="69">
        <f t="shared" si="111"/>
        <v>466019.30849410471</v>
      </c>
      <c r="AR64" s="69">
        <f t="shared" si="111"/>
        <v>466019.30849410471</v>
      </c>
      <c r="AS64" s="69">
        <f t="shared" si="111"/>
        <v>466019.30849410471</v>
      </c>
      <c r="AT64" s="69">
        <f t="shared" si="111"/>
        <v>466019.30849410471</v>
      </c>
      <c r="AU64" s="69">
        <f t="shared" si="111"/>
        <v>466019.30849410471</v>
      </c>
      <c r="AV64" s="69">
        <f t="shared" si="111"/>
        <v>466019.30849410471</v>
      </c>
    </row>
    <row r="65" spans="1:48" ht="15" customHeight="1"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</row>
    <row r="66" spans="1:48" ht="15" customHeight="1">
      <c r="F66" s="39"/>
      <c r="G66" s="39"/>
      <c r="I66" s="39"/>
    </row>
    <row r="67" spans="1:48" ht="15" customHeight="1">
      <c r="A67" s="31" t="s">
        <v>160</v>
      </c>
      <c r="F67" s="39"/>
      <c r="G67" s="39"/>
      <c r="I67" s="39"/>
    </row>
    <row r="68" spans="1:48" ht="15" customHeight="1" thickBot="1">
      <c r="A68" s="49" t="s">
        <v>25</v>
      </c>
      <c r="B68" s="32">
        <f>'PIS and Depr Calc'!C72</f>
        <v>3.5999999999999997E-2</v>
      </c>
      <c r="C68" s="32">
        <f>B68/12</f>
        <v>2.9999999999999996E-3</v>
      </c>
      <c r="D68" s="32"/>
      <c r="E68" s="46"/>
      <c r="F68" s="45"/>
      <c r="G68" s="45"/>
      <c r="H68" s="45"/>
      <c r="I68" s="112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</row>
    <row r="69" spans="1:48" ht="15" customHeight="1" thickTop="1" thickBot="1">
      <c r="A69" s="65" t="s">
        <v>26</v>
      </c>
      <c r="B69" s="65" t="s">
        <v>151</v>
      </c>
      <c r="C69" s="65"/>
      <c r="D69" s="65" t="s">
        <v>17</v>
      </c>
      <c r="E69" s="72">
        <f>$E$13</f>
        <v>43586</v>
      </c>
      <c r="F69" s="73">
        <f>EDATE(E69,1)</f>
        <v>43617</v>
      </c>
      <c r="G69" s="73">
        <f t="shared" ref="G69:AU69" si="112">EDATE(F69,1)</f>
        <v>43647</v>
      </c>
      <c r="H69" s="73">
        <f t="shared" si="112"/>
        <v>43678</v>
      </c>
      <c r="I69" s="73">
        <f t="shared" si="112"/>
        <v>43709</v>
      </c>
      <c r="J69" s="73">
        <f t="shared" si="112"/>
        <v>43739</v>
      </c>
      <c r="K69" s="73">
        <f t="shared" si="112"/>
        <v>43770</v>
      </c>
      <c r="L69" s="73">
        <f t="shared" si="112"/>
        <v>43800</v>
      </c>
      <c r="M69" s="73">
        <f t="shared" si="112"/>
        <v>43831</v>
      </c>
      <c r="N69" s="73">
        <f t="shared" si="112"/>
        <v>43862</v>
      </c>
      <c r="O69" s="73">
        <f t="shared" si="112"/>
        <v>43891</v>
      </c>
      <c r="P69" s="73">
        <f t="shared" si="112"/>
        <v>43922</v>
      </c>
      <c r="Q69" s="73">
        <f t="shared" si="112"/>
        <v>43952</v>
      </c>
      <c r="R69" s="73">
        <f t="shared" si="112"/>
        <v>43983</v>
      </c>
      <c r="S69" s="73">
        <f t="shared" si="112"/>
        <v>44013</v>
      </c>
      <c r="T69" s="73">
        <f t="shared" si="112"/>
        <v>44044</v>
      </c>
      <c r="U69" s="73">
        <f t="shared" si="112"/>
        <v>44075</v>
      </c>
      <c r="V69" s="73">
        <f t="shared" si="112"/>
        <v>44105</v>
      </c>
      <c r="W69" s="73">
        <f t="shared" si="112"/>
        <v>44136</v>
      </c>
      <c r="X69" s="73">
        <f t="shared" si="112"/>
        <v>44166</v>
      </c>
      <c r="Y69" s="73">
        <f t="shared" si="112"/>
        <v>44197</v>
      </c>
      <c r="Z69" s="73">
        <f t="shared" si="112"/>
        <v>44228</v>
      </c>
      <c r="AA69" s="73">
        <f t="shared" si="112"/>
        <v>44256</v>
      </c>
      <c r="AB69" s="73">
        <f t="shared" si="112"/>
        <v>44287</v>
      </c>
      <c r="AC69" s="73">
        <f t="shared" si="112"/>
        <v>44317</v>
      </c>
      <c r="AD69" s="73">
        <f t="shared" si="112"/>
        <v>44348</v>
      </c>
      <c r="AE69" s="73">
        <f t="shared" si="112"/>
        <v>44378</v>
      </c>
      <c r="AF69" s="73">
        <f t="shared" si="112"/>
        <v>44409</v>
      </c>
      <c r="AG69" s="73">
        <f t="shared" si="112"/>
        <v>44440</v>
      </c>
      <c r="AH69" s="73">
        <f t="shared" si="112"/>
        <v>44470</v>
      </c>
      <c r="AI69" s="73">
        <f t="shared" si="112"/>
        <v>44501</v>
      </c>
      <c r="AJ69" s="73">
        <f t="shared" si="112"/>
        <v>44531</v>
      </c>
      <c r="AK69" s="73">
        <f t="shared" si="112"/>
        <v>44562</v>
      </c>
      <c r="AL69" s="73">
        <f t="shared" si="112"/>
        <v>44593</v>
      </c>
      <c r="AM69" s="73">
        <f t="shared" si="112"/>
        <v>44621</v>
      </c>
      <c r="AN69" s="73">
        <f t="shared" si="112"/>
        <v>44652</v>
      </c>
      <c r="AO69" s="73">
        <f t="shared" si="112"/>
        <v>44682</v>
      </c>
      <c r="AP69" s="73">
        <f t="shared" si="112"/>
        <v>44713</v>
      </c>
      <c r="AQ69" s="73">
        <f t="shared" si="112"/>
        <v>44743</v>
      </c>
      <c r="AR69" s="73">
        <f t="shared" si="112"/>
        <v>44774</v>
      </c>
      <c r="AS69" s="73">
        <f t="shared" si="112"/>
        <v>44805</v>
      </c>
      <c r="AT69" s="73">
        <f t="shared" si="112"/>
        <v>44835</v>
      </c>
      <c r="AU69" s="73">
        <f t="shared" si="112"/>
        <v>44866</v>
      </c>
      <c r="AV69" s="73">
        <f>EDATE(AU69,1)</f>
        <v>44896</v>
      </c>
    </row>
    <row r="70" spans="1:48" ht="15" customHeight="1" thickTop="1">
      <c r="A70" s="31" t="s">
        <v>159</v>
      </c>
      <c r="B70" s="43">
        <f>'Tax Basis'!B15</f>
        <v>1033860678.1763151</v>
      </c>
      <c r="C70" s="42"/>
      <c r="D70" s="41">
        <f>B70+C70</f>
        <v>1033860678.1763151</v>
      </c>
      <c r="E70" s="42"/>
      <c r="F70" s="40">
        <f t="shared" ref="F70:AV70" si="113">$D$70*$C$68</f>
        <v>3101582.0345289446</v>
      </c>
      <c r="G70" s="40">
        <f t="shared" si="113"/>
        <v>3101582.0345289446</v>
      </c>
      <c r="H70" s="40">
        <f t="shared" si="113"/>
        <v>3101582.0345289446</v>
      </c>
      <c r="I70" s="40">
        <f t="shared" si="113"/>
        <v>3101582.0345289446</v>
      </c>
      <c r="J70" s="40">
        <f t="shared" si="113"/>
        <v>3101582.0345289446</v>
      </c>
      <c r="K70" s="40">
        <f t="shared" si="113"/>
        <v>3101582.0345289446</v>
      </c>
      <c r="L70" s="40">
        <f t="shared" si="113"/>
        <v>3101582.0345289446</v>
      </c>
      <c r="M70" s="40">
        <f t="shared" si="113"/>
        <v>3101582.0345289446</v>
      </c>
      <c r="N70" s="40">
        <f t="shared" si="113"/>
        <v>3101582.0345289446</v>
      </c>
      <c r="O70" s="40">
        <f t="shared" si="113"/>
        <v>3101582.0345289446</v>
      </c>
      <c r="P70" s="40">
        <f t="shared" si="113"/>
        <v>3101582.0345289446</v>
      </c>
      <c r="Q70" s="40">
        <f t="shared" si="113"/>
        <v>3101582.0345289446</v>
      </c>
      <c r="R70" s="40">
        <f t="shared" si="113"/>
        <v>3101582.0345289446</v>
      </c>
      <c r="S70" s="40">
        <f t="shared" si="113"/>
        <v>3101582.0345289446</v>
      </c>
      <c r="T70" s="40">
        <f t="shared" si="113"/>
        <v>3101582.0345289446</v>
      </c>
      <c r="U70" s="40">
        <f t="shared" si="113"/>
        <v>3101582.0345289446</v>
      </c>
      <c r="V70" s="40">
        <f t="shared" si="113"/>
        <v>3101582.0345289446</v>
      </c>
      <c r="W70" s="40">
        <f t="shared" si="113"/>
        <v>3101582.0345289446</v>
      </c>
      <c r="X70" s="40">
        <f t="shared" si="113"/>
        <v>3101582.0345289446</v>
      </c>
      <c r="Y70" s="40">
        <f t="shared" si="113"/>
        <v>3101582.0345289446</v>
      </c>
      <c r="Z70" s="40">
        <f t="shared" si="113"/>
        <v>3101582.0345289446</v>
      </c>
      <c r="AA70" s="40">
        <f t="shared" si="113"/>
        <v>3101582.0345289446</v>
      </c>
      <c r="AB70" s="40">
        <f t="shared" si="113"/>
        <v>3101582.0345289446</v>
      </c>
      <c r="AC70" s="40">
        <f t="shared" si="113"/>
        <v>3101582.0345289446</v>
      </c>
      <c r="AD70" s="40">
        <f t="shared" si="113"/>
        <v>3101582.0345289446</v>
      </c>
      <c r="AE70" s="40">
        <f t="shared" si="113"/>
        <v>3101582.0345289446</v>
      </c>
      <c r="AF70" s="40">
        <f t="shared" si="113"/>
        <v>3101582.0345289446</v>
      </c>
      <c r="AG70" s="40">
        <f t="shared" si="113"/>
        <v>3101582.0345289446</v>
      </c>
      <c r="AH70" s="40">
        <f t="shared" si="113"/>
        <v>3101582.0345289446</v>
      </c>
      <c r="AI70" s="40">
        <f t="shared" si="113"/>
        <v>3101582.0345289446</v>
      </c>
      <c r="AJ70" s="40">
        <f t="shared" si="113"/>
        <v>3101582.0345289446</v>
      </c>
      <c r="AK70" s="40">
        <f t="shared" si="113"/>
        <v>3101582.0345289446</v>
      </c>
      <c r="AL70" s="40">
        <f t="shared" si="113"/>
        <v>3101582.0345289446</v>
      </c>
      <c r="AM70" s="40">
        <f t="shared" si="113"/>
        <v>3101582.0345289446</v>
      </c>
      <c r="AN70" s="40">
        <f t="shared" si="113"/>
        <v>3101582.0345289446</v>
      </c>
      <c r="AO70" s="40">
        <f t="shared" si="113"/>
        <v>3101582.0345289446</v>
      </c>
      <c r="AP70" s="40">
        <f t="shared" si="113"/>
        <v>3101582.0345289446</v>
      </c>
      <c r="AQ70" s="40">
        <f t="shared" si="113"/>
        <v>3101582.0345289446</v>
      </c>
      <c r="AR70" s="40">
        <f t="shared" si="113"/>
        <v>3101582.0345289446</v>
      </c>
      <c r="AS70" s="40">
        <f t="shared" si="113"/>
        <v>3101582.0345289446</v>
      </c>
      <c r="AT70" s="40">
        <f t="shared" si="113"/>
        <v>3101582.0345289446</v>
      </c>
      <c r="AU70" s="40">
        <f t="shared" si="113"/>
        <v>3101582.0345289446</v>
      </c>
      <c r="AV70" s="40">
        <f t="shared" si="113"/>
        <v>3101582.0345289446</v>
      </c>
    </row>
    <row r="71" spans="1:48" ht="15" customHeight="1">
      <c r="A71" s="31" t="s">
        <v>20</v>
      </c>
      <c r="B71" s="43">
        <f>-'Tax Basis'!B11</f>
        <v>26463347.59645443</v>
      </c>
      <c r="C71" s="33"/>
      <c r="D71" s="41">
        <f>B71+C71</f>
        <v>26463347.59645443</v>
      </c>
      <c r="E71" s="33"/>
      <c r="F71" s="39">
        <f t="shared" ref="F71:AV71" si="114">$D$71*$C$68</f>
        <v>79390.042789363288</v>
      </c>
      <c r="G71" s="39">
        <f t="shared" si="114"/>
        <v>79390.042789363288</v>
      </c>
      <c r="H71" s="39">
        <f t="shared" si="114"/>
        <v>79390.042789363288</v>
      </c>
      <c r="I71" s="39">
        <f t="shared" si="114"/>
        <v>79390.042789363288</v>
      </c>
      <c r="J71" s="39">
        <f t="shared" si="114"/>
        <v>79390.042789363288</v>
      </c>
      <c r="K71" s="39">
        <f t="shared" si="114"/>
        <v>79390.042789363288</v>
      </c>
      <c r="L71" s="39">
        <f t="shared" si="114"/>
        <v>79390.042789363288</v>
      </c>
      <c r="M71" s="39">
        <f t="shared" si="114"/>
        <v>79390.042789363288</v>
      </c>
      <c r="N71" s="39">
        <f t="shared" si="114"/>
        <v>79390.042789363288</v>
      </c>
      <c r="O71" s="39">
        <f t="shared" si="114"/>
        <v>79390.042789363288</v>
      </c>
      <c r="P71" s="39">
        <f t="shared" si="114"/>
        <v>79390.042789363288</v>
      </c>
      <c r="Q71" s="39">
        <f t="shared" si="114"/>
        <v>79390.042789363288</v>
      </c>
      <c r="R71" s="39">
        <f t="shared" si="114"/>
        <v>79390.042789363288</v>
      </c>
      <c r="S71" s="39">
        <f t="shared" si="114"/>
        <v>79390.042789363288</v>
      </c>
      <c r="T71" s="39">
        <f t="shared" si="114"/>
        <v>79390.042789363288</v>
      </c>
      <c r="U71" s="39">
        <f t="shared" si="114"/>
        <v>79390.042789363288</v>
      </c>
      <c r="V71" s="39">
        <f t="shared" si="114"/>
        <v>79390.042789363288</v>
      </c>
      <c r="W71" s="39">
        <f t="shared" si="114"/>
        <v>79390.042789363288</v>
      </c>
      <c r="X71" s="39">
        <f t="shared" si="114"/>
        <v>79390.042789363288</v>
      </c>
      <c r="Y71" s="39">
        <f t="shared" si="114"/>
        <v>79390.042789363288</v>
      </c>
      <c r="Z71" s="39">
        <f t="shared" si="114"/>
        <v>79390.042789363288</v>
      </c>
      <c r="AA71" s="39">
        <f t="shared" si="114"/>
        <v>79390.042789363288</v>
      </c>
      <c r="AB71" s="39">
        <f t="shared" si="114"/>
        <v>79390.042789363288</v>
      </c>
      <c r="AC71" s="39">
        <f t="shared" si="114"/>
        <v>79390.042789363288</v>
      </c>
      <c r="AD71" s="39">
        <f t="shared" si="114"/>
        <v>79390.042789363288</v>
      </c>
      <c r="AE71" s="39">
        <f t="shared" si="114"/>
        <v>79390.042789363288</v>
      </c>
      <c r="AF71" s="39">
        <f t="shared" si="114"/>
        <v>79390.042789363288</v>
      </c>
      <c r="AG71" s="39">
        <f t="shared" si="114"/>
        <v>79390.042789363288</v>
      </c>
      <c r="AH71" s="39">
        <f t="shared" si="114"/>
        <v>79390.042789363288</v>
      </c>
      <c r="AI71" s="39">
        <f t="shared" si="114"/>
        <v>79390.042789363288</v>
      </c>
      <c r="AJ71" s="39">
        <f t="shared" si="114"/>
        <v>79390.042789363288</v>
      </c>
      <c r="AK71" s="39">
        <f t="shared" si="114"/>
        <v>79390.042789363288</v>
      </c>
      <c r="AL71" s="39">
        <f t="shared" si="114"/>
        <v>79390.042789363288</v>
      </c>
      <c r="AM71" s="39">
        <f t="shared" si="114"/>
        <v>79390.042789363288</v>
      </c>
      <c r="AN71" s="39">
        <f t="shared" si="114"/>
        <v>79390.042789363288</v>
      </c>
      <c r="AO71" s="39">
        <f t="shared" si="114"/>
        <v>79390.042789363288</v>
      </c>
      <c r="AP71" s="39">
        <f t="shared" si="114"/>
        <v>79390.042789363288</v>
      </c>
      <c r="AQ71" s="39">
        <f t="shared" si="114"/>
        <v>79390.042789363288</v>
      </c>
      <c r="AR71" s="39">
        <f t="shared" si="114"/>
        <v>79390.042789363288</v>
      </c>
      <c r="AS71" s="39">
        <f t="shared" si="114"/>
        <v>79390.042789363288</v>
      </c>
      <c r="AT71" s="39">
        <f t="shared" si="114"/>
        <v>79390.042789363288</v>
      </c>
      <c r="AU71" s="39">
        <f t="shared" si="114"/>
        <v>79390.042789363288</v>
      </c>
      <c r="AV71" s="39">
        <f t="shared" si="114"/>
        <v>79390.042789363288</v>
      </c>
    </row>
    <row r="72" spans="1:48" ht="15" customHeight="1">
      <c r="A72" s="31" t="s">
        <v>21</v>
      </c>
      <c r="B72" s="43">
        <f>-'Tax Basis'!B12</f>
        <v>86848859.382845074</v>
      </c>
      <c r="C72" s="42"/>
      <c r="D72" s="41">
        <f>B72+C72</f>
        <v>86848859.382845074</v>
      </c>
      <c r="E72" s="42"/>
      <c r="F72" s="40">
        <f t="shared" ref="F72:AV72" si="115">$D$72*$C$68</f>
        <v>260546.57814853519</v>
      </c>
      <c r="G72" s="40">
        <f t="shared" si="115"/>
        <v>260546.57814853519</v>
      </c>
      <c r="H72" s="40">
        <f t="shared" si="115"/>
        <v>260546.57814853519</v>
      </c>
      <c r="I72" s="40">
        <f t="shared" si="115"/>
        <v>260546.57814853519</v>
      </c>
      <c r="J72" s="40">
        <f t="shared" si="115"/>
        <v>260546.57814853519</v>
      </c>
      <c r="K72" s="40">
        <f t="shared" si="115"/>
        <v>260546.57814853519</v>
      </c>
      <c r="L72" s="40">
        <f t="shared" si="115"/>
        <v>260546.57814853519</v>
      </c>
      <c r="M72" s="40">
        <f t="shared" si="115"/>
        <v>260546.57814853519</v>
      </c>
      <c r="N72" s="40">
        <f t="shared" si="115"/>
        <v>260546.57814853519</v>
      </c>
      <c r="O72" s="40">
        <f t="shared" si="115"/>
        <v>260546.57814853519</v>
      </c>
      <c r="P72" s="40">
        <f t="shared" si="115"/>
        <v>260546.57814853519</v>
      </c>
      <c r="Q72" s="40">
        <f t="shared" si="115"/>
        <v>260546.57814853519</v>
      </c>
      <c r="R72" s="40">
        <f t="shared" si="115"/>
        <v>260546.57814853519</v>
      </c>
      <c r="S72" s="40">
        <f t="shared" si="115"/>
        <v>260546.57814853519</v>
      </c>
      <c r="T72" s="40">
        <f t="shared" si="115"/>
        <v>260546.57814853519</v>
      </c>
      <c r="U72" s="40">
        <f t="shared" si="115"/>
        <v>260546.57814853519</v>
      </c>
      <c r="V72" s="40">
        <f t="shared" si="115"/>
        <v>260546.57814853519</v>
      </c>
      <c r="W72" s="40">
        <f t="shared" si="115"/>
        <v>260546.57814853519</v>
      </c>
      <c r="X72" s="40">
        <f t="shared" si="115"/>
        <v>260546.57814853519</v>
      </c>
      <c r="Y72" s="40">
        <f t="shared" si="115"/>
        <v>260546.57814853519</v>
      </c>
      <c r="Z72" s="40">
        <f t="shared" si="115"/>
        <v>260546.57814853519</v>
      </c>
      <c r="AA72" s="40">
        <f t="shared" si="115"/>
        <v>260546.57814853519</v>
      </c>
      <c r="AB72" s="40">
        <f t="shared" si="115"/>
        <v>260546.57814853519</v>
      </c>
      <c r="AC72" s="40">
        <f t="shared" si="115"/>
        <v>260546.57814853519</v>
      </c>
      <c r="AD72" s="40">
        <f t="shared" si="115"/>
        <v>260546.57814853519</v>
      </c>
      <c r="AE72" s="40">
        <f t="shared" si="115"/>
        <v>260546.57814853519</v>
      </c>
      <c r="AF72" s="40">
        <f t="shared" si="115"/>
        <v>260546.57814853519</v>
      </c>
      <c r="AG72" s="40">
        <f t="shared" si="115"/>
        <v>260546.57814853519</v>
      </c>
      <c r="AH72" s="40">
        <f t="shared" si="115"/>
        <v>260546.57814853519</v>
      </c>
      <c r="AI72" s="40">
        <f t="shared" si="115"/>
        <v>260546.57814853519</v>
      </c>
      <c r="AJ72" s="40">
        <f t="shared" si="115"/>
        <v>260546.57814853519</v>
      </c>
      <c r="AK72" s="40">
        <f t="shared" si="115"/>
        <v>260546.57814853519</v>
      </c>
      <c r="AL72" s="40">
        <f t="shared" si="115"/>
        <v>260546.57814853519</v>
      </c>
      <c r="AM72" s="40">
        <f t="shared" si="115"/>
        <v>260546.57814853519</v>
      </c>
      <c r="AN72" s="40">
        <f t="shared" si="115"/>
        <v>260546.57814853519</v>
      </c>
      <c r="AO72" s="40">
        <f t="shared" si="115"/>
        <v>260546.57814853519</v>
      </c>
      <c r="AP72" s="40">
        <f t="shared" si="115"/>
        <v>260546.57814853519</v>
      </c>
      <c r="AQ72" s="40">
        <f t="shared" si="115"/>
        <v>260546.57814853519</v>
      </c>
      <c r="AR72" s="40">
        <f t="shared" si="115"/>
        <v>260546.57814853519</v>
      </c>
      <c r="AS72" s="40">
        <f t="shared" si="115"/>
        <v>260546.57814853519</v>
      </c>
      <c r="AT72" s="40">
        <f t="shared" si="115"/>
        <v>260546.57814853519</v>
      </c>
      <c r="AU72" s="40">
        <f t="shared" si="115"/>
        <v>260546.57814853519</v>
      </c>
      <c r="AV72" s="40">
        <f t="shared" si="115"/>
        <v>260546.57814853519</v>
      </c>
    </row>
    <row r="73" spans="1:48" ht="15" customHeight="1" thickBot="1">
      <c r="B73" s="9"/>
      <c r="C73" s="33"/>
      <c r="D73" s="8"/>
      <c r="E73" s="42"/>
    </row>
    <row r="74" spans="1:48" ht="15" customHeight="1" thickBot="1">
      <c r="B74" s="7">
        <f>SUM(B70:B72)</f>
        <v>1147172885.1556146</v>
      </c>
      <c r="C74" s="6"/>
      <c r="D74" s="5">
        <f>SUM(D70:D72)</f>
        <v>1147172885.1556146</v>
      </c>
      <c r="E74" s="42"/>
      <c r="F74" s="69">
        <f>SUM(F70:F73)</f>
        <v>3441518.6554668429</v>
      </c>
      <c r="G74" s="69">
        <f t="shared" ref="G74:AV74" si="116">SUM(G70:G73)</f>
        <v>3441518.6554668429</v>
      </c>
      <c r="H74" s="69">
        <f t="shared" si="116"/>
        <v>3441518.6554668429</v>
      </c>
      <c r="I74" s="69">
        <f t="shared" si="116"/>
        <v>3441518.6554668429</v>
      </c>
      <c r="J74" s="69">
        <f t="shared" si="116"/>
        <v>3441518.6554668429</v>
      </c>
      <c r="K74" s="69">
        <f t="shared" si="116"/>
        <v>3441518.6554668429</v>
      </c>
      <c r="L74" s="69">
        <f t="shared" si="116"/>
        <v>3441518.6554668429</v>
      </c>
      <c r="M74" s="69">
        <f t="shared" si="116"/>
        <v>3441518.6554668429</v>
      </c>
      <c r="N74" s="69">
        <f t="shared" si="116"/>
        <v>3441518.6554668429</v>
      </c>
      <c r="O74" s="69">
        <f t="shared" si="116"/>
        <v>3441518.6554668429</v>
      </c>
      <c r="P74" s="69">
        <f t="shared" si="116"/>
        <v>3441518.6554668429</v>
      </c>
      <c r="Q74" s="69">
        <f t="shared" si="116"/>
        <v>3441518.6554668429</v>
      </c>
      <c r="R74" s="69">
        <f t="shared" si="116"/>
        <v>3441518.6554668429</v>
      </c>
      <c r="S74" s="69">
        <f t="shared" si="116"/>
        <v>3441518.6554668429</v>
      </c>
      <c r="T74" s="69">
        <f t="shared" si="116"/>
        <v>3441518.6554668429</v>
      </c>
      <c r="U74" s="69">
        <f t="shared" si="116"/>
        <v>3441518.6554668429</v>
      </c>
      <c r="V74" s="69">
        <f t="shared" si="116"/>
        <v>3441518.6554668429</v>
      </c>
      <c r="W74" s="69">
        <f t="shared" si="116"/>
        <v>3441518.6554668429</v>
      </c>
      <c r="X74" s="69">
        <f t="shared" si="116"/>
        <v>3441518.6554668429</v>
      </c>
      <c r="Y74" s="69">
        <f t="shared" si="116"/>
        <v>3441518.6554668429</v>
      </c>
      <c r="Z74" s="69">
        <f t="shared" si="116"/>
        <v>3441518.6554668429</v>
      </c>
      <c r="AA74" s="69">
        <f t="shared" si="116"/>
        <v>3441518.6554668429</v>
      </c>
      <c r="AB74" s="69">
        <f t="shared" si="116"/>
        <v>3441518.6554668429</v>
      </c>
      <c r="AC74" s="69">
        <f t="shared" si="116"/>
        <v>3441518.6554668429</v>
      </c>
      <c r="AD74" s="69">
        <f t="shared" si="116"/>
        <v>3441518.6554668429</v>
      </c>
      <c r="AE74" s="69">
        <f t="shared" si="116"/>
        <v>3441518.6554668429</v>
      </c>
      <c r="AF74" s="69">
        <f t="shared" si="116"/>
        <v>3441518.6554668429</v>
      </c>
      <c r="AG74" s="69">
        <f t="shared" si="116"/>
        <v>3441518.6554668429</v>
      </c>
      <c r="AH74" s="69">
        <f t="shared" si="116"/>
        <v>3441518.6554668429</v>
      </c>
      <c r="AI74" s="69">
        <f t="shared" si="116"/>
        <v>3441518.6554668429</v>
      </c>
      <c r="AJ74" s="69">
        <f t="shared" si="116"/>
        <v>3441518.6554668429</v>
      </c>
      <c r="AK74" s="69">
        <f t="shared" si="116"/>
        <v>3441518.6554668429</v>
      </c>
      <c r="AL74" s="69">
        <f t="shared" si="116"/>
        <v>3441518.6554668429</v>
      </c>
      <c r="AM74" s="69">
        <f t="shared" si="116"/>
        <v>3441518.6554668429</v>
      </c>
      <c r="AN74" s="69">
        <f t="shared" si="116"/>
        <v>3441518.6554668429</v>
      </c>
      <c r="AO74" s="69">
        <f t="shared" si="116"/>
        <v>3441518.6554668429</v>
      </c>
      <c r="AP74" s="69">
        <f t="shared" si="116"/>
        <v>3441518.6554668429</v>
      </c>
      <c r="AQ74" s="69">
        <f t="shared" si="116"/>
        <v>3441518.6554668429</v>
      </c>
      <c r="AR74" s="69">
        <f t="shared" si="116"/>
        <v>3441518.6554668429</v>
      </c>
      <c r="AS74" s="69">
        <f t="shared" si="116"/>
        <v>3441518.6554668429</v>
      </c>
      <c r="AT74" s="69">
        <f t="shared" si="116"/>
        <v>3441518.6554668429</v>
      </c>
      <c r="AU74" s="69">
        <f t="shared" si="116"/>
        <v>3441518.6554668429</v>
      </c>
      <c r="AV74" s="69">
        <f t="shared" si="116"/>
        <v>3441518.6554668429</v>
      </c>
    </row>
    <row r="75" spans="1:48" ht="15" customHeight="1">
      <c r="E75" s="42"/>
    </row>
    <row r="76" spans="1:48" ht="15" customHeight="1">
      <c r="E76" s="42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48" ht="15" customHeight="1">
      <c r="A77" s="31" t="s">
        <v>161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48" ht="15" customHeight="1" thickBot="1">
      <c r="A78" s="49" t="s">
        <v>25</v>
      </c>
      <c r="B78" s="70">
        <f>'PIS and Depr Calc'!C74</f>
        <v>2.92E-2</v>
      </c>
      <c r="C78" s="70">
        <f>B78/12</f>
        <v>2.4333333333333334E-3</v>
      </c>
      <c r="D78" s="46"/>
      <c r="E78" s="46"/>
      <c r="F78" s="45"/>
      <c r="G78" s="45"/>
      <c r="H78" s="45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</row>
    <row r="79" spans="1:48" ht="15" customHeight="1" thickTop="1" thickBot="1">
      <c r="A79" s="65" t="s">
        <v>26</v>
      </c>
      <c r="B79" s="65" t="s">
        <v>151</v>
      </c>
      <c r="C79" s="65"/>
      <c r="D79" s="65" t="s">
        <v>17</v>
      </c>
      <c r="E79" s="72">
        <f>$E$13</f>
        <v>43586</v>
      </c>
      <c r="F79" s="73">
        <f>EDATE(E79,1)</f>
        <v>43617</v>
      </c>
      <c r="G79" s="73">
        <f t="shared" ref="G79:AU79" si="117">EDATE(F79,1)</f>
        <v>43647</v>
      </c>
      <c r="H79" s="73">
        <f t="shared" si="117"/>
        <v>43678</v>
      </c>
      <c r="I79" s="73">
        <f t="shared" si="117"/>
        <v>43709</v>
      </c>
      <c r="J79" s="73">
        <f t="shared" si="117"/>
        <v>43739</v>
      </c>
      <c r="K79" s="73">
        <f t="shared" si="117"/>
        <v>43770</v>
      </c>
      <c r="L79" s="73">
        <f t="shared" si="117"/>
        <v>43800</v>
      </c>
      <c r="M79" s="73">
        <f t="shared" si="117"/>
        <v>43831</v>
      </c>
      <c r="N79" s="73">
        <f t="shared" si="117"/>
        <v>43862</v>
      </c>
      <c r="O79" s="73">
        <f t="shared" si="117"/>
        <v>43891</v>
      </c>
      <c r="P79" s="73">
        <f t="shared" si="117"/>
        <v>43922</v>
      </c>
      <c r="Q79" s="73">
        <f t="shared" si="117"/>
        <v>43952</v>
      </c>
      <c r="R79" s="73">
        <f t="shared" si="117"/>
        <v>43983</v>
      </c>
      <c r="S79" s="73">
        <f t="shared" si="117"/>
        <v>44013</v>
      </c>
      <c r="T79" s="73">
        <f t="shared" si="117"/>
        <v>44044</v>
      </c>
      <c r="U79" s="73">
        <f t="shared" si="117"/>
        <v>44075</v>
      </c>
      <c r="V79" s="73">
        <f t="shared" si="117"/>
        <v>44105</v>
      </c>
      <c r="W79" s="73">
        <f t="shared" si="117"/>
        <v>44136</v>
      </c>
      <c r="X79" s="73">
        <f t="shared" si="117"/>
        <v>44166</v>
      </c>
      <c r="Y79" s="73">
        <f t="shared" si="117"/>
        <v>44197</v>
      </c>
      <c r="Z79" s="73">
        <f t="shared" si="117"/>
        <v>44228</v>
      </c>
      <c r="AA79" s="73">
        <f t="shared" si="117"/>
        <v>44256</v>
      </c>
      <c r="AB79" s="73">
        <f t="shared" si="117"/>
        <v>44287</v>
      </c>
      <c r="AC79" s="73">
        <f t="shared" si="117"/>
        <v>44317</v>
      </c>
      <c r="AD79" s="73">
        <f t="shared" si="117"/>
        <v>44348</v>
      </c>
      <c r="AE79" s="73">
        <f t="shared" si="117"/>
        <v>44378</v>
      </c>
      <c r="AF79" s="73">
        <f t="shared" si="117"/>
        <v>44409</v>
      </c>
      <c r="AG79" s="73">
        <f t="shared" si="117"/>
        <v>44440</v>
      </c>
      <c r="AH79" s="73">
        <f t="shared" si="117"/>
        <v>44470</v>
      </c>
      <c r="AI79" s="73">
        <f t="shared" si="117"/>
        <v>44501</v>
      </c>
      <c r="AJ79" s="73">
        <f t="shared" si="117"/>
        <v>44531</v>
      </c>
      <c r="AK79" s="73">
        <f t="shared" si="117"/>
        <v>44562</v>
      </c>
      <c r="AL79" s="73">
        <f t="shared" si="117"/>
        <v>44593</v>
      </c>
      <c r="AM79" s="73">
        <f t="shared" si="117"/>
        <v>44621</v>
      </c>
      <c r="AN79" s="73">
        <f t="shared" si="117"/>
        <v>44652</v>
      </c>
      <c r="AO79" s="73">
        <f t="shared" si="117"/>
        <v>44682</v>
      </c>
      <c r="AP79" s="73">
        <f t="shared" si="117"/>
        <v>44713</v>
      </c>
      <c r="AQ79" s="73">
        <f t="shared" si="117"/>
        <v>44743</v>
      </c>
      <c r="AR79" s="73">
        <f t="shared" si="117"/>
        <v>44774</v>
      </c>
      <c r="AS79" s="73">
        <f t="shared" si="117"/>
        <v>44805</v>
      </c>
      <c r="AT79" s="73">
        <f t="shared" si="117"/>
        <v>44835</v>
      </c>
      <c r="AU79" s="73">
        <f t="shared" si="117"/>
        <v>44866</v>
      </c>
      <c r="AV79" s="73">
        <f>EDATE(AU79,1)</f>
        <v>44896</v>
      </c>
    </row>
    <row r="80" spans="1:48" ht="15" customHeight="1" thickTop="1">
      <c r="A80" s="31" t="s">
        <v>159</v>
      </c>
      <c r="B80" s="43">
        <f>'Tax Basis'!B30</f>
        <v>7498399.4232000001</v>
      </c>
      <c r="C80" s="42"/>
      <c r="D80" s="41">
        <f>B80+C80</f>
        <v>7498399.4232000001</v>
      </c>
      <c r="E80" s="42"/>
      <c r="F80" s="40">
        <f>'Tax Basis'!B38*'Depreciation Calcs'!C78</f>
        <v>18228.390749753333</v>
      </c>
      <c r="G80" s="40">
        <f t="shared" ref="G80:AV80" si="118">$D$80*$C$78</f>
        <v>18246.10526312</v>
      </c>
      <c r="H80" s="40">
        <f t="shared" si="118"/>
        <v>18246.10526312</v>
      </c>
      <c r="I80" s="40">
        <f t="shared" si="118"/>
        <v>18246.10526312</v>
      </c>
      <c r="J80" s="40">
        <f t="shared" si="118"/>
        <v>18246.10526312</v>
      </c>
      <c r="K80" s="40">
        <f t="shared" si="118"/>
        <v>18246.10526312</v>
      </c>
      <c r="L80" s="40">
        <f t="shared" si="118"/>
        <v>18246.10526312</v>
      </c>
      <c r="M80" s="40">
        <f t="shared" si="118"/>
        <v>18246.10526312</v>
      </c>
      <c r="N80" s="40">
        <f t="shared" si="118"/>
        <v>18246.10526312</v>
      </c>
      <c r="O80" s="40">
        <f t="shared" si="118"/>
        <v>18246.10526312</v>
      </c>
      <c r="P80" s="40">
        <f t="shared" si="118"/>
        <v>18246.10526312</v>
      </c>
      <c r="Q80" s="40">
        <f t="shared" si="118"/>
        <v>18246.10526312</v>
      </c>
      <c r="R80" s="40">
        <f t="shared" si="118"/>
        <v>18246.10526312</v>
      </c>
      <c r="S80" s="40">
        <f t="shared" si="118"/>
        <v>18246.10526312</v>
      </c>
      <c r="T80" s="40">
        <f t="shared" si="118"/>
        <v>18246.10526312</v>
      </c>
      <c r="U80" s="40">
        <f t="shared" si="118"/>
        <v>18246.10526312</v>
      </c>
      <c r="V80" s="40">
        <f t="shared" si="118"/>
        <v>18246.10526312</v>
      </c>
      <c r="W80" s="40">
        <f t="shared" si="118"/>
        <v>18246.10526312</v>
      </c>
      <c r="X80" s="40">
        <f t="shared" si="118"/>
        <v>18246.10526312</v>
      </c>
      <c r="Y80" s="40">
        <f t="shared" si="118"/>
        <v>18246.10526312</v>
      </c>
      <c r="Z80" s="40">
        <f t="shared" si="118"/>
        <v>18246.10526312</v>
      </c>
      <c r="AA80" s="40">
        <f t="shared" si="118"/>
        <v>18246.10526312</v>
      </c>
      <c r="AB80" s="40">
        <f t="shared" si="118"/>
        <v>18246.10526312</v>
      </c>
      <c r="AC80" s="40">
        <f t="shared" si="118"/>
        <v>18246.10526312</v>
      </c>
      <c r="AD80" s="40">
        <f t="shared" si="118"/>
        <v>18246.10526312</v>
      </c>
      <c r="AE80" s="40">
        <f t="shared" si="118"/>
        <v>18246.10526312</v>
      </c>
      <c r="AF80" s="40">
        <f t="shared" si="118"/>
        <v>18246.10526312</v>
      </c>
      <c r="AG80" s="40">
        <f t="shared" si="118"/>
        <v>18246.10526312</v>
      </c>
      <c r="AH80" s="40">
        <f t="shared" si="118"/>
        <v>18246.10526312</v>
      </c>
      <c r="AI80" s="40">
        <f t="shared" si="118"/>
        <v>18246.10526312</v>
      </c>
      <c r="AJ80" s="40">
        <f t="shared" si="118"/>
        <v>18246.10526312</v>
      </c>
      <c r="AK80" s="40">
        <f t="shared" si="118"/>
        <v>18246.10526312</v>
      </c>
      <c r="AL80" s="40">
        <f t="shared" si="118"/>
        <v>18246.10526312</v>
      </c>
      <c r="AM80" s="40">
        <f t="shared" si="118"/>
        <v>18246.10526312</v>
      </c>
      <c r="AN80" s="40">
        <f t="shared" si="118"/>
        <v>18246.10526312</v>
      </c>
      <c r="AO80" s="40">
        <f t="shared" si="118"/>
        <v>18246.10526312</v>
      </c>
      <c r="AP80" s="40">
        <f t="shared" si="118"/>
        <v>18246.10526312</v>
      </c>
      <c r="AQ80" s="40">
        <f t="shared" si="118"/>
        <v>18246.10526312</v>
      </c>
      <c r="AR80" s="40">
        <f t="shared" si="118"/>
        <v>18246.10526312</v>
      </c>
      <c r="AS80" s="40">
        <f t="shared" si="118"/>
        <v>18246.10526312</v>
      </c>
      <c r="AT80" s="40">
        <f t="shared" si="118"/>
        <v>18246.10526312</v>
      </c>
      <c r="AU80" s="40">
        <f t="shared" si="118"/>
        <v>18246.10526312</v>
      </c>
      <c r="AV80" s="40">
        <f t="shared" si="118"/>
        <v>18246.10526312</v>
      </c>
    </row>
    <row r="81" spans="1:48" ht="15" customHeight="1">
      <c r="A81" s="31" t="s">
        <v>20</v>
      </c>
      <c r="B81" s="43">
        <f>'Tax Basis'!B31</f>
        <v>169262.58298554653</v>
      </c>
      <c r="C81" s="42"/>
      <c r="D81" s="41">
        <f>B81+C81</f>
        <v>169262.58298554653</v>
      </c>
      <c r="E81" s="33"/>
      <c r="F81" s="39">
        <f t="shared" ref="F81:AV81" si="119">$D$81*$C$78</f>
        <v>411.87228526482988</v>
      </c>
      <c r="G81" s="39">
        <f t="shared" si="119"/>
        <v>411.87228526482988</v>
      </c>
      <c r="H81" s="39">
        <f t="shared" si="119"/>
        <v>411.87228526482988</v>
      </c>
      <c r="I81" s="39">
        <f t="shared" si="119"/>
        <v>411.87228526482988</v>
      </c>
      <c r="J81" s="39">
        <f t="shared" si="119"/>
        <v>411.87228526482988</v>
      </c>
      <c r="K81" s="39">
        <f t="shared" si="119"/>
        <v>411.87228526482988</v>
      </c>
      <c r="L81" s="39">
        <f t="shared" si="119"/>
        <v>411.87228526482988</v>
      </c>
      <c r="M81" s="39">
        <f t="shared" si="119"/>
        <v>411.87228526482988</v>
      </c>
      <c r="N81" s="39">
        <f t="shared" si="119"/>
        <v>411.87228526482988</v>
      </c>
      <c r="O81" s="39">
        <f t="shared" si="119"/>
        <v>411.87228526482988</v>
      </c>
      <c r="P81" s="39">
        <f t="shared" si="119"/>
        <v>411.87228526482988</v>
      </c>
      <c r="Q81" s="39">
        <f t="shared" si="119"/>
        <v>411.87228526482988</v>
      </c>
      <c r="R81" s="39">
        <f t="shared" si="119"/>
        <v>411.87228526482988</v>
      </c>
      <c r="S81" s="39">
        <f t="shared" si="119"/>
        <v>411.87228526482988</v>
      </c>
      <c r="T81" s="39">
        <f t="shared" si="119"/>
        <v>411.87228526482988</v>
      </c>
      <c r="U81" s="39">
        <f t="shared" si="119"/>
        <v>411.87228526482988</v>
      </c>
      <c r="V81" s="39">
        <f t="shared" si="119"/>
        <v>411.87228526482988</v>
      </c>
      <c r="W81" s="39">
        <f t="shared" si="119"/>
        <v>411.87228526482988</v>
      </c>
      <c r="X81" s="39">
        <f t="shared" si="119"/>
        <v>411.87228526482988</v>
      </c>
      <c r="Y81" s="39">
        <f t="shared" si="119"/>
        <v>411.87228526482988</v>
      </c>
      <c r="Z81" s="39">
        <f t="shared" si="119"/>
        <v>411.87228526482988</v>
      </c>
      <c r="AA81" s="39">
        <f t="shared" si="119"/>
        <v>411.87228526482988</v>
      </c>
      <c r="AB81" s="39">
        <f t="shared" si="119"/>
        <v>411.87228526482988</v>
      </c>
      <c r="AC81" s="39">
        <f t="shared" si="119"/>
        <v>411.87228526482988</v>
      </c>
      <c r="AD81" s="39">
        <f t="shared" si="119"/>
        <v>411.87228526482988</v>
      </c>
      <c r="AE81" s="39">
        <f t="shared" si="119"/>
        <v>411.87228526482988</v>
      </c>
      <c r="AF81" s="39">
        <f t="shared" si="119"/>
        <v>411.87228526482988</v>
      </c>
      <c r="AG81" s="39">
        <f t="shared" si="119"/>
        <v>411.87228526482988</v>
      </c>
      <c r="AH81" s="39">
        <f t="shared" si="119"/>
        <v>411.87228526482988</v>
      </c>
      <c r="AI81" s="39">
        <f t="shared" si="119"/>
        <v>411.87228526482988</v>
      </c>
      <c r="AJ81" s="39">
        <f t="shared" si="119"/>
        <v>411.87228526482988</v>
      </c>
      <c r="AK81" s="39">
        <f t="shared" si="119"/>
        <v>411.87228526482988</v>
      </c>
      <c r="AL81" s="39">
        <f t="shared" si="119"/>
        <v>411.87228526482988</v>
      </c>
      <c r="AM81" s="39">
        <f t="shared" si="119"/>
        <v>411.87228526482988</v>
      </c>
      <c r="AN81" s="39">
        <f t="shared" si="119"/>
        <v>411.87228526482988</v>
      </c>
      <c r="AO81" s="39">
        <f t="shared" si="119"/>
        <v>411.87228526482988</v>
      </c>
      <c r="AP81" s="39">
        <f t="shared" si="119"/>
        <v>411.87228526482988</v>
      </c>
      <c r="AQ81" s="39">
        <f t="shared" si="119"/>
        <v>411.87228526482988</v>
      </c>
      <c r="AR81" s="39">
        <f t="shared" si="119"/>
        <v>411.87228526482988</v>
      </c>
      <c r="AS81" s="39">
        <f t="shared" si="119"/>
        <v>411.87228526482988</v>
      </c>
      <c r="AT81" s="39">
        <f t="shared" si="119"/>
        <v>411.87228526482988</v>
      </c>
      <c r="AU81" s="39">
        <f t="shared" si="119"/>
        <v>411.87228526482988</v>
      </c>
      <c r="AV81" s="39">
        <f t="shared" si="119"/>
        <v>411.87228526482988</v>
      </c>
    </row>
    <row r="82" spans="1:48" ht="15" customHeight="1">
      <c r="A82" s="31" t="s">
        <v>21</v>
      </c>
      <c r="B82" s="43">
        <f>'Tax Basis'!B32</f>
        <v>555495.18876661011</v>
      </c>
      <c r="C82" s="42"/>
      <c r="D82" s="41">
        <f>B82+C82</f>
        <v>555495.18876661011</v>
      </c>
      <c r="E82" s="42"/>
      <c r="F82" s="40">
        <f t="shared" ref="F82:AV82" si="120">$D$82*$C$78</f>
        <v>1351.7049593320846</v>
      </c>
      <c r="G82" s="40">
        <f t="shared" si="120"/>
        <v>1351.7049593320846</v>
      </c>
      <c r="H82" s="40">
        <f t="shared" si="120"/>
        <v>1351.7049593320846</v>
      </c>
      <c r="I82" s="40">
        <f t="shared" si="120"/>
        <v>1351.7049593320846</v>
      </c>
      <c r="J82" s="40">
        <f t="shared" si="120"/>
        <v>1351.7049593320846</v>
      </c>
      <c r="K82" s="40">
        <f t="shared" si="120"/>
        <v>1351.7049593320846</v>
      </c>
      <c r="L82" s="40">
        <f t="shared" si="120"/>
        <v>1351.7049593320846</v>
      </c>
      <c r="M82" s="40">
        <f t="shared" si="120"/>
        <v>1351.7049593320846</v>
      </c>
      <c r="N82" s="40">
        <f t="shared" si="120"/>
        <v>1351.7049593320846</v>
      </c>
      <c r="O82" s="40">
        <f t="shared" si="120"/>
        <v>1351.7049593320846</v>
      </c>
      <c r="P82" s="40">
        <f t="shared" si="120"/>
        <v>1351.7049593320846</v>
      </c>
      <c r="Q82" s="40">
        <f t="shared" si="120"/>
        <v>1351.7049593320846</v>
      </c>
      <c r="R82" s="40">
        <f t="shared" si="120"/>
        <v>1351.7049593320846</v>
      </c>
      <c r="S82" s="40">
        <f t="shared" si="120"/>
        <v>1351.7049593320846</v>
      </c>
      <c r="T82" s="40">
        <f t="shared" si="120"/>
        <v>1351.7049593320846</v>
      </c>
      <c r="U82" s="40">
        <f t="shared" si="120"/>
        <v>1351.7049593320846</v>
      </c>
      <c r="V82" s="40">
        <f t="shared" si="120"/>
        <v>1351.7049593320846</v>
      </c>
      <c r="W82" s="40">
        <f t="shared" si="120"/>
        <v>1351.7049593320846</v>
      </c>
      <c r="X82" s="40">
        <f t="shared" si="120"/>
        <v>1351.7049593320846</v>
      </c>
      <c r="Y82" s="40">
        <f t="shared" si="120"/>
        <v>1351.7049593320846</v>
      </c>
      <c r="Z82" s="40">
        <f t="shared" si="120"/>
        <v>1351.7049593320846</v>
      </c>
      <c r="AA82" s="40">
        <f t="shared" si="120"/>
        <v>1351.7049593320846</v>
      </c>
      <c r="AB82" s="40">
        <f t="shared" si="120"/>
        <v>1351.7049593320846</v>
      </c>
      <c r="AC82" s="40">
        <f t="shared" si="120"/>
        <v>1351.7049593320846</v>
      </c>
      <c r="AD82" s="40">
        <f t="shared" si="120"/>
        <v>1351.7049593320846</v>
      </c>
      <c r="AE82" s="40">
        <f t="shared" si="120"/>
        <v>1351.7049593320846</v>
      </c>
      <c r="AF82" s="40">
        <f t="shared" si="120"/>
        <v>1351.7049593320846</v>
      </c>
      <c r="AG82" s="40">
        <f t="shared" si="120"/>
        <v>1351.7049593320846</v>
      </c>
      <c r="AH82" s="40">
        <f t="shared" si="120"/>
        <v>1351.7049593320846</v>
      </c>
      <c r="AI82" s="40">
        <f t="shared" si="120"/>
        <v>1351.7049593320846</v>
      </c>
      <c r="AJ82" s="40">
        <f t="shared" si="120"/>
        <v>1351.7049593320846</v>
      </c>
      <c r="AK82" s="40">
        <f t="shared" si="120"/>
        <v>1351.7049593320846</v>
      </c>
      <c r="AL82" s="40">
        <f t="shared" si="120"/>
        <v>1351.7049593320846</v>
      </c>
      <c r="AM82" s="40">
        <f t="shared" si="120"/>
        <v>1351.7049593320846</v>
      </c>
      <c r="AN82" s="40">
        <f t="shared" si="120"/>
        <v>1351.7049593320846</v>
      </c>
      <c r="AO82" s="40">
        <f t="shared" si="120"/>
        <v>1351.7049593320846</v>
      </c>
      <c r="AP82" s="40">
        <f t="shared" si="120"/>
        <v>1351.7049593320846</v>
      </c>
      <c r="AQ82" s="40">
        <f t="shared" si="120"/>
        <v>1351.7049593320846</v>
      </c>
      <c r="AR82" s="40">
        <f t="shared" si="120"/>
        <v>1351.7049593320846</v>
      </c>
      <c r="AS82" s="40">
        <f t="shared" si="120"/>
        <v>1351.7049593320846</v>
      </c>
      <c r="AT82" s="40">
        <f t="shared" si="120"/>
        <v>1351.7049593320846</v>
      </c>
      <c r="AU82" s="40">
        <f t="shared" si="120"/>
        <v>1351.7049593320846</v>
      </c>
      <c r="AV82" s="40">
        <f t="shared" si="120"/>
        <v>1351.7049593320846</v>
      </c>
    </row>
    <row r="83" spans="1:48" ht="15" customHeight="1" thickBot="1">
      <c r="B83" s="9"/>
      <c r="C83" s="33"/>
      <c r="D83" s="8"/>
      <c r="E83" s="42"/>
    </row>
    <row r="84" spans="1:48" ht="15" customHeight="1" thickBot="1">
      <c r="B84" s="7">
        <f>SUM(B80:B82)</f>
        <v>8223157.1949521564</v>
      </c>
      <c r="C84" s="6"/>
      <c r="D84" s="5">
        <f>SUM(D80:D82)</f>
        <v>8223157.1949521564</v>
      </c>
      <c r="E84" s="42"/>
      <c r="F84" s="69">
        <f>SUM(F80:F83)</f>
        <v>19991.967994350249</v>
      </c>
      <c r="G84" s="69">
        <f t="shared" ref="G84:AV84" si="121">SUM(G80:G83)</f>
        <v>20009.682507716916</v>
      </c>
      <c r="H84" s="69">
        <f t="shared" si="121"/>
        <v>20009.682507716916</v>
      </c>
      <c r="I84" s="69">
        <f t="shared" si="121"/>
        <v>20009.682507716916</v>
      </c>
      <c r="J84" s="69">
        <f t="shared" si="121"/>
        <v>20009.682507716916</v>
      </c>
      <c r="K84" s="69">
        <f t="shared" si="121"/>
        <v>20009.682507716916</v>
      </c>
      <c r="L84" s="69">
        <f t="shared" si="121"/>
        <v>20009.682507716916</v>
      </c>
      <c r="M84" s="69">
        <f t="shared" si="121"/>
        <v>20009.682507716916</v>
      </c>
      <c r="N84" s="69">
        <f t="shared" si="121"/>
        <v>20009.682507716916</v>
      </c>
      <c r="O84" s="69">
        <f t="shared" si="121"/>
        <v>20009.682507716916</v>
      </c>
      <c r="P84" s="69">
        <f t="shared" si="121"/>
        <v>20009.682507716916</v>
      </c>
      <c r="Q84" s="69">
        <f t="shared" si="121"/>
        <v>20009.682507716916</v>
      </c>
      <c r="R84" s="69">
        <f t="shared" si="121"/>
        <v>20009.682507716916</v>
      </c>
      <c r="S84" s="69">
        <f t="shared" si="121"/>
        <v>20009.682507716916</v>
      </c>
      <c r="T84" s="69">
        <f t="shared" si="121"/>
        <v>20009.682507716916</v>
      </c>
      <c r="U84" s="69">
        <f t="shared" si="121"/>
        <v>20009.682507716916</v>
      </c>
      <c r="V84" s="69">
        <f t="shared" si="121"/>
        <v>20009.682507716916</v>
      </c>
      <c r="W84" s="69">
        <f t="shared" si="121"/>
        <v>20009.682507716916</v>
      </c>
      <c r="X84" s="69">
        <f t="shared" si="121"/>
        <v>20009.682507716916</v>
      </c>
      <c r="Y84" s="69">
        <f t="shared" si="121"/>
        <v>20009.682507716916</v>
      </c>
      <c r="Z84" s="69">
        <f t="shared" si="121"/>
        <v>20009.682507716916</v>
      </c>
      <c r="AA84" s="69">
        <f t="shared" si="121"/>
        <v>20009.682507716916</v>
      </c>
      <c r="AB84" s="69">
        <f t="shared" si="121"/>
        <v>20009.682507716916</v>
      </c>
      <c r="AC84" s="69">
        <f t="shared" si="121"/>
        <v>20009.682507716916</v>
      </c>
      <c r="AD84" s="69">
        <f t="shared" si="121"/>
        <v>20009.682507716916</v>
      </c>
      <c r="AE84" s="69">
        <f t="shared" si="121"/>
        <v>20009.682507716916</v>
      </c>
      <c r="AF84" s="69">
        <f t="shared" si="121"/>
        <v>20009.682507716916</v>
      </c>
      <c r="AG84" s="69">
        <f t="shared" si="121"/>
        <v>20009.682507716916</v>
      </c>
      <c r="AH84" s="69">
        <f t="shared" si="121"/>
        <v>20009.682507716916</v>
      </c>
      <c r="AI84" s="69">
        <f t="shared" si="121"/>
        <v>20009.682507716916</v>
      </c>
      <c r="AJ84" s="69">
        <f t="shared" si="121"/>
        <v>20009.682507716916</v>
      </c>
      <c r="AK84" s="69">
        <f t="shared" si="121"/>
        <v>20009.682507716916</v>
      </c>
      <c r="AL84" s="69">
        <f t="shared" si="121"/>
        <v>20009.682507716916</v>
      </c>
      <c r="AM84" s="69">
        <f t="shared" si="121"/>
        <v>20009.682507716916</v>
      </c>
      <c r="AN84" s="69">
        <f t="shared" si="121"/>
        <v>20009.682507716916</v>
      </c>
      <c r="AO84" s="69">
        <f t="shared" si="121"/>
        <v>20009.682507716916</v>
      </c>
      <c r="AP84" s="69">
        <f t="shared" si="121"/>
        <v>20009.682507716916</v>
      </c>
      <c r="AQ84" s="69">
        <f t="shared" si="121"/>
        <v>20009.682507716916</v>
      </c>
      <c r="AR84" s="69">
        <f t="shared" si="121"/>
        <v>20009.682507716916</v>
      </c>
      <c r="AS84" s="69">
        <f t="shared" si="121"/>
        <v>20009.682507716916</v>
      </c>
      <c r="AT84" s="69">
        <f t="shared" si="121"/>
        <v>20009.682507716916</v>
      </c>
      <c r="AU84" s="69">
        <f t="shared" si="121"/>
        <v>20009.682507716916</v>
      </c>
      <c r="AV84" s="69">
        <f t="shared" si="121"/>
        <v>20009.682507716916</v>
      </c>
    </row>
    <row r="85" spans="1:48" ht="15" customHeight="1"/>
    <row r="86" spans="1:48" ht="15" customHeight="1">
      <c r="F86" s="39"/>
      <c r="G86" s="39"/>
      <c r="H86" s="39"/>
    </row>
    <row r="87" spans="1:48" ht="15" customHeight="1">
      <c r="A87" s="31" t="s">
        <v>162</v>
      </c>
      <c r="F87" s="39"/>
      <c r="G87" s="39"/>
      <c r="H87" s="39"/>
    </row>
    <row r="88" spans="1:48" ht="15" customHeight="1" thickBot="1">
      <c r="A88" s="49" t="s">
        <v>25</v>
      </c>
      <c r="B88" s="70">
        <f>'PIS and Depr Calc'!C73</f>
        <v>1.7000000000000001E-2</v>
      </c>
      <c r="C88" s="70">
        <f>B88/12</f>
        <v>1.4166666666666668E-3</v>
      </c>
      <c r="D88" s="46"/>
      <c r="E88" s="46"/>
      <c r="F88" s="45"/>
      <c r="G88" s="45"/>
      <c r="H88" s="45"/>
      <c r="I88" s="4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</row>
    <row r="89" spans="1:48" ht="15" customHeight="1" thickTop="1" thickBot="1">
      <c r="A89" s="65" t="s">
        <v>26</v>
      </c>
      <c r="B89" s="65" t="s">
        <v>151</v>
      </c>
      <c r="C89" s="65"/>
      <c r="D89" s="65" t="s">
        <v>17</v>
      </c>
      <c r="E89" s="72">
        <f>$E$13</f>
        <v>43586</v>
      </c>
      <c r="F89" s="73">
        <f>EDATE(E89,1)</f>
        <v>43617</v>
      </c>
      <c r="G89" s="73">
        <f t="shared" ref="G89:AU89" si="122">EDATE(F89,1)</f>
        <v>43647</v>
      </c>
      <c r="H89" s="73">
        <f t="shared" si="122"/>
        <v>43678</v>
      </c>
      <c r="I89" s="73">
        <f t="shared" si="122"/>
        <v>43709</v>
      </c>
      <c r="J89" s="73">
        <f t="shared" si="122"/>
        <v>43739</v>
      </c>
      <c r="K89" s="73">
        <f t="shared" si="122"/>
        <v>43770</v>
      </c>
      <c r="L89" s="73">
        <f t="shared" si="122"/>
        <v>43800</v>
      </c>
      <c r="M89" s="73">
        <f t="shared" si="122"/>
        <v>43831</v>
      </c>
      <c r="N89" s="73">
        <f t="shared" si="122"/>
        <v>43862</v>
      </c>
      <c r="O89" s="73">
        <f t="shared" si="122"/>
        <v>43891</v>
      </c>
      <c r="P89" s="73">
        <f t="shared" si="122"/>
        <v>43922</v>
      </c>
      <c r="Q89" s="73">
        <f t="shared" si="122"/>
        <v>43952</v>
      </c>
      <c r="R89" s="73">
        <f t="shared" si="122"/>
        <v>43983</v>
      </c>
      <c r="S89" s="73">
        <f t="shared" si="122"/>
        <v>44013</v>
      </c>
      <c r="T89" s="73">
        <f t="shared" si="122"/>
        <v>44044</v>
      </c>
      <c r="U89" s="73">
        <f t="shared" si="122"/>
        <v>44075</v>
      </c>
      <c r="V89" s="73">
        <f t="shared" si="122"/>
        <v>44105</v>
      </c>
      <c r="W89" s="73">
        <f t="shared" si="122"/>
        <v>44136</v>
      </c>
      <c r="X89" s="73">
        <f t="shared" si="122"/>
        <v>44166</v>
      </c>
      <c r="Y89" s="73">
        <f t="shared" si="122"/>
        <v>44197</v>
      </c>
      <c r="Z89" s="73">
        <f t="shared" si="122"/>
        <v>44228</v>
      </c>
      <c r="AA89" s="73">
        <f t="shared" si="122"/>
        <v>44256</v>
      </c>
      <c r="AB89" s="73">
        <f t="shared" si="122"/>
        <v>44287</v>
      </c>
      <c r="AC89" s="73">
        <f t="shared" si="122"/>
        <v>44317</v>
      </c>
      <c r="AD89" s="73">
        <f t="shared" si="122"/>
        <v>44348</v>
      </c>
      <c r="AE89" s="73">
        <f t="shared" si="122"/>
        <v>44378</v>
      </c>
      <c r="AF89" s="73">
        <f t="shared" si="122"/>
        <v>44409</v>
      </c>
      <c r="AG89" s="73">
        <f t="shared" si="122"/>
        <v>44440</v>
      </c>
      <c r="AH89" s="73">
        <f t="shared" si="122"/>
        <v>44470</v>
      </c>
      <c r="AI89" s="73">
        <f t="shared" si="122"/>
        <v>44501</v>
      </c>
      <c r="AJ89" s="73">
        <f t="shared" si="122"/>
        <v>44531</v>
      </c>
      <c r="AK89" s="73">
        <f t="shared" si="122"/>
        <v>44562</v>
      </c>
      <c r="AL89" s="73">
        <f t="shared" si="122"/>
        <v>44593</v>
      </c>
      <c r="AM89" s="73">
        <f t="shared" si="122"/>
        <v>44621</v>
      </c>
      <c r="AN89" s="73">
        <f t="shared" si="122"/>
        <v>44652</v>
      </c>
      <c r="AO89" s="73">
        <f t="shared" si="122"/>
        <v>44682</v>
      </c>
      <c r="AP89" s="73">
        <f t="shared" si="122"/>
        <v>44713</v>
      </c>
      <c r="AQ89" s="73">
        <f t="shared" si="122"/>
        <v>44743</v>
      </c>
      <c r="AR89" s="73">
        <f t="shared" si="122"/>
        <v>44774</v>
      </c>
      <c r="AS89" s="73">
        <f t="shared" si="122"/>
        <v>44805</v>
      </c>
      <c r="AT89" s="73">
        <f t="shared" si="122"/>
        <v>44835</v>
      </c>
      <c r="AU89" s="73">
        <f t="shared" si="122"/>
        <v>44866</v>
      </c>
      <c r="AV89" s="73">
        <f>EDATE(AU89,1)</f>
        <v>44896</v>
      </c>
    </row>
    <row r="90" spans="1:48" ht="15" customHeight="1" thickTop="1">
      <c r="A90" s="31" t="s">
        <v>159</v>
      </c>
      <c r="B90" s="43">
        <f>'Tax Basis'!C30</f>
        <v>44501596.576800004</v>
      </c>
      <c r="C90" s="42"/>
      <c r="D90" s="41">
        <f>B90+C90</f>
        <v>44501596.576800004</v>
      </c>
      <c r="E90" s="42"/>
      <c r="F90" s="40">
        <f>'Tax Basis'!C38*'Depreciation Calcs'!C88</f>
        <v>62982.721311216672</v>
      </c>
      <c r="G90" s="40">
        <f t="shared" ref="G90:AV90" si="123">$D$90*$C$88</f>
        <v>63043.928483800009</v>
      </c>
      <c r="H90" s="40">
        <f t="shared" si="123"/>
        <v>63043.928483800009</v>
      </c>
      <c r="I90" s="40">
        <f t="shared" si="123"/>
        <v>63043.928483800009</v>
      </c>
      <c r="J90" s="40">
        <f t="shared" si="123"/>
        <v>63043.928483800009</v>
      </c>
      <c r="K90" s="40">
        <f t="shared" si="123"/>
        <v>63043.928483800009</v>
      </c>
      <c r="L90" s="40">
        <f t="shared" si="123"/>
        <v>63043.928483800009</v>
      </c>
      <c r="M90" s="40">
        <f t="shared" si="123"/>
        <v>63043.928483800009</v>
      </c>
      <c r="N90" s="40">
        <f t="shared" si="123"/>
        <v>63043.928483800009</v>
      </c>
      <c r="O90" s="40">
        <f t="shared" si="123"/>
        <v>63043.928483800009</v>
      </c>
      <c r="P90" s="40">
        <f t="shared" si="123"/>
        <v>63043.928483800009</v>
      </c>
      <c r="Q90" s="40">
        <f t="shared" si="123"/>
        <v>63043.928483800009</v>
      </c>
      <c r="R90" s="40">
        <f t="shared" si="123"/>
        <v>63043.928483800009</v>
      </c>
      <c r="S90" s="40">
        <f t="shared" si="123"/>
        <v>63043.928483800009</v>
      </c>
      <c r="T90" s="40">
        <f t="shared" si="123"/>
        <v>63043.928483800009</v>
      </c>
      <c r="U90" s="40">
        <f t="shared" si="123"/>
        <v>63043.928483800009</v>
      </c>
      <c r="V90" s="40">
        <f t="shared" si="123"/>
        <v>63043.928483800009</v>
      </c>
      <c r="W90" s="40">
        <f t="shared" si="123"/>
        <v>63043.928483800009</v>
      </c>
      <c r="X90" s="40">
        <f t="shared" si="123"/>
        <v>63043.928483800009</v>
      </c>
      <c r="Y90" s="40">
        <f t="shared" si="123"/>
        <v>63043.928483800009</v>
      </c>
      <c r="Z90" s="40">
        <f t="shared" si="123"/>
        <v>63043.928483800009</v>
      </c>
      <c r="AA90" s="40">
        <f t="shared" si="123"/>
        <v>63043.928483800009</v>
      </c>
      <c r="AB90" s="40">
        <f t="shared" si="123"/>
        <v>63043.928483800009</v>
      </c>
      <c r="AC90" s="40">
        <f t="shared" si="123"/>
        <v>63043.928483800009</v>
      </c>
      <c r="AD90" s="40">
        <f t="shared" si="123"/>
        <v>63043.928483800009</v>
      </c>
      <c r="AE90" s="40">
        <f t="shared" si="123"/>
        <v>63043.928483800009</v>
      </c>
      <c r="AF90" s="40">
        <f t="shared" si="123"/>
        <v>63043.928483800009</v>
      </c>
      <c r="AG90" s="40">
        <f t="shared" si="123"/>
        <v>63043.928483800009</v>
      </c>
      <c r="AH90" s="40">
        <f t="shared" si="123"/>
        <v>63043.928483800009</v>
      </c>
      <c r="AI90" s="40">
        <f t="shared" si="123"/>
        <v>63043.928483800009</v>
      </c>
      <c r="AJ90" s="40">
        <f t="shared" si="123"/>
        <v>63043.928483800009</v>
      </c>
      <c r="AK90" s="40">
        <f t="shared" si="123"/>
        <v>63043.928483800009</v>
      </c>
      <c r="AL90" s="40">
        <f t="shared" si="123"/>
        <v>63043.928483800009</v>
      </c>
      <c r="AM90" s="40">
        <f t="shared" si="123"/>
        <v>63043.928483800009</v>
      </c>
      <c r="AN90" s="40">
        <f t="shared" si="123"/>
        <v>63043.928483800009</v>
      </c>
      <c r="AO90" s="40">
        <f t="shared" si="123"/>
        <v>63043.928483800009</v>
      </c>
      <c r="AP90" s="40">
        <f t="shared" si="123"/>
        <v>63043.928483800009</v>
      </c>
      <c r="AQ90" s="40">
        <f t="shared" si="123"/>
        <v>63043.928483800009</v>
      </c>
      <c r="AR90" s="40">
        <f t="shared" si="123"/>
        <v>63043.928483800009</v>
      </c>
      <c r="AS90" s="40">
        <f t="shared" si="123"/>
        <v>63043.928483800009</v>
      </c>
      <c r="AT90" s="40">
        <f t="shared" si="123"/>
        <v>63043.928483800009</v>
      </c>
      <c r="AU90" s="40">
        <f t="shared" si="123"/>
        <v>63043.928483800009</v>
      </c>
      <c r="AV90" s="40">
        <f t="shared" si="123"/>
        <v>63043.928483800009</v>
      </c>
    </row>
    <row r="91" spans="1:48" ht="15" customHeight="1">
      <c r="A91" s="31" t="s">
        <v>20</v>
      </c>
      <c r="B91" s="43">
        <f>'Tax Basis'!C31</f>
        <v>1004541.737302571</v>
      </c>
      <c r="C91" s="42"/>
      <c r="D91" s="41">
        <f>B91+C91</f>
        <v>1004541.737302571</v>
      </c>
      <c r="E91" s="33"/>
      <c r="F91" s="39">
        <f t="shared" ref="F91:AV91" si="124">$D$91*$C$88</f>
        <v>1423.1007945119757</v>
      </c>
      <c r="G91" s="39">
        <f t="shared" si="124"/>
        <v>1423.1007945119757</v>
      </c>
      <c r="H91" s="39">
        <f t="shared" si="124"/>
        <v>1423.1007945119757</v>
      </c>
      <c r="I91" s="39">
        <f t="shared" si="124"/>
        <v>1423.1007945119757</v>
      </c>
      <c r="J91" s="39">
        <f t="shared" si="124"/>
        <v>1423.1007945119757</v>
      </c>
      <c r="K91" s="39">
        <f t="shared" si="124"/>
        <v>1423.1007945119757</v>
      </c>
      <c r="L91" s="39">
        <f t="shared" si="124"/>
        <v>1423.1007945119757</v>
      </c>
      <c r="M91" s="39">
        <f t="shared" si="124"/>
        <v>1423.1007945119757</v>
      </c>
      <c r="N91" s="39">
        <f t="shared" si="124"/>
        <v>1423.1007945119757</v>
      </c>
      <c r="O91" s="39">
        <f t="shared" si="124"/>
        <v>1423.1007945119757</v>
      </c>
      <c r="P91" s="39">
        <f t="shared" si="124"/>
        <v>1423.1007945119757</v>
      </c>
      <c r="Q91" s="39">
        <f t="shared" si="124"/>
        <v>1423.1007945119757</v>
      </c>
      <c r="R91" s="39">
        <f t="shared" si="124"/>
        <v>1423.1007945119757</v>
      </c>
      <c r="S91" s="39">
        <f t="shared" si="124"/>
        <v>1423.1007945119757</v>
      </c>
      <c r="T91" s="39">
        <f t="shared" si="124"/>
        <v>1423.1007945119757</v>
      </c>
      <c r="U91" s="39">
        <f t="shared" si="124"/>
        <v>1423.1007945119757</v>
      </c>
      <c r="V91" s="39">
        <f t="shared" si="124"/>
        <v>1423.1007945119757</v>
      </c>
      <c r="W91" s="39">
        <f t="shared" si="124"/>
        <v>1423.1007945119757</v>
      </c>
      <c r="X91" s="39">
        <f t="shared" si="124"/>
        <v>1423.1007945119757</v>
      </c>
      <c r="Y91" s="39">
        <f t="shared" si="124"/>
        <v>1423.1007945119757</v>
      </c>
      <c r="Z91" s="39">
        <f t="shared" si="124"/>
        <v>1423.1007945119757</v>
      </c>
      <c r="AA91" s="39">
        <f t="shared" si="124"/>
        <v>1423.1007945119757</v>
      </c>
      <c r="AB91" s="39">
        <f t="shared" si="124"/>
        <v>1423.1007945119757</v>
      </c>
      <c r="AC91" s="39">
        <f t="shared" si="124"/>
        <v>1423.1007945119757</v>
      </c>
      <c r="AD91" s="39">
        <f t="shared" si="124"/>
        <v>1423.1007945119757</v>
      </c>
      <c r="AE91" s="39">
        <f t="shared" si="124"/>
        <v>1423.1007945119757</v>
      </c>
      <c r="AF91" s="39">
        <f t="shared" si="124"/>
        <v>1423.1007945119757</v>
      </c>
      <c r="AG91" s="39">
        <f t="shared" si="124"/>
        <v>1423.1007945119757</v>
      </c>
      <c r="AH91" s="39">
        <f t="shared" si="124"/>
        <v>1423.1007945119757</v>
      </c>
      <c r="AI91" s="39">
        <f t="shared" si="124"/>
        <v>1423.1007945119757</v>
      </c>
      <c r="AJ91" s="39">
        <f t="shared" si="124"/>
        <v>1423.1007945119757</v>
      </c>
      <c r="AK91" s="39">
        <f t="shared" si="124"/>
        <v>1423.1007945119757</v>
      </c>
      <c r="AL91" s="39">
        <f t="shared" si="124"/>
        <v>1423.1007945119757</v>
      </c>
      <c r="AM91" s="39">
        <f t="shared" si="124"/>
        <v>1423.1007945119757</v>
      </c>
      <c r="AN91" s="39">
        <f t="shared" si="124"/>
        <v>1423.1007945119757</v>
      </c>
      <c r="AO91" s="39">
        <f t="shared" si="124"/>
        <v>1423.1007945119757</v>
      </c>
      <c r="AP91" s="39">
        <f t="shared" si="124"/>
        <v>1423.1007945119757</v>
      </c>
      <c r="AQ91" s="39">
        <f t="shared" si="124"/>
        <v>1423.1007945119757</v>
      </c>
      <c r="AR91" s="39">
        <f t="shared" si="124"/>
        <v>1423.1007945119757</v>
      </c>
      <c r="AS91" s="39">
        <f t="shared" si="124"/>
        <v>1423.1007945119757</v>
      </c>
      <c r="AT91" s="39">
        <f t="shared" si="124"/>
        <v>1423.1007945119757</v>
      </c>
      <c r="AU91" s="39">
        <f t="shared" si="124"/>
        <v>1423.1007945119757</v>
      </c>
      <c r="AV91" s="39">
        <f t="shared" si="124"/>
        <v>1423.1007945119757</v>
      </c>
    </row>
    <row r="92" spans="1:48" ht="15" customHeight="1">
      <c r="A92" s="31" t="s">
        <v>21</v>
      </c>
      <c r="B92" s="43">
        <f>'Tax Basis'!C32</f>
        <v>3296759.9344415045</v>
      </c>
      <c r="C92" s="42"/>
      <c r="D92" s="41">
        <f>B92+C92</f>
        <v>3296759.9344415045</v>
      </c>
      <c r="E92" s="42"/>
      <c r="F92" s="40">
        <f t="shared" ref="F92:AV92" si="125">$D$92*$C$88</f>
        <v>4670.409907125465</v>
      </c>
      <c r="G92" s="40">
        <f t="shared" si="125"/>
        <v>4670.409907125465</v>
      </c>
      <c r="H92" s="40">
        <f t="shared" si="125"/>
        <v>4670.409907125465</v>
      </c>
      <c r="I92" s="40">
        <f t="shared" si="125"/>
        <v>4670.409907125465</v>
      </c>
      <c r="J92" s="40">
        <f t="shared" si="125"/>
        <v>4670.409907125465</v>
      </c>
      <c r="K92" s="40">
        <f t="shared" si="125"/>
        <v>4670.409907125465</v>
      </c>
      <c r="L92" s="40">
        <f t="shared" si="125"/>
        <v>4670.409907125465</v>
      </c>
      <c r="M92" s="40">
        <f t="shared" si="125"/>
        <v>4670.409907125465</v>
      </c>
      <c r="N92" s="40">
        <f t="shared" si="125"/>
        <v>4670.409907125465</v>
      </c>
      <c r="O92" s="40">
        <f t="shared" si="125"/>
        <v>4670.409907125465</v>
      </c>
      <c r="P92" s="40">
        <f t="shared" si="125"/>
        <v>4670.409907125465</v>
      </c>
      <c r="Q92" s="40">
        <f t="shared" si="125"/>
        <v>4670.409907125465</v>
      </c>
      <c r="R92" s="40">
        <f t="shared" si="125"/>
        <v>4670.409907125465</v>
      </c>
      <c r="S92" s="40">
        <f t="shared" si="125"/>
        <v>4670.409907125465</v>
      </c>
      <c r="T92" s="40">
        <f t="shared" si="125"/>
        <v>4670.409907125465</v>
      </c>
      <c r="U92" s="40">
        <f t="shared" si="125"/>
        <v>4670.409907125465</v>
      </c>
      <c r="V92" s="40">
        <f t="shared" si="125"/>
        <v>4670.409907125465</v>
      </c>
      <c r="W92" s="40">
        <f t="shared" si="125"/>
        <v>4670.409907125465</v>
      </c>
      <c r="X92" s="40">
        <f t="shared" si="125"/>
        <v>4670.409907125465</v>
      </c>
      <c r="Y92" s="40">
        <f t="shared" si="125"/>
        <v>4670.409907125465</v>
      </c>
      <c r="Z92" s="40">
        <f t="shared" si="125"/>
        <v>4670.409907125465</v>
      </c>
      <c r="AA92" s="40">
        <f t="shared" si="125"/>
        <v>4670.409907125465</v>
      </c>
      <c r="AB92" s="40">
        <f t="shared" si="125"/>
        <v>4670.409907125465</v>
      </c>
      <c r="AC92" s="40">
        <f t="shared" si="125"/>
        <v>4670.409907125465</v>
      </c>
      <c r="AD92" s="40">
        <f t="shared" si="125"/>
        <v>4670.409907125465</v>
      </c>
      <c r="AE92" s="40">
        <f t="shared" si="125"/>
        <v>4670.409907125465</v>
      </c>
      <c r="AF92" s="40">
        <f t="shared" si="125"/>
        <v>4670.409907125465</v>
      </c>
      <c r="AG92" s="40">
        <f t="shared" si="125"/>
        <v>4670.409907125465</v>
      </c>
      <c r="AH92" s="40">
        <f t="shared" si="125"/>
        <v>4670.409907125465</v>
      </c>
      <c r="AI92" s="40">
        <f t="shared" si="125"/>
        <v>4670.409907125465</v>
      </c>
      <c r="AJ92" s="40">
        <f t="shared" si="125"/>
        <v>4670.409907125465</v>
      </c>
      <c r="AK92" s="40">
        <f t="shared" si="125"/>
        <v>4670.409907125465</v>
      </c>
      <c r="AL92" s="40">
        <f t="shared" si="125"/>
        <v>4670.409907125465</v>
      </c>
      <c r="AM92" s="40">
        <f t="shared" si="125"/>
        <v>4670.409907125465</v>
      </c>
      <c r="AN92" s="40">
        <f t="shared" si="125"/>
        <v>4670.409907125465</v>
      </c>
      <c r="AO92" s="40">
        <f t="shared" si="125"/>
        <v>4670.409907125465</v>
      </c>
      <c r="AP92" s="40">
        <f t="shared" si="125"/>
        <v>4670.409907125465</v>
      </c>
      <c r="AQ92" s="40">
        <f t="shared" si="125"/>
        <v>4670.409907125465</v>
      </c>
      <c r="AR92" s="40">
        <f t="shared" si="125"/>
        <v>4670.409907125465</v>
      </c>
      <c r="AS92" s="40">
        <f t="shared" si="125"/>
        <v>4670.409907125465</v>
      </c>
      <c r="AT92" s="40">
        <f t="shared" si="125"/>
        <v>4670.409907125465</v>
      </c>
      <c r="AU92" s="40">
        <f t="shared" si="125"/>
        <v>4670.409907125465</v>
      </c>
      <c r="AV92" s="40">
        <f t="shared" si="125"/>
        <v>4670.409907125465</v>
      </c>
    </row>
    <row r="93" spans="1:48" ht="15" customHeight="1" thickBot="1">
      <c r="B93" s="9"/>
      <c r="C93" s="33"/>
      <c r="D93" s="8"/>
      <c r="E93" s="42"/>
    </row>
    <row r="94" spans="1:48" ht="15" customHeight="1" thickBot="1">
      <c r="B94" s="7">
        <f>SUM(B90:B92)</f>
        <v>48802898.248544082</v>
      </c>
      <c r="C94" s="6"/>
      <c r="D94" s="5">
        <f>SUM(D90:D92)</f>
        <v>48802898.248544082</v>
      </c>
      <c r="E94" s="42"/>
      <c r="F94" s="69">
        <f>SUM(F90:F93)</f>
        <v>69076.232012854118</v>
      </c>
      <c r="G94" s="69">
        <f t="shared" ref="G94:AV94" si="126">SUM(G90:G93)</f>
        <v>69137.439185437455</v>
      </c>
      <c r="H94" s="69">
        <f t="shared" si="126"/>
        <v>69137.439185437455</v>
      </c>
      <c r="I94" s="69">
        <f t="shared" si="126"/>
        <v>69137.439185437455</v>
      </c>
      <c r="J94" s="69">
        <f t="shared" si="126"/>
        <v>69137.439185437455</v>
      </c>
      <c r="K94" s="69">
        <f t="shared" si="126"/>
        <v>69137.439185437455</v>
      </c>
      <c r="L94" s="69">
        <f t="shared" si="126"/>
        <v>69137.439185437455</v>
      </c>
      <c r="M94" s="69">
        <f t="shared" si="126"/>
        <v>69137.439185437455</v>
      </c>
      <c r="N94" s="69">
        <f t="shared" si="126"/>
        <v>69137.439185437455</v>
      </c>
      <c r="O94" s="69">
        <f t="shared" si="126"/>
        <v>69137.439185437455</v>
      </c>
      <c r="P94" s="69">
        <f t="shared" si="126"/>
        <v>69137.439185437455</v>
      </c>
      <c r="Q94" s="69">
        <f t="shared" si="126"/>
        <v>69137.439185437455</v>
      </c>
      <c r="R94" s="69">
        <f t="shared" si="126"/>
        <v>69137.439185437455</v>
      </c>
      <c r="S94" s="69">
        <f t="shared" si="126"/>
        <v>69137.439185437455</v>
      </c>
      <c r="T94" s="69">
        <f t="shared" si="126"/>
        <v>69137.439185437455</v>
      </c>
      <c r="U94" s="69">
        <f t="shared" si="126"/>
        <v>69137.439185437455</v>
      </c>
      <c r="V94" s="69">
        <f t="shared" si="126"/>
        <v>69137.439185437455</v>
      </c>
      <c r="W94" s="69">
        <f t="shared" si="126"/>
        <v>69137.439185437455</v>
      </c>
      <c r="X94" s="69">
        <f t="shared" si="126"/>
        <v>69137.439185437455</v>
      </c>
      <c r="Y94" s="69">
        <f t="shared" si="126"/>
        <v>69137.439185437455</v>
      </c>
      <c r="Z94" s="69">
        <f t="shared" si="126"/>
        <v>69137.439185437455</v>
      </c>
      <c r="AA94" s="69">
        <f t="shared" si="126"/>
        <v>69137.439185437455</v>
      </c>
      <c r="AB94" s="69">
        <f t="shared" si="126"/>
        <v>69137.439185437455</v>
      </c>
      <c r="AC94" s="69">
        <f t="shared" si="126"/>
        <v>69137.439185437455</v>
      </c>
      <c r="AD94" s="69">
        <f t="shared" si="126"/>
        <v>69137.439185437455</v>
      </c>
      <c r="AE94" s="69">
        <f t="shared" si="126"/>
        <v>69137.439185437455</v>
      </c>
      <c r="AF94" s="69">
        <f t="shared" si="126"/>
        <v>69137.439185437455</v>
      </c>
      <c r="AG94" s="69">
        <f t="shared" si="126"/>
        <v>69137.439185437455</v>
      </c>
      <c r="AH94" s="69">
        <f t="shared" si="126"/>
        <v>69137.439185437455</v>
      </c>
      <c r="AI94" s="69">
        <f t="shared" si="126"/>
        <v>69137.439185437455</v>
      </c>
      <c r="AJ94" s="69">
        <f t="shared" si="126"/>
        <v>69137.439185437455</v>
      </c>
      <c r="AK94" s="69">
        <f t="shared" si="126"/>
        <v>69137.439185437455</v>
      </c>
      <c r="AL94" s="69">
        <f t="shared" si="126"/>
        <v>69137.439185437455</v>
      </c>
      <c r="AM94" s="69">
        <f t="shared" si="126"/>
        <v>69137.439185437455</v>
      </c>
      <c r="AN94" s="69">
        <f t="shared" si="126"/>
        <v>69137.439185437455</v>
      </c>
      <c r="AO94" s="69">
        <f t="shared" si="126"/>
        <v>69137.439185437455</v>
      </c>
      <c r="AP94" s="69">
        <f t="shared" si="126"/>
        <v>69137.439185437455</v>
      </c>
      <c r="AQ94" s="69">
        <f t="shared" si="126"/>
        <v>69137.439185437455</v>
      </c>
      <c r="AR94" s="69">
        <f t="shared" si="126"/>
        <v>69137.439185437455</v>
      </c>
      <c r="AS94" s="69">
        <f t="shared" si="126"/>
        <v>69137.439185437455</v>
      </c>
      <c r="AT94" s="69">
        <f t="shared" si="126"/>
        <v>69137.439185437455</v>
      </c>
      <c r="AU94" s="69">
        <f t="shared" si="126"/>
        <v>69137.439185437455</v>
      </c>
      <c r="AV94" s="69">
        <f t="shared" si="126"/>
        <v>69137.439185437455</v>
      </c>
    </row>
    <row r="95" spans="1:48" ht="15" customHeight="1">
      <c r="F95" s="39"/>
    </row>
    <row r="96" spans="1:48" ht="15" customHeight="1" thickBot="1">
      <c r="B96" s="51" t="s">
        <v>306</v>
      </c>
      <c r="F96" s="29">
        <f>F84+F94</f>
        <v>89068.200007204374</v>
      </c>
      <c r="G96" s="29">
        <f t="shared" ref="G96:AV96" si="127">G84+G94</f>
        <v>89147.121693154375</v>
      </c>
      <c r="H96" s="29">
        <f t="shared" si="127"/>
        <v>89147.121693154375</v>
      </c>
      <c r="I96" s="29">
        <f t="shared" si="127"/>
        <v>89147.121693154375</v>
      </c>
      <c r="J96" s="29">
        <f t="shared" si="127"/>
        <v>89147.121693154375</v>
      </c>
      <c r="K96" s="29">
        <f t="shared" si="127"/>
        <v>89147.121693154375</v>
      </c>
      <c r="L96" s="29">
        <f t="shared" si="127"/>
        <v>89147.121693154375</v>
      </c>
      <c r="M96" s="29">
        <f t="shared" si="127"/>
        <v>89147.121693154375</v>
      </c>
      <c r="N96" s="29">
        <f t="shared" si="127"/>
        <v>89147.121693154375</v>
      </c>
      <c r="O96" s="29">
        <f t="shared" si="127"/>
        <v>89147.121693154375</v>
      </c>
      <c r="P96" s="29">
        <f t="shared" si="127"/>
        <v>89147.121693154375</v>
      </c>
      <c r="Q96" s="29">
        <f t="shared" si="127"/>
        <v>89147.121693154375</v>
      </c>
      <c r="R96" s="29">
        <f t="shared" si="127"/>
        <v>89147.121693154375</v>
      </c>
      <c r="S96" s="29">
        <f t="shared" si="127"/>
        <v>89147.121693154375</v>
      </c>
      <c r="T96" s="29">
        <f t="shared" si="127"/>
        <v>89147.121693154375</v>
      </c>
      <c r="U96" s="29">
        <f t="shared" si="127"/>
        <v>89147.121693154375</v>
      </c>
      <c r="V96" s="29">
        <f t="shared" si="127"/>
        <v>89147.121693154375</v>
      </c>
      <c r="W96" s="29">
        <f t="shared" si="127"/>
        <v>89147.121693154375</v>
      </c>
      <c r="X96" s="29">
        <f t="shared" si="127"/>
        <v>89147.121693154375</v>
      </c>
      <c r="Y96" s="29">
        <f t="shared" si="127"/>
        <v>89147.121693154375</v>
      </c>
      <c r="Z96" s="29">
        <f t="shared" si="127"/>
        <v>89147.121693154375</v>
      </c>
      <c r="AA96" s="29">
        <f t="shared" si="127"/>
        <v>89147.121693154375</v>
      </c>
      <c r="AB96" s="29">
        <f t="shared" si="127"/>
        <v>89147.121693154375</v>
      </c>
      <c r="AC96" s="29">
        <f t="shared" si="127"/>
        <v>89147.121693154375</v>
      </c>
      <c r="AD96" s="29">
        <f t="shared" si="127"/>
        <v>89147.121693154375</v>
      </c>
      <c r="AE96" s="29">
        <f t="shared" si="127"/>
        <v>89147.121693154375</v>
      </c>
      <c r="AF96" s="29">
        <f t="shared" si="127"/>
        <v>89147.121693154375</v>
      </c>
      <c r="AG96" s="29">
        <f t="shared" si="127"/>
        <v>89147.121693154375</v>
      </c>
      <c r="AH96" s="29">
        <f t="shared" si="127"/>
        <v>89147.121693154375</v>
      </c>
      <c r="AI96" s="29">
        <f t="shared" si="127"/>
        <v>89147.121693154375</v>
      </c>
      <c r="AJ96" s="29">
        <f t="shared" si="127"/>
        <v>89147.121693154375</v>
      </c>
      <c r="AK96" s="29">
        <f t="shared" si="127"/>
        <v>89147.121693154375</v>
      </c>
      <c r="AL96" s="29">
        <f t="shared" si="127"/>
        <v>89147.121693154375</v>
      </c>
      <c r="AM96" s="29">
        <f t="shared" si="127"/>
        <v>89147.121693154375</v>
      </c>
      <c r="AN96" s="29">
        <f t="shared" si="127"/>
        <v>89147.121693154375</v>
      </c>
      <c r="AO96" s="29">
        <f t="shared" si="127"/>
        <v>89147.121693154375</v>
      </c>
      <c r="AP96" s="29">
        <f t="shared" si="127"/>
        <v>89147.121693154375</v>
      </c>
      <c r="AQ96" s="29">
        <f t="shared" si="127"/>
        <v>89147.121693154375</v>
      </c>
      <c r="AR96" s="29">
        <f t="shared" si="127"/>
        <v>89147.121693154375</v>
      </c>
      <c r="AS96" s="29">
        <f t="shared" si="127"/>
        <v>89147.121693154375</v>
      </c>
      <c r="AT96" s="29">
        <f t="shared" si="127"/>
        <v>89147.121693154375</v>
      </c>
      <c r="AU96" s="29">
        <f t="shared" si="127"/>
        <v>89147.121693154375</v>
      </c>
      <c r="AV96" s="29">
        <f t="shared" si="127"/>
        <v>89147.121693154375</v>
      </c>
    </row>
    <row r="97" spans="1:48" ht="15" customHeight="1" thickTop="1"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</row>
    <row r="98" spans="1:48" ht="15" customHeight="1"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1:48" ht="15" customHeight="1">
      <c r="A99" s="31" t="s">
        <v>302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48" ht="15" customHeight="1" thickBot="1">
      <c r="A100" s="49" t="s">
        <v>25</v>
      </c>
      <c r="B100" s="70">
        <f>'PIS and Depr Calc'!C75</f>
        <v>3.5400000000000001E-2</v>
      </c>
      <c r="C100" s="70">
        <f>B100/12</f>
        <v>2.9499999999999999E-3</v>
      </c>
      <c r="D100" s="46"/>
      <c r="E100" s="46"/>
      <c r="F100" s="45"/>
      <c r="G100" s="45"/>
      <c r="H100" s="45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</row>
    <row r="101" spans="1:48" ht="15" customHeight="1" thickTop="1" thickBot="1">
      <c r="A101" s="65" t="s">
        <v>26</v>
      </c>
      <c r="B101" s="65" t="s">
        <v>151</v>
      </c>
      <c r="C101" s="65"/>
      <c r="D101" s="65" t="s">
        <v>17</v>
      </c>
      <c r="E101" s="72">
        <f>$E$13</f>
        <v>43586</v>
      </c>
      <c r="F101" s="73">
        <f>EDATE(E101,1)</f>
        <v>43617</v>
      </c>
      <c r="G101" s="73">
        <f t="shared" ref="G101" si="128">EDATE(F101,1)</f>
        <v>43647</v>
      </c>
      <c r="H101" s="73">
        <f t="shared" ref="H101" si="129">EDATE(G101,1)</f>
        <v>43678</v>
      </c>
      <c r="I101" s="73">
        <f t="shared" ref="I101" si="130">EDATE(H101,1)</f>
        <v>43709</v>
      </c>
      <c r="J101" s="73">
        <f t="shared" ref="J101" si="131">EDATE(I101,1)</f>
        <v>43739</v>
      </c>
      <c r="K101" s="73">
        <f t="shared" ref="K101" si="132">EDATE(J101,1)</f>
        <v>43770</v>
      </c>
      <c r="L101" s="73">
        <f t="shared" ref="L101" si="133">EDATE(K101,1)</f>
        <v>43800</v>
      </c>
      <c r="M101" s="73">
        <f t="shared" ref="M101" si="134">EDATE(L101,1)</f>
        <v>43831</v>
      </c>
      <c r="N101" s="73">
        <f t="shared" ref="N101" si="135">EDATE(M101,1)</f>
        <v>43862</v>
      </c>
      <c r="O101" s="73">
        <f t="shared" ref="O101" si="136">EDATE(N101,1)</f>
        <v>43891</v>
      </c>
      <c r="P101" s="73">
        <f t="shared" ref="P101" si="137">EDATE(O101,1)</f>
        <v>43922</v>
      </c>
      <c r="Q101" s="73">
        <f t="shared" ref="Q101" si="138">EDATE(P101,1)</f>
        <v>43952</v>
      </c>
      <c r="R101" s="73">
        <f t="shared" ref="R101" si="139">EDATE(Q101,1)</f>
        <v>43983</v>
      </c>
      <c r="S101" s="73">
        <f t="shared" ref="S101" si="140">EDATE(R101,1)</f>
        <v>44013</v>
      </c>
      <c r="T101" s="73">
        <f t="shared" ref="T101" si="141">EDATE(S101,1)</f>
        <v>44044</v>
      </c>
      <c r="U101" s="73">
        <f t="shared" ref="U101" si="142">EDATE(T101,1)</f>
        <v>44075</v>
      </c>
      <c r="V101" s="73">
        <f t="shared" ref="V101" si="143">EDATE(U101,1)</f>
        <v>44105</v>
      </c>
      <c r="W101" s="73">
        <f t="shared" ref="W101" si="144">EDATE(V101,1)</f>
        <v>44136</v>
      </c>
      <c r="X101" s="73">
        <f t="shared" ref="X101" si="145">EDATE(W101,1)</f>
        <v>44166</v>
      </c>
      <c r="Y101" s="73">
        <f t="shared" ref="Y101" si="146">EDATE(X101,1)</f>
        <v>44197</v>
      </c>
      <c r="Z101" s="73">
        <f t="shared" ref="Z101" si="147">EDATE(Y101,1)</f>
        <v>44228</v>
      </c>
      <c r="AA101" s="73">
        <f t="shared" ref="AA101" si="148">EDATE(Z101,1)</f>
        <v>44256</v>
      </c>
      <c r="AB101" s="73">
        <f t="shared" ref="AB101" si="149">EDATE(AA101,1)</f>
        <v>44287</v>
      </c>
      <c r="AC101" s="73">
        <f t="shared" ref="AC101" si="150">EDATE(AB101,1)</f>
        <v>44317</v>
      </c>
      <c r="AD101" s="73">
        <f t="shared" ref="AD101" si="151">EDATE(AC101,1)</f>
        <v>44348</v>
      </c>
      <c r="AE101" s="73">
        <f t="shared" ref="AE101" si="152">EDATE(AD101,1)</f>
        <v>44378</v>
      </c>
      <c r="AF101" s="73">
        <f t="shared" ref="AF101" si="153">EDATE(AE101,1)</f>
        <v>44409</v>
      </c>
      <c r="AG101" s="73">
        <f t="shared" ref="AG101" si="154">EDATE(AF101,1)</f>
        <v>44440</v>
      </c>
      <c r="AH101" s="73">
        <f t="shared" ref="AH101" si="155">EDATE(AG101,1)</f>
        <v>44470</v>
      </c>
      <c r="AI101" s="73">
        <f t="shared" ref="AI101" si="156">EDATE(AH101,1)</f>
        <v>44501</v>
      </c>
      <c r="AJ101" s="73">
        <f t="shared" ref="AJ101" si="157">EDATE(AI101,1)</f>
        <v>44531</v>
      </c>
      <c r="AK101" s="73">
        <f t="shared" ref="AK101" si="158">EDATE(AJ101,1)</f>
        <v>44562</v>
      </c>
      <c r="AL101" s="73">
        <f t="shared" ref="AL101" si="159">EDATE(AK101,1)</f>
        <v>44593</v>
      </c>
      <c r="AM101" s="73">
        <f t="shared" ref="AM101" si="160">EDATE(AL101,1)</f>
        <v>44621</v>
      </c>
      <c r="AN101" s="73">
        <f t="shared" ref="AN101" si="161">EDATE(AM101,1)</f>
        <v>44652</v>
      </c>
      <c r="AO101" s="73">
        <f t="shared" ref="AO101" si="162">EDATE(AN101,1)</f>
        <v>44682</v>
      </c>
      <c r="AP101" s="73">
        <f t="shared" ref="AP101" si="163">EDATE(AO101,1)</f>
        <v>44713</v>
      </c>
      <c r="AQ101" s="73">
        <f t="shared" ref="AQ101" si="164">EDATE(AP101,1)</f>
        <v>44743</v>
      </c>
      <c r="AR101" s="73">
        <f t="shared" ref="AR101" si="165">EDATE(AQ101,1)</f>
        <v>44774</v>
      </c>
      <c r="AS101" s="73">
        <f t="shared" ref="AS101" si="166">EDATE(AR101,1)</f>
        <v>44805</v>
      </c>
      <c r="AT101" s="73">
        <f t="shared" ref="AT101" si="167">EDATE(AS101,1)</f>
        <v>44835</v>
      </c>
      <c r="AU101" s="73">
        <f t="shared" ref="AU101" si="168">EDATE(AT101,1)</f>
        <v>44866</v>
      </c>
      <c r="AV101" s="73">
        <f>EDATE(AU101,1)</f>
        <v>44896</v>
      </c>
    </row>
    <row r="102" spans="1:48" ht="15" customHeight="1" thickTop="1">
      <c r="A102" s="31" t="s">
        <v>159</v>
      </c>
      <c r="B102" s="43">
        <f>'Tax Basis'!D15</f>
        <v>22368599.999999873</v>
      </c>
      <c r="C102" s="42"/>
      <c r="D102" s="41">
        <f>B102+C102</f>
        <v>22368599.999999873</v>
      </c>
      <c r="E102" s="42"/>
      <c r="F102" s="40">
        <f>$D$102*$C$100</f>
        <v>65987.369999999632</v>
      </c>
      <c r="G102" s="40">
        <f t="shared" ref="G102:AV102" si="169">$D$102*$C$100</f>
        <v>65987.369999999632</v>
      </c>
      <c r="H102" s="40">
        <f t="shared" si="169"/>
        <v>65987.369999999632</v>
      </c>
      <c r="I102" s="40">
        <f t="shared" si="169"/>
        <v>65987.369999999632</v>
      </c>
      <c r="J102" s="40">
        <f t="shared" si="169"/>
        <v>65987.369999999632</v>
      </c>
      <c r="K102" s="40">
        <f t="shared" si="169"/>
        <v>65987.369999999632</v>
      </c>
      <c r="L102" s="40">
        <f t="shared" si="169"/>
        <v>65987.369999999632</v>
      </c>
      <c r="M102" s="40">
        <f t="shared" si="169"/>
        <v>65987.369999999632</v>
      </c>
      <c r="N102" s="40">
        <f t="shared" si="169"/>
        <v>65987.369999999632</v>
      </c>
      <c r="O102" s="40">
        <f t="shared" si="169"/>
        <v>65987.369999999632</v>
      </c>
      <c r="P102" s="40">
        <f t="shared" si="169"/>
        <v>65987.369999999632</v>
      </c>
      <c r="Q102" s="40">
        <f t="shared" si="169"/>
        <v>65987.369999999632</v>
      </c>
      <c r="R102" s="40">
        <f t="shared" si="169"/>
        <v>65987.369999999632</v>
      </c>
      <c r="S102" s="40">
        <f t="shared" si="169"/>
        <v>65987.369999999632</v>
      </c>
      <c r="T102" s="40">
        <f t="shared" si="169"/>
        <v>65987.369999999632</v>
      </c>
      <c r="U102" s="40">
        <f t="shared" si="169"/>
        <v>65987.369999999632</v>
      </c>
      <c r="V102" s="40">
        <f t="shared" si="169"/>
        <v>65987.369999999632</v>
      </c>
      <c r="W102" s="40">
        <f t="shared" si="169"/>
        <v>65987.369999999632</v>
      </c>
      <c r="X102" s="40">
        <f t="shared" si="169"/>
        <v>65987.369999999632</v>
      </c>
      <c r="Y102" s="40">
        <f t="shared" si="169"/>
        <v>65987.369999999632</v>
      </c>
      <c r="Z102" s="40">
        <f t="shared" si="169"/>
        <v>65987.369999999632</v>
      </c>
      <c r="AA102" s="40">
        <f t="shared" si="169"/>
        <v>65987.369999999632</v>
      </c>
      <c r="AB102" s="40">
        <f t="shared" si="169"/>
        <v>65987.369999999632</v>
      </c>
      <c r="AC102" s="40">
        <f t="shared" si="169"/>
        <v>65987.369999999632</v>
      </c>
      <c r="AD102" s="40">
        <f t="shared" si="169"/>
        <v>65987.369999999632</v>
      </c>
      <c r="AE102" s="40">
        <f t="shared" si="169"/>
        <v>65987.369999999632</v>
      </c>
      <c r="AF102" s="40">
        <f t="shared" si="169"/>
        <v>65987.369999999632</v>
      </c>
      <c r="AG102" s="40">
        <f t="shared" si="169"/>
        <v>65987.369999999632</v>
      </c>
      <c r="AH102" s="40">
        <f t="shared" si="169"/>
        <v>65987.369999999632</v>
      </c>
      <c r="AI102" s="40">
        <f t="shared" si="169"/>
        <v>65987.369999999632</v>
      </c>
      <c r="AJ102" s="40">
        <f t="shared" si="169"/>
        <v>65987.369999999632</v>
      </c>
      <c r="AK102" s="40">
        <f t="shared" si="169"/>
        <v>65987.369999999632</v>
      </c>
      <c r="AL102" s="40">
        <f t="shared" si="169"/>
        <v>65987.369999999632</v>
      </c>
      <c r="AM102" s="40">
        <f t="shared" si="169"/>
        <v>65987.369999999632</v>
      </c>
      <c r="AN102" s="40">
        <f t="shared" si="169"/>
        <v>65987.369999999632</v>
      </c>
      <c r="AO102" s="40">
        <f t="shared" si="169"/>
        <v>65987.369999999632</v>
      </c>
      <c r="AP102" s="40">
        <f t="shared" si="169"/>
        <v>65987.369999999632</v>
      </c>
      <c r="AQ102" s="40">
        <f t="shared" si="169"/>
        <v>65987.369999999632</v>
      </c>
      <c r="AR102" s="40">
        <f t="shared" si="169"/>
        <v>65987.369999999632</v>
      </c>
      <c r="AS102" s="40">
        <f t="shared" si="169"/>
        <v>65987.369999999632</v>
      </c>
      <c r="AT102" s="40">
        <f t="shared" si="169"/>
        <v>65987.369999999632</v>
      </c>
      <c r="AU102" s="40">
        <f t="shared" si="169"/>
        <v>65987.369999999632</v>
      </c>
      <c r="AV102" s="40">
        <f t="shared" si="169"/>
        <v>65987.369999999632</v>
      </c>
    </row>
    <row r="103" spans="1:48" ht="15" customHeight="1">
      <c r="A103" s="31" t="s">
        <v>20</v>
      </c>
      <c r="B103" s="43">
        <f>-'Tax Basis'!D11</f>
        <v>721990.31480846298</v>
      </c>
      <c r="C103" s="42"/>
      <c r="D103" s="41">
        <f>B103+C103</f>
        <v>721990.31480846298</v>
      </c>
      <c r="E103" s="33"/>
      <c r="F103" s="39">
        <f>$D$103*$C$100</f>
        <v>2129.8714286849658</v>
      </c>
      <c r="G103" s="39">
        <f t="shared" ref="G103:AV103" si="170">$D$103*$C$100</f>
        <v>2129.8714286849658</v>
      </c>
      <c r="H103" s="39">
        <f t="shared" si="170"/>
        <v>2129.8714286849658</v>
      </c>
      <c r="I103" s="39">
        <f t="shared" si="170"/>
        <v>2129.8714286849658</v>
      </c>
      <c r="J103" s="39">
        <f t="shared" si="170"/>
        <v>2129.8714286849658</v>
      </c>
      <c r="K103" s="39">
        <f t="shared" si="170"/>
        <v>2129.8714286849658</v>
      </c>
      <c r="L103" s="39">
        <f t="shared" si="170"/>
        <v>2129.8714286849658</v>
      </c>
      <c r="M103" s="39">
        <f t="shared" si="170"/>
        <v>2129.8714286849658</v>
      </c>
      <c r="N103" s="39">
        <f t="shared" si="170"/>
        <v>2129.8714286849658</v>
      </c>
      <c r="O103" s="39">
        <f t="shared" si="170"/>
        <v>2129.8714286849658</v>
      </c>
      <c r="P103" s="39">
        <f t="shared" si="170"/>
        <v>2129.8714286849658</v>
      </c>
      <c r="Q103" s="39">
        <f t="shared" si="170"/>
        <v>2129.8714286849658</v>
      </c>
      <c r="R103" s="39">
        <f t="shared" si="170"/>
        <v>2129.8714286849658</v>
      </c>
      <c r="S103" s="39">
        <f t="shared" si="170"/>
        <v>2129.8714286849658</v>
      </c>
      <c r="T103" s="39">
        <f t="shared" si="170"/>
        <v>2129.8714286849658</v>
      </c>
      <c r="U103" s="39">
        <f t="shared" si="170"/>
        <v>2129.8714286849658</v>
      </c>
      <c r="V103" s="39">
        <f t="shared" si="170"/>
        <v>2129.8714286849658</v>
      </c>
      <c r="W103" s="39">
        <f t="shared" si="170"/>
        <v>2129.8714286849658</v>
      </c>
      <c r="X103" s="39">
        <f t="shared" si="170"/>
        <v>2129.8714286849658</v>
      </c>
      <c r="Y103" s="39">
        <f t="shared" si="170"/>
        <v>2129.8714286849658</v>
      </c>
      <c r="Z103" s="39">
        <f t="shared" si="170"/>
        <v>2129.8714286849658</v>
      </c>
      <c r="AA103" s="39">
        <f t="shared" si="170"/>
        <v>2129.8714286849658</v>
      </c>
      <c r="AB103" s="39">
        <f t="shared" si="170"/>
        <v>2129.8714286849658</v>
      </c>
      <c r="AC103" s="39">
        <f t="shared" si="170"/>
        <v>2129.8714286849658</v>
      </c>
      <c r="AD103" s="39">
        <f t="shared" si="170"/>
        <v>2129.8714286849658</v>
      </c>
      <c r="AE103" s="39">
        <f t="shared" si="170"/>
        <v>2129.8714286849658</v>
      </c>
      <c r="AF103" s="39">
        <f t="shared" si="170"/>
        <v>2129.8714286849658</v>
      </c>
      <c r="AG103" s="39">
        <f t="shared" si="170"/>
        <v>2129.8714286849658</v>
      </c>
      <c r="AH103" s="39">
        <f t="shared" si="170"/>
        <v>2129.8714286849658</v>
      </c>
      <c r="AI103" s="39">
        <f t="shared" si="170"/>
        <v>2129.8714286849658</v>
      </c>
      <c r="AJ103" s="39">
        <f t="shared" si="170"/>
        <v>2129.8714286849658</v>
      </c>
      <c r="AK103" s="39">
        <f t="shared" si="170"/>
        <v>2129.8714286849658</v>
      </c>
      <c r="AL103" s="39">
        <f t="shared" si="170"/>
        <v>2129.8714286849658</v>
      </c>
      <c r="AM103" s="39">
        <f t="shared" si="170"/>
        <v>2129.8714286849658</v>
      </c>
      <c r="AN103" s="39">
        <f t="shared" si="170"/>
        <v>2129.8714286849658</v>
      </c>
      <c r="AO103" s="39">
        <f t="shared" si="170"/>
        <v>2129.8714286849658</v>
      </c>
      <c r="AP103" s="39">
        <f t="shared" si="170"/>
        <v>2129.8714286849658</v>
      </c>
      <c r="AQ103" s="39">
        <f t="shared" si="170"/>
        <v>2129.8714286849658</v>
      </c>
      <c r="AR103" s="39">
        <f t="shared" si="170"/>
        <v>2129.8714286849658</v>
      </c>
      <c r="AS103" s="39">
        <f t="shared" si="170"/>
        <v>2129.8714286849658</v>
      </c>
      <c r="AT103" s="39">
        <f t="shared" si="170"/>
        <v>2129.8714286849658</v>
      </c>
      <c r="AU103" s="39">
        <f t="shared" si="170"/>
        <v>2129.8714286849658</v>
      </c>
      <c r="AV103" s="39">
        <f t="shared" si="170"/>
        <v>2129.8714286849658</v>
      </c>
    </row>
    <row r="104" spans="1:48" ht="15" customHeight="1">
      <c r="A104" s="31" t="s">
        <v>21</v>
      </c>
      <c r="B104" s="43">
        <f>-'Tax Basis'!D12</f>
        <v>2369467.2451408734</v>
      </c>
      <c r="C104" s="42"/>
      <c r="D104" s="41">
        <f>B104+C104</f>
        <v>2369467.2451408734</v>
      </c>
      <c r="E104" s="42"/>
      <c r="F104" s="40">
        <f>$D$104*$C$100</f>
        <v>6989.928373165576</v>
      </c>
      <c r="G104" s="40">
        <f t="shared" ref="G104:AV104" si="171">$D$104*$C$100</f>
        <v>6989.928373165576</v>
      </c>
      <c r="H104" s="40">
        <f t="shared" si="171"/>
        <v>6989.928373165576</v>
      </c>
      <c r="I104" s="40">
        <f t="shared" si="171"/>
        <v>6989.928373165576</v>
      </c>
      <c r="J104" s="40">
        <f t="shared" si="171"/>
        <v>6989.928373165576</v>
      </c>
      <c r="K104" s="40">
        <f t="shared" si="171"/>
        <v>6989.928373165576</v>
      </c>
      <c r="L104" s="40">
        <f t="shared" si="171"/>
        <v>6989.928373165576</v>
      </c>
      <c r="M104" s="40">
        <f t="shared" si="171"/>
        <v>6989.928373165576</v>
      </c>
      <c r="N104" s="40">
        <f t="shared" si="171"/>
        <v>6989.928373165576</v>
      </c>
      <c r="O104" s="40">
        <f t="shared" si="171"/>
        <v>6989.928373165576</v>
      </c>
      <c r="P104" s="40">
        <f t="shared" si="171"/>
        <v>6989.928373165576</v>
      </c>
      <c r="Q104" s="40">
        <f t="shared" si="171"/>
        <v>6989.928373165576</v>
      </c>
      <c r="R104" s="40">
        <f t="shared" si="171"/>
        <v>6989.928373165576</v>
      </c>
      <c r="S104" s="40">
        <f t="shared" si="171"/>
        <v>6989.928373165576</v>
      </c>
      <c r="T104" s="40">
        <f t="shared" si="171"/>
        <v>6989.928373165576</v>
      </c>
      <c r="U104" s="40">
        <f t="shared" si="171"/>
        <v>6989.928373165576</v>
      </c>
      <c r="V104" s="40">
        <f t="shared" si="171"/>
        <v>6989.928373165576</v>
      </c>
      <c r="W104" s="40">
        <f t="shared" si="171"/>
        <v>6989.928373165576</v>
      </c>
      <c r="X104" s="40">
        <f t="shared" si="171"/>
        <v>6989.928373165576</v>
      </c>
      <c r="Y104" s="40">
        <f t="shared" si="171"/>
        <v>6989.928373165576</v>
      </c>
      <c r="Z104" s="40">
        <f t="shared" si="171"/>
        <v>6989.928373165576</v>
      </c>
      <c r="AA104" s="40">
        <f t="shared" si="171"/>
        <v>6989.928373165576</v>
      </c>
      <c r="AB104" s="40">
        <f t="shared" si="171"/>
        <v>6989.928373165576</v>
      </c>
      <c r="AC104" s="40">
        <f t="shared" si="171"/>
        <v>6989.928373165576</v>
      </c>
      <c r="AD104" s="40">
        <f t="shared" si="171"/>
        <v>6989.928373165576</v>
      </c>
      <c r="AE104" s="40">
        <f t="shared" si="171"/>
        <v>6989.928373165576</v>
      </c>
      <c r="AF104" s="40">
        <f t="shared" si="171"/>
        <v>6989.928373165576</v>
      </c>
      <c r="AG104" s="40">
        <f t="shared" si="171"/>
        <v>6989.928373165576</v>
      </c>
      <c r="AH104" s="40">
        <f t="shared" si="171"/>
        <v>6989.928373165576</v>
      </c>
      <c r="AI104" s="40">
        <f t="shared" si="171"/>
        <v>6989.928373165576</v>
      </c>
      <c r="AJ104" s="40">
        <f t="shared" si="171"/>
        <v>6989.928373165576</v>
      </c>
      <c r="AK104" s="40">
        <f t="shared" si="171"/>
        <v>6989.928373165576</v>
      </c>
      <c r="AL104" s="40">
        <f t="shared" si="171"/>
        <v>6989.928373165576</v>
      </c>
      <c r="AM104" s="40">
        <f t="shared" si="171"/>
        <v>6989.928373165576</v>
      </c>
      <c r="AN104" s="40">
        <f t="shared" si="171"/>
        <v>6989.928373165576</v>
      </c>
      <c r="AO104" s="40">
        <f t="shared" si="171"/>
        <v>6989.928373165576</v>
      </c>
      <c r="AP104" s="40">
        <f t="shared" si="171"/>
        <v>6989.928373165576</v>
      </c>
      <c r="AQ104" s="40">
        <f t="shared" si="171"/>
        <v>6989.928373165576</v>
      </c>
      <c r="AR104" s="40">
        <f t="shared" si="171"/>
        <v>6989.928373165576</v>
      </c>
      <c r="AS104" s="40">
        <f t="shared" si="171"/>
        <v>6989.928373165576</v>
      </c>
      <c r="AT104" s="40">
        <f t="shared" si="171"/>
        <v>6989.928373165576</v>
      </c>
      <c r="AU104" s="40">
        <f t="shared" si="171"/>
        <v>6989.928373165576</v>
      </c>
      <c r="AV104" s="40">
        <f t="shared" si="171"/>
        <v>6989.928373165576</v>
      </c>
    </row>
    <row r="105" spans="1:48" ht="15" customHeight="1" thickBot="1">
      <c r="B105" s="9"/>
      <c r="C105" s="33"/>
      <c r="D105" s="8"/>
      <c r="E105" s="42"/>
    </row>
    <row r="106" spans="1:48" ht="15" customHeight="1" thickBot="1">
      <c r="B106" s="7">
        <f>SUM(B102:B104)</f>
        <v>25460057.559949208</v>
      </c>
      <c r="C106" s="6"/>
      <c r="D106" s="5">
        <f>SUM(D102:D104)</f>
        <v>25460057.559949208</v>
      </c>
      <c r="E106" s="42"/>
      <c r="F106" s="69">
        <f>SUM(F102:F105)</f>
        <v>75107.169801850177</v>
      </c>
      <c r="G106" s="69">
        <f t="shared" ref="G106:AV106" si="172">SUM(G102:G105)</f>
        <v>75107.169801850177</v>
      </c>
      <c r="H106" s="69">
        <f t="shared" si="172"/>
        <v>75107.169801850177</v>
      </c>
      <c r="I106" s="69">
        <f t="shared" si="172"/>
        <v>75107.169801850177</v>
      </c>
      <c r="J106" s="69">
        <f t="shared" si="172"/>
        <v>75107.169801850177</v>
      </c>
      <c r="K106" s="69">
        <f t="shared" si="172"/>
        <v>75107.169801850177</v>
      </c>
      <c r="L106" s="69">
        <f t="shared" si="172"/>
        <v>75107.169801850177</v>
      </c>
      <c r="M106" s="69">
        <f t="shared" si="172"/>
        <v>75107.169801850177</v>
      </c>
      <c r="N106" s="69">
        <f t="shared" si="172"/>
        <v>75107.169801850177</v>
      </c>
      <c r="O106" s="69">
        <f t="shared" si="172"/>
        <v>75107.169801850177</v>
      </c>
      <c r="P106" s="69">
        <f t="shared" si="172"/>
        <v>75107.169801850177</v>
      </c>
      <c r="Q106" s="69">
        <f t="shared" si="172"/>
        <v>75107.169801850177</v>
      </c>
      <c r="R106" s="69">
        <f t="shared" si="172"/>
        <v>75107.169801850177</v>
      </c>
      <c r="S106" s="69">
        <f t="shared" si="172"/>
        <v>75107.169801850177</v>
      </c>
      <c r="T106" s="69">
        <f t="shared" si="172"/>
        <v>75107.169801850177</v>
      </c>
      <c r="U106" s="69">
        <f t="shared" si="172"/>
        <v>75107.169801850177</v>
      </c>
      <c r="V106" s="69">
        <f t="shared" si="172"/>
        <v>75107.169801850177</v>
      </c>
      <c r="W106" s="69">
        <f t="shared" si="172"/>
        <v>75107.169801850177</v>
      </c>
      <c r="X106" s="69">
        <f t="shared" si="172"/>
        <v>75107.169801850177</v>
      </c>
      <c r="Y106" s="69">
        <f t="shared" si="172"/>
        <v>75107.169801850177</v>
      </c>
      <c r="Z106" s="69">
        <f t="shared" si="172"/>
        <v>75107.169801850177</v>
      </c>
      <c r="AA106" s="69">
        <f t="shared" si="172"/>
        <v>75107.169801850177</v>
      </c>
      <c r="AB106" s="69">
        <f t="shared" si="172"/>
        <v>75107.169801850177</v>
      </c>
      <c r="AC106" s="69">
        <f t="shared" si="172"/>
        <v>75107.169801850177</v>
      </c>
      <c r="AD106" s="69">
        <f t="shared" si="172"/>
        <v>75107.169801850177</v>
      </c>
      <c r="AE106" s="69">
        <f t="shared" si="172"/>
        <v>75107.169801850177</v>
      </c>
      <c r="AF106" s="69">
        <f t="shared" si="172"/>
        <v>75107.169801850177</v>
      </c>
      <c r="AG106" s="69">
        <f t="shared" si="172"/>
        <v>75107.169801850177</v>
      </c>
      <c r="AH106" s="69">
        <f t="shared" si="172"/>
        <v>75107.169801850177</v>
      </c>
      <c r="AI106" s="69">
        <f t="shared" si="172"/>
        <v>75107.169801850177</v>
      </c>
      <c r="AJ106" s="69">
        <f t="shared" si="172"/>
        <v>75107.169801850177</v>
      </c>
      <c r="AK106" s="69">
        <f t="shared" si="172"/>
        <v>75107.169801850177</v>
      </c>
      <c r="AL106" s="69">
        <f t="shared" si="172"/>
        <v>75107.169801850177</v>
      </c>
      <c r="AM106" s="69">
        <f t="shared" si="172"/>
        <v>75107.169801850177</v>
      </c>
      <c r="AN106" s="69">
        <f t="shared" si="172"/>
        <v>75107.169801850177</v>
      </c>
      <c r="AO106" s="69">
        <f t="shared" si="172"/>
        <v>75107.169801850177</v>
      </c>
      <c r="AP106" s="69">
        <f t="shared" si="172"/>
        <v>75107.169801850177</v>
      </c>
      <c r="AQ106" s="69">
        <f t="shared" si="172"/>
        <v>75107.169801850177</v>
      </c>
      <c r="AR106" s="69">
        <f t="shared" si="172"/>
        <v>75107.169801850177</v>
      </c>
      <c r="AS106" s="69">
        <f t="shared" si="172"/>
        <v>75107.169801850177</v>
      </c>
      <c r="AT106" s="69">
        <f t="shared" si="172"/>
        <v>75107.169801850177</v>
      </c>
      <c r="AU106" s="69">
        <f t="shared" si="172"/>
        <v>75107.169801850177</v>
      </c>
      <c r="AV106" s="69">
        <f t="shared" si="172"/>
        <v>75107.169801850177</v>
      </c>
    </row>
    <row r="107" spans="1:48" ht="15" customHeight="1"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</row>
    <row r="108" spans="1:48" ht="15" customHeight="1">
      <c r="F108" s="39"/>
      <c r="G108" s="39"/>
      <c r="H108" s="39"/>
      <c r="I108" s="39"/>
      <c r="J108" s="39"/>
      <c r="K108" s="39"/>
      <c r="L108" s="39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</row>
    <row r="109" spans="1:48" ht="15" customHeight="1"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</row>
    <row r="110" spans="1:48" ht="15" customHeight="1">
      <c r="A110" s="98" t="s">
        <v>163</v>
      </c>
    </row>
    <row r="111" spans="1:48" ht="15" customHeight="1">
      <c r="A111" s="51" t="s">
        <v>159</v>
      </c>
      <c r="B111" s="39">
        <f>B70+B80+B90+B102</f>
        <v>1108229274.1763148</v>
      </c>
      <c r="D111" s="39">
        <f>D70+D80+D90+D102</f>
        <v>1108229274.1763148</v>
      </c>
      <c r="F111" s="39">
        <f t="shared" ref="F111:AV111" si="173">F70+F80+F90+F102</f>
        <v>3248780.5165899144</v>
      </c>
      <c r="G111" s="39">
        <f t="shared" si="173"/>
        <v>3248859.4382758643</v>
      </c>
      <c r="H111" s="39">
        <f t="shared" si="173"/>
        <v>3248859.4382758643</v>
      </c>
      <c r="I111" s="39">
        <f t="shared" si="173"/>
        <v>3248859.4382758643</v>
      </c>
      <c r="J111" s="39">
        <f t="shared" si="173"/>
        <v>3248859.4382758643</v>
      </c>
      <c r="K111" s="39">
        <f t="shared" si="173"/>
        <v>3248859.4382758643</v>
      </c>
      <c r="L111" s="39">
        <f t="shared" si="173"/>
        <v>3248859.4382758643</v>
      </c>
      <c r="M111" s="39">
        <f t="shared" si="173"/>
        <v>3248859.4382758643</v>
      </c>
      <c r="N111" s="39">
        <f t="shared" si="173"/>
        <v>3248859.4382758643</v>
      </c>
      <c r="O111" s="39">
        <f t="shared" si="173"/>
        <v>3248859.4382758643</v>
      </c>
      <c r="P111" s="39">
        <f t="shared" si="173"/>
        <v>3248859.4382758643</v>
      </c>
      <c r="Q111" s="39">
        <f t="shared" si="173"/>
        <v>3248859.4382758643</v>
      </c>
      <c r="R111" s="39">
        <f t="shared" si="173"/>
        <v>3248859.4382758643</v>
      </c>
      <c r="S111" s="39">
        <f t="shared" si="173"/>
        <v>3248859.4382758643</v>
      </c>
      <c r="T111" s="39">
        <f t="shared" si="173"/>
        <v>3248859.4382758643</v>
      </c>
      <c r="U111" s="39">
        <f t="shared" si="173"/>
        <v>3248859.4382758643</v>
      </c>
      <c r="V111" s="39">
        <f t="shared" si="173"/>
        <v>3248859.4382758643</v>
      </c>
      <c r="W111" s="39">
        <f t="shared" si="173"/>
        <v>3248859.4382758643</v>
      </c>
      <c r="X111" s="39">
        <f t="shared" si="173"/>
        <v>3248859.4382758643</v>
      </c>
      <c r="Y111" s="39">
        <f t="shared" si="173"/>
        <v>3248859.4382758643</v>
      </c>
      <c r="Z111" s="39">
        <f t="shared" si="173"/>
        <v>3248859.4382758643</v>
      </c>
      <c r="AA111" s="39">
        <f t="shared" si="173"/>
        <v>3248859.4382758643</v>
      </c>
      <c r="AB111" s="39">
        <f t="shared" si="173"/>
        <v>3248859.4382758643</v>
      </c>
      <c r="AC111" s="39">
        <f t="shared" si="173"/>
        <v>3248859.4382758643</v>
      </c>
      <c r="AD111" s="39">
        <f t="shared" si="173"/>
        <v>3248859.4382758643</v>
      </c>
      <c r="AE111" s="39">
        <f t="shared" si="173"/>
        <v>3248859.4382758643</v>
      </c>
      <c r="AF111" s="39">
        <f t="shared" si="173"/>
        <v>3248859.4382758643</v>
      </c>
      <c r="AG111" s="39">
        <f t="shared" si="173"/>
        <v>3248859.4382758643</v>
      </c>
      <c r="AH111" s="39">
        <f t="shared" si="173"/>
        <v>3248859.4382758643</v>
      </c>
      <c r="AI111" s="39">
        <f t="shared" si="173"/>
        <v>3248859.4382758643</v>
      </c>
      <c r="AJ111" s="39">
        <f t="shared" si="173"/>
        <v>3248859.4382758643</v>
      </c>
      <c r="AK111" s="39">
        <f t="shared" si="173"/>
        <v>3248859.4382758643</v>
      </c>
      <c r="AL111" s="39">
        <f t="shared" si="173"/>
        <v>3248859.4382758643</v>
      </c>
      <c r="AM111" s="39">
        <f t="shared" si="173"/>
        <v>3248859.4382758643</v>
      </c>
      <c r="AN111" s="39">
        <f t="shared" si="173"/>
        <v>3248859.4382758643</v>
      </c>
      <c r="AO111" s="39">
        <f t="shared" si="173"/>
        <v>3248859.4382758643</v>
      </c>
      <c r="AP111" s="39">
        <f t="shared" si="173"/>
        <v>3248859.4382758643</v>
      </c>
      <c r="AQ111" s="39">
        <f t="shared" si="173"/>
        <v>3248859.4382758643</v>
      </c>
      <c r="AR111" s="39">
        <f t="shared" si="173"/>
        <v>3248859.4382758643</v>
      </c>
      <c r="AS111" s="39">
        <f t="shared" si="173"/>
        <v>3248859.4382758643</v>
      </c>
      <c r="AT111" s="39">
        <f t="shared" si="173"/>
        <v>3248859.4382758643</v>
      </c>
      <c r="AU111" s="39">
        <f t="shared" si="173"/>
        <v>3248859.4382758643</v>
      </c>
      <c r="AV111" s="39">
        <f t="shared" si="173"/>
        <v>3248859.4382758643</v>
      </c>
    </row>
    <row r="112" spans="1:48" ht="15" customHeight="1">
      <c r="A112" s="51" t="s">
        <v>20</v>
      </c>
      <c r="B112" s="39">
        <f>B71+B81+B91+B103</f>
        <v>28359142.23155101</v>
      </c>
      <c r="C112" s="39"/>
      <c r="D112" s="39">
        <f>D71+D81+D91+D103</f>
        <v>28359142.23155101</v>
      </c>
      <c r="F112" s="39">
        <f t="shared" ref="F112:AV112" si="174">F71+F81+F91+F103</f>
        <v>83354.887297825073</v>
      </c>
      <c r="G112" s="39">
        <f t="shared" si="174"/>
        <v>83354.887297825073</v>
      </c>
      <c r="H112" s="39">
        <f t="shared" si="174"/>
        <v>83354.887297825073</v>
      </c>
      <c r="I112" s="39">
        <f t="shared" si="174"/>
        <v>83354.887297825073</v>
      </c>
      <c r="J112" s="39">
        <f t="shared" si="174"/>
        <v>83354.887297825073</v>
      </c>
      <c r="K112" s="39">
        <f t="shared" si="174"/>
        <v>83354.887297825073</v>
      </c>
      <c r="L112" s="39">
        <f t="shared" si="174"/>
        <v>83354.887297825073</v>
      </c>
      <c r="M112" s="39">
        <f t="shared" si="174"/>
        <v>83354.887297825073</v>
      </c>
      <c r="N112" s="39">
        <f t="shared" si="174"/>
        <v>83354.887297825073</v>
      </c>
      <c r="O112" s="39">
        <f t="shared" si="174"/>
        <v>83354.887297825073</v>
      </c>
      <c r="P112" s="39">
        <f t="shared" si="174"/>
        <v>83354.887297825073</v>
      </c>
      <c r="Q112" s="39">
        <f t="shared" si="174"/>
        <v>83354.887297825073</v>
      </c>
      <c r="R112" s="39">
        <f t="shared" si="174"/>
        <v>83354.887297825073</v>
      </c>
      <c r="S112" s="39">
        <f t="shared" si="174"/>
        <v>83354.887297825073</v>
      </c>
      <c r="T112" s="39">
        <f t="shared" si="174"/>
        <v>83354.887297825073</v>
      </c>
      <c r="U112" s="39">
        <f t="shared" si="174"/>
        <v>83354.887297825073</v>
      </c>
      <c r="V112" s="39">
        <f t="shared" si="174"/>
        <v>83354.887297825073</v>
      </c>
      <c r="W112" s="39">
        <f t="shared" si="174"/>
        <v>83354.887297825073</v>
      </c>
      <c r="X112" s="39">
        <f t="shared" si="174"/>
        <v>83354.887297825073</v>
      </c>
      <c r="Y112" s="39">
        <f t="shared" si="174"/>
        <v>83354.887297825073</v>
      </c>
      <c r="Z112" s="39">
        <f t="shared" si="174"/>
        <v>83354.887297825073</v>
      </c>
      <c r="AA112" s="39">
        <f t="shared" si="174"/>
        <v>83354.887297825073</v>
      </c>
      <c r="AB112" s="39">
        <f t="shared" si="174"/>
        <v>83354.887297825073</v>
      </c>
      <c r="AC112" s="39">
        <f t="shared" si="174"/>
        <v>83354.887297825073</v>
      </c>
      <c r="AD112" s="39">
        <f t="shared" si="174"/>
        <v>83354.887297825073</v>
      </c>
      <c r="AE112" s="39">
        <f t="shared" si="174"/>
        <v>83354.887297825073</v>
      </c>
      <c r="AF112" s="39">
        <f t="shared" si="174"/>
        <v>83354.887297825073</v>
      </c>
      <c r="AG112" s="39">
        <f t="shared" si="174"/>
        <v>83354.887297825073</v>
      </c>
      <c r="AH112" s="39">
        <f t="shared" si="174"/>
        <v>83354.887297825073</v>
      </c>
      <c r="AI112" s="39">
        <f t="shared" si="174"/>
        <v>83354.887297825073</v>
      </c>
      <c r="AJ112" s="39">
        <f t="shared" si="174"/>
        <v>83354.887297825073</v>
      </c>
      <c r="AK112" s="39">
        <f t="shared" si="174"/>
        <v>83354.887297825073</v>
      </c>
      <c r="AL112" s="39">
        <f t="shared" si="174"/>
        <v>83354.887297825073</v>
      </c>
      <c r="AM112" s="39">
        <f t="shared" si="174"/>
        <v>83354.887297825073</v>
      </c>
      <c r="AN112" s="39">
        <f t="shared" si="174"/>
        <v>83354.887297825073</v>
      </c>
      <c r="AO112" s="39">
        <f t="shared" si="174"/>
        <v>83354.887297825073</v>
      </c>
      <c r="AP112" s="39">
        <f t="shared" si="174"/>
        <v>83354.887297825073</v>
      </c>
      <c r="AQ112" s="39">
        <f t="shared" si="174"/>
        <v>83354.887297825073</v>
      </c>
      <c r="AR112" s="39">
        <f t="shared" si="174"/>
        <v>83354.887297825073</v>
      </c>
      <c r="AS112" s="39">
        <f t="shared" si="174"/>
        <v>83354.887297825073</v>
      </c>
      <c r="AT112" s="39">
        <f t="shared" si="174"/>
        <v>83354.887297825073</v>
      </c>
      <c r="AU112" s="39">
        <f t="shared" si="174"/>
        <v>83354.887297825073</v>
      </c>
      <c r="AV112" s="39">
        <f t="shared" si="174"/>
        <v>83354.887297825073</v>
      </c>
    </row>
    <row r="113" spans="1:49" ht="15" customHeight="1">
      <c r="A113" s="51" t="s">
        <v>21</v>
      </c>
      <c r="B113" s="39">
        <f>B72+B82+B92+B104</f>
        <v>93070581.751194075</v>
      </c>
      <c r="C113" s="39"/>
      <c r="D113" s="39">
        <f>D72+D82+D92+D104</f>
        <v>93070581.751194075</v>
      </c>
      <c r="F113" s="39">
        <f t="shared" ref="F113:AV113" si="175">F72+F82+F92+F104</f>
        <v>273558.62138815835</v>
      </c>
      <c r="G113" s="39">
        <f t="shared" si="175"/>
        <v>273558.62138815835</v>
      </c>
      <c r="H113" s="39">
        <f t="shared" si="175"/>
        <v>273558.62138815835</v>
      </c>
      <c r="I113" s="39">
        <f t="shared" si="175"/>
        <v>273558.62138815835</v>
      </c>
      <c r="J113" s="39">
        <f t="shared" si="175"/>
        <v>273558.62138815835</v>
      </c>
      <c r="K113" s="39">
        <f t="shared" si="175"/>
        <v>273558.62138815835</v>
      </c>
      <c r="L113" s="39">
        <f t="shared" si="175"/>
        <v>273558.62138815835</v>
      </c>
      <c r="M113" s="39">
        <f t="shared" si="175"/>
        <v>273558.62138815835</v>
      </c>
      <c r="N113" s="39">
        <f t="shared" si="175"/>
        <v>273558.62138815835</v>
      </c>
      <c r="O113" s="39">
        <f t="shared" si="175"/>
        <v>273558.62138815835</v>
      </c>
      <c r="P113" s="39">
        <f t="shared" si="175"/>
        <v>273558.62138815835</v>
      </c>
      <c r="Q113" s="39">
        <f t="shared" si="175"/>
        <v>273558.62138815835</v>
      </c>
      <c r="R113" s="39">
        <f t="shared" si="175"/>
        <v>273558.62138815835</v>
      </c>
      <c r="S113" s="39">
        <f t="shared" si="175"/>
        <v>273558.62138815835</v>
      </c>
      <c r="T113" s="39">
        <f t="shared" si="175"/>
        <v>273558.62138815835</v>
      </c>
      <c r="U113" s="39">
        <f t="shared" si="175"/>
        <v>273558.62138815835</v>
      </c>
      <c r="V113" s="39">
        <f t="shared" si="175"/>
        <v>273558.62138815835</v>
      </c>
      <c r="W113" s="39">
        <f t="shared" si="175"/>
        <v>273558.62138815835</v>
      </c>
      <c r="X113" s="39">
        <f t="shared" si="175"/>
        <v>273558.62138815835</v>
      </c>
      <c r="Y113" s="39">
        <f t="shared" si="175"/>
        <v>273558.62138815835</v>
      </c>
      <c r="Z113" s="39">
        <f t="shared" si="175"/>
        <v>273558.62138815835</v>
      </c>
      <c r="AA113" s="39">
        <f t="shared" si="175"/>
        <v>273558.62138815835</v>
      </c>
      <c r="AB113" s="39">
        <f t="shared" si="175"/>
        <v>273558.62138815835</v>
      </c>
      <c r="AC113" s="39">
        <f t="shared" si="175"/>
        <v>273558.62138815835</v>
      </c>
      <c r="AD113" s="39">
        <f t="shared" si="175"/>
        <v>273558.62138815835</v>
      </c>
      <c r="AE113" s="39">
        <f t="shared" si="175"/>
        <v>273558.62138815835</v>
      </c>
      <c r="AF113" s="39">
        <f t="shared" si="175"/>
        <v>273558.62138815835</v>
      </c>
      <c r="AG113" s="39">
        <f t="shared" si="175"/>
        <v>273558.62138815835</v>
      </c>
      <c r="AH113" s="39">
        <f t="shared" si="175"/>
        <v>273558.62138815835</v>
      </c>
      <c r="AI113" s="39">
        <f t="shared" si="175"/>
        <v>273558.62138815835</v>
      </c>
      <c r="AJ113" s="39">
        <f t="shared" si="175"/>
        <v>273558.62138815835</v>
      </c>
      <c r="AK113" s="39">
        <f t="shared" si="175"/>
        <v>273558.62138815835</v>
      </c>
      <c r="AL113" s="39">
        <f t="shared" si="175"/>
        <v>273558.62138815835</v>
      </c>
      <c r="AM113" s="39">
        <f t="shared" si="175"/>
        <v>273558.62138815835</v>
      </c>
      <c r="AN113" s="39">
        <f t="shared" si="175"/>
        <v>273558.62138815835</v>
      </c>
      <c r="AO113" s="39">
        <f t="shared" si="175"/>
        <v>273558.62138815835</v>
      </c>
      <c r="AP113" s="39">
        <f t="shared" si="175"/>
        <v>273558.62138815835</v>
      </c>
      <c r="AQ113" s="39">
        <f t="shared" si="175"/>
        <v>273558.62138815835</v>
      </c>
      <c r="AR113" s="39">
        <f t="shared" si="175"/>
        <v>273558.62138815835</v>
      </c>
      <c r="AS113" s="39">
        <f t="shared" si="175"/>
        <v>273558.62138815835</v>
      </c>
      <c r="AT113" s="39">
        <f t="shared" si="175"/>
        <v>273558.62138815835</v>
      </c>
      <c r="AU113" s="39">
        <f t="shared" si="175"/>
        <v>273558.62138815835</v>
      </c>
      <c r="AV113" s="39">
        <f t="shared" si="175"/>
        <v>273558.62138815835</v>
      </c>
    </row>
    <row r="114" spans="1:49" ht="15" customHeight="1" thickBot="1">
      <c r="B114" s="69">
        <f>SUM(B111:B113)</f>
        <v>1229658998.1590598</v>
      </c>
      <c r="C114" s="42"/>
      <c r="D114" s="69">
        <f>SUM(D111:D113)</f>
        <v>1229658998.1590598</v>
      </c>
      <c r="F114" s="69">
        <f>SUM(F111:F113)</f>
        <v>3605694.0252758977</v>
      </c>
      <c r="G114" s="69">
        <f t="shared" ref="G114:AV114" si="176">SUM(G111:G113)</f>
        <v>3605772.9469618476</v>
      </c>
      <c r="H114" s="69">
        <f t="shared" si="176"/>
        <v>3605772.9469618476</v>
      </c>
      <c r="I114" s="69">
        <f t="shared" si="176"/>
        <v>3605772.9469618476</v>
      </c>
      <c r="J114" s="69">
        <f t="shared" si="176"/>
        <v>3605772.9469618476</v>
      </c>
      <c r="K114" s="69">
        <f t="shared" si="176"/>
        <v>3605772.9469618476</v>
      </c>
      <c r="L114" s="69">
        <f t="shared" si="176"/>
        <v>3605772.9469618476</v>
      </c>
      <c r="M114" s="69">
        <f t="shared" si="176"/>
        <v>3605772.9469618476</v>
      </c>
      <c r="N114" s="69">
        <f t="shared" si="176"/>
        <v>3605772.9469618476</v>
      </c>
      <c r="O114" s="69">
        <f t="shared" si="176"/>
        <v>3605772.9469618476</v>
      </c>
      <c r="P114" s="69">
        <f t="shared" si="176"/>
        <v>3605772.9469618476</v>
      </c>
      <c r="Q114" s="69">
        <f t="shared" si="176"/>
        <v>3605772.9469618476</v>
      </c>
      <c r="R114" s="69">
        <f t="shared" si="176"/>
        <v>3605772.9469618476</v>
      </c>
      <c r="S114" s="69">
        <f t="shared" si="176"/>
        <v>3605772.9469618476</v>
      </c>
      <c r="T114" s="69">
        <f t="shared" si="176"/>
        <v>3605772.9469618476</v>
      </c>
      <c r="U114" s="69">
        <f t="shared" si="176"/>
        <v>3605772.9469618476</v>
      </c>
      <c r="V114" s="69">
        <f t="shared" si="176"/>
        <v>3605772.9469618476</v>
      </c>
      <c r="W114" s="69">
        <f t="shared" si="176"/>
        <v>3605772.9469618476</v>
      </c>
      <c r="X114" s="69">
        <f t="shared" si="176"/>
        <v>3605772.9469618476</v>
      </c>
      <c r="Y114" s="69">
        <f t="shared" si="176"/>
        <v>3605772.9469618476</v>
      </c>
      <c r="Z114" s="69">
        <f t="shared" si="176"/>
        <v>3605772.9469618476</v>
      </c>
      <c r="AA114" s="69">
        <f t="shared" si="176"/>
        <v>3605772.9469618476</v>
      </c>
      <c r="AB114" s="69">
        <f t="shared" si="176"/>
        <v>3605772.9469618476</v>
      </c>
      <c r="AC114" s="69">
        <f t="shared" si="176"/>
        <v>3605772.9469618476</v>
      </c>
      <c r="AD114" s="69">
        <f t="shared" si="176"/>
        <v>3605772.9469618476</v>
      </c>
      <c r="AE114" s="69">
        <f t="shared" si="176"/>
        <v>3605772.9469618476</v>
      </c>
      <c r="AF114" s="69">
        <f t="shared" si="176"/>
        <v>3605772.9469618476</v>
      </c>
      <c r="AG114" s="69">
        <f t="shared" si="176"/>
        <v>3605772.9469618476</v>
      </c>
      <c r="AH114" s="69">
        <f t="shared" si="176"/>
        <v>3605772.9469618476</v>
      </c>
      <c r="AI114" s="69">
        <f t="shared" si="176"/>
        <v>3605772.9469618476</v>
      </c>
      <c r="AJ114" s="69">
        <f t="shared" si="176"/>
        <v>3605772.9469618476</v>
      </c>
      <c r="AK114" s="69">
        <f t="shared" si="176"/>
        <v>3605772.9469618476</v>
      </c>
      <c r="AL114" s="69">
        <f t="shared" si="176"/>
        <v>3605772.9469618476</v>
      </c>
      <c r="AM114" s="69">
        <f t="shared" si="176"/>
        <v>3605772.9469618476</v>
      </c>
      <c r="AN114" s="69">
        <f t="shared" si="176"/>
        <v>3605772.9469618476</v>
      </c>
      <c r="AO114" s="69">
        <f t="shared" si="176"/>
        <v>3605772.9469618476</v>
      </c>
      <c r="AP114" s="69">
        <f t="shared" si="176"/>
        <v>3605772.9469618476</v>
      </c>
      <c r="AQ114" s="69">
        <f t="shared" si="176"/>
        <v>3605772.9469618476</v>
      </c>
      <c r="AR114" s="69">
        <f t="shared" si="176"/>
        <v>3605772.9469618476</v>
      </c>
      <c r="AS114" s="69">
        <f t="shared" si="176"/>
        <v>3605772.9469618476</v>
      </c>
      <c r="AT114" s="69">
        <f t="shared" si="176"/>
        <v>3605772.9469618476</v>
      </c>
      <c r="AU114" s="69">
        <f t="shared" si="176"/>
        <v>3605772.9469618476</v>
      </c>
      <c r="AV114" s="69">
        <f t="shared" si="176"/>
        <v>3605772.9469618476</v>
      </c>
    </row>
    <row r="115" spans="1:49" ht="15" customHeight="1" thickTop="1"/>
    <row r="116" spans="1:49" ht="15" customHeight="1">
      <c r="L116" s="39">
        <f>SUM($F$114:L114)</f>
        <v>25240331.707046982</v>
      </c>
      <c r="M116" s="39">
        <f>SUM($F$114:M114)</f>
        <v>28846104.654008828</v>
      </c>
      <c r="N116" s="39">
        <f>SUM($F$114:N114)</f>
        <v>32451877.600970674</v>
      </c>
      <c r="O116" s="39">
        <f>SUM($F$114:O114)</f>
        <v>36057650.547932521</v>
      </c>
      <c r="P116" s="39">
        <f>SUM($F$114:P114)</f>
        <v>39663423.49489437</v>
      </c>
      <c r="Q116" s="39">
        <f>SUM($F$114:Q114)</f>
        <v>43269196.44185622</v>
      </c>
      <c r="R116" s="39"/>
      <c r="S116" s="39"/>
      <c r="T116" s="39"/>
      <c r="U116" s="39"/>
      <c r="V116" s="39"/>
      <c r="W116" s="39"/>
      <c r="X116" s="39"/>
    </row>
    <row r="117" spans="1:49" ht="15" customHeight="1">
      <c r="C117" s="42"/>
      <c r="D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97" t="s">
        <v>164</v>
      </c>
      <c r="Q117" s="42">
        <f>'PIS and Depr Calc'!O63-Q116</f>
        <v>0</v>
      </c>
      <c r="R117" s="42"/>
      <c r="S117" s="42"/>
      <c r="T117" s="42"/>
      <c r="U117" s="42"/>
      <c r="V117" s="42"/>
      <c r="W117" s="97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</row>
    <row r="118" spans="1:49" ht="15" customHeight="1" thickBot="1"/>
    <row r="119" spans="1:49" ht="15" customHeight="1" thickBot="1">
      <c r="E119" s="72">
        <f>$E$13</f>
        <v>43586</v>
      </c>
      <c r="F119" s="73">
        <f>EDATE(E119,1)</f>
        <v>43617</v>
      </c>
      <c r="G119" s="73">
        <f t="shared" ref="G119" si="177">EDATE(F119,1)</f>
        <v>43647</v>
      </c>
      <c r="H119" s="73">
        <f t="shared" ref="H119" si="178">EDATE(G119,1)</f>
        <v>43678</v>
      </c>
      <c r="I119" s="73">
        <f t="shared" ref="I119" si="179">EDATE(H119,1)</f>
        <v>43709</v>
      </c>
      <c r="J119" s="73">
        <f t="shared" ref="J119" si="180">EDATE(I119,1)</f>
        <v>43739</v>
      </c>
      <c r="K119" s="73">
        <f t="shared" ref="K119" si="181">EDATE(J119,1)</f>
        <v>43770</v>
      </c>
      <c r="L119" s="73">
        <f t="shared" ref="L119" si="182">EDATE(K119,1)</f>
        <v>43800</v>
      </c>
      <c r="M119" s="73">
        <f t="shared" ref="M119" si="183">EDATE(L119,1)</f>
        <v>43831</v>
      </c>
      <c r="N119" s="73">
        <f t="shared" ref="N119" si="184">EDATE(M119,1)</f>
        <v>43862</v>
      </c>
      <c r="O119" s="73">
        <f t="shared" ref="O119" si="185">EDATE(N119,1)</f>
        <v>43891</v>
      </c>
      <c r="P119" s="73">
        <f t="shared" ref="P119" si="186">EDATE(O119,1)</f>
        <v>43922</v>
      </c>
      <c r="Q119" s="152">
        <f t="shared" ref="Q119" si="187">EDATE(P119,1)</f>
        <v>43952</v>
      </c>
      <c r="R119" s="73">
        <f t="shared" ref="R119" si="188">EDATE(Q119,1)</f>
        <v>43983</v>
      </c>
      <c r="S119" s="73">
        <f t="shared" ref="S119" si="189">EDATE(R119,1)</f>
        <v>44013</v>
      </c>
      <c r="T119" s="73">
        <f t="shared" ref="T119" si="190">EDATE(S119,1)</f>
        <v>44044</v>
      </c>
      <c r="U119" s="73">
        <f t="shared" ref="U119" si="191">EDATE(T119,1)</f>
        <v>44075</v>
      </c>
      <c r="V119" s="73">
        <f t="shared" ref="V119" si="192">EDATE(U119,1)</f>
        <v>44105</v>
      </c>
      <c r="W119" s="73">
        <f t="shared" ref="W119" si="193">EDATE(V119,1)</f>
        <v>44136</v>
      </c>
      <c r="X119" s="73">
        <f t="shared" ref="X119" si="194">EDATE(W119,1)</f>
        <v>44166</v>
      </c>
      <c r="Y119" s="39"/>
    </row>
    <row r="120" spans="1:49" ht="15" customHeight="1">
      <c r="A120" s="98" t="s">
        <v>263</v>
      </c>
      <c r="Q120" s="153"/>
      <c r="X120" s="39"/>
      <c r="Y120" s="39"/>
    </row>
    <row r="121" spans="1:49" ht="15" customHeight="1">
      <c r="A121" s="339" t="s">
        <v>30</v>
      </c>
      <c r="P121" s="39">
        <f>SUM(E50:P50)</f>
        <v>412335129.01268113</v>
      </c>
      <c r="Q121" s="154">
        <f>SUM(F50:Q50)</f>
        <v>417482171.02574545</v>
      </c>
      <c r="R121" s="39">
        <f t="shared" ref="R121:X121" si="195">SUM(G50:R50)</f>
        <v>58412170.737725481</v>
      </c>
      <c r="S121" s="39">
        <f t="shared" si="195"/>
        <v>58970892.974233203</v>
      </c>
      <c r="T121" s="39">
        <f t="shared" si="195"/>
        <v>59529615.210740924</v>
      </c>
      <c r="U121" s="39">
        <f t="shared" si="195"/>
        <v>60088337.447248653</v>
      </c>
      <c r="V121" s="39">
        <f t="shared" si="195"/>
        <v>60647059.683756381</v>
      </c>
      <c r="W121" s="39">
        <f t="shared" si="195"/>
        <v>61205781.920264103</v>
      </c>
      <c r="X121" s="39">
        <f t="shared" si="195"/>
        <v>61764504.156771831</v>
      </c>
      <c r="Y121" s="39"/>
    </row>
    <row r="122" spans="1:49" ht="15" customHeight="1">
      <c r="A122" s="339" t="s">
        <v>31</v>
      </c>
      <c r="P122" s="39">
        <f>SUM(E51:P51)</f>
        <v>121207115.54044442</v>
      </c>
      <c r="Q122" s="154">
        <f>SUM(F51:Q51)</f>
        <v>130635451.86927693</v>
      </c>
      <c r="R122" s="39">
        <f t="shared" ref="R122:X122" si="196">SUM(G51:R51)</f>
        <v>128136106.73737881</v>
      </c>
      <c r="S122" s="39">
        <f t="shared" si="196"/>
        <v>125636761.60548069</v>
      </c>
      <c r="T122" s="39">
        <f t="shared" si="196"/>
        <v>123137416.47358257</v>
      </c>
      <c r="U122" s="39">
        <f t="shared" si="196"/>
        <v>120638071.34168445</v>
      </c>
      <c r="V122" s="39">
        <f t="shared" si="196"/>
        <v>118138726.20978633</v>
      </c>
      <c r="W122" s="39">
        <f t="shared" si="196"/>
        <v>115639381.07788821</v>
      </c>
      <c r="X122" s="39">
        <f t="shared" si="196"/>
        <v>113140035.94599007</v>
      </c>
      <c r="Y122" s="39"/>
    </row>
    <row r="123" spans="1:49" ht="15" customHeight="1">
      <c r="A123" s="339" t="s">
        <v>215</v>
      </c>
      <c r="P123" s="39">
        <f>P122-P121</f>
        <v>-291128013.47223669</v>
      </c>
      <c r="Q123" s="154">
        <f>Q122-Q121</f>
        <v>-286846719.15646851</v>
      </c>
      <c r="R123" s="39">
        <f t="shared" ref="R123:X123" si="197">R122-R121</f>
        <v>69723935.999653324</v>
      </c>
      <c r="S123" s="39">
        <f t="shared" si="197"/>
        <v>66665868.631247483</v>
      </c>
      <c r="T123" s="39">
        <f t="shared" si="197"/>
        <v>63607801.262841642</v>
      </c>
      <c r="U123" s="39">
        <f t="shared" si="197"/>
        <v>60549733.894435793</v>
      </c>
      <c r="V123" s="39">
        <f t="shared" si="197"/>
        <v>57491666.526029944</v>
      </c>
      <c r="W123" s="39">
        <f t="shared" si="197"/>
        <v>54433599.157624103</v>
      </c>
      <c r="X123" s="39">
        <f t="shared" si="197"/>
        <v>51375531.789218239</v>
      </c>
      <c r="Y123" s="39"/>
    </row>
    <row r="124" spans="1:49" ht="15" customHeight="1">
      <c r="Q124" s="153"/>
    </row>
    <row r="125" spans="1:49" ht="15" customHeight="1">
      <c r="A125" s="339" t="s">
        <v>216</v>
      </c>
      <c r="P125" s="39">
        <f>SUM(E111:P111)</f>
        <v>35737374.899348564</v>
      </c>
      <c r="Q125" s="154">
        <f t="shared" ref="Q125:X127" si="198">SUM(F111:Q111)</f>
        <v>38986234.337624431</v>
      </c>
      <c r="R125" s="39">
        <f t="shared" si="198"/>
        <v>38986313.25931038</v>
      </c>
      <c r="S125" s="39">
        <f t="shared" si="198"/>
        <v>38986313.25931038</v>
      </c>
      <c r="T125" s="39">
        <f t="shared" si="198"/>
        <v>38986313.25931038</v>
      </c>
      <c r="U125" s="39">
        <f t="shared" si="198"/>
        <v>38986313.25931038</v>
      </c>
      <c r="V125" s="39">
        <f t="shared" si="198"/>
        <v>38986313.25931038</v>
      </c>
      <c r="W125" s="39">
        <f t="shared" si="198"/>
        <v>38986313.25931038</v>
      </c>
      <c r="X125" s="39">
        <f t="shared" si="198"/>
        <v>38986313.25931038</v>
      </c>
    </row>
    <row r="126" spans="1:49" ht="15" customHeight="1">
      <c r="A126" s="339" t="s">
        <v>217</v>
      </c>
      <c r="P126" s="39">
        <f t="shared" ref="P126:P127" si="199">SUM(E112:P112)</f>
        <v>916903.7602760758</v>
      </c>
      <c r="Q126" s="154">
        <f t="shared" si="198"/>
        <v>1000258.6475739009</v>
      </c>
      <c r="R126" s="39">
        <f t="shared" si="198"/>
        <v>1000258.6475739009</v>
      </c>
      <c r="S126" s="39">
        <f t="shared" si="198"/>
        <v>1000258.6475739009</v>
      </c>
      <c r="T126" s="39">
        <f t="shared" si="198"/>
        <v>1000258.6475739009</v>
      </c>
      <c r="U126" s="39">
        <f t="shared" si="198"/>
        <v>1000258.6475739009</v>
      </c>
      <c r="V126" s="39">
        <f t="shared" si="198"/>
        <v>1000258.6475739009</v>
      </c>
      <c r="W126" s="39">
        <f t="shared" si="198"/>
        <v>1000258.6475739009</v>
      </c>
      <c r="X126" s="39">
        <f t="shared" si="198"/>
        <v>1000258.6475739009</v>
      </c>
    </row>
    <row r="127" spans="1:49" ht="15" customHeight="1">
      <c r="A127" s="339" t="s">
        <v>218</v>
      </c>
      <c r="P127" s="39">
        <f t="shared" si="199"/>
        <v>3009144.8352697417</v>
      </c>
      <c r="Q127" s="154">
        <f t="shared" si="198"/>
        <v>3282703.4566579</v>
      </c>
      <c r="R127" s="39">
        <f t="shared" si="198"/>
        <v>3282703.4566579</v>
      </c>
      <c r="S127" s="39">
        <f t="shared" si="198"/>
        <v>3282703.4566579</v>
      </c>
      <c r="T127" s="39">
        <f t="shared" si="198"/>
        <v>3282703.4566579</v>
      </c>
      <c r="U127" s="39">
        <f t="shared" si="198"/>
        <v>3282703.4566579</v>
      </c>
      <c r="V127" s="39">
        <f t="shared" si="198"/>
        <v>3282703.4566579</v>
      </c>
      <c r="W127" s="39">
        <f t="shared" si="198"/>
        <v>3282703.4566579</v>
      </c>
      <c r="X127" s="39">
        <f t="shared" si="198"/>
        <v>3282703.4566579</v>
      </c>
    </row>
    <row r="128" spans="1:49" ht="15" customHeight="1" thickBot="1">
      <c r="P128" s="69">
        <f>SUM(P125:P127)</f>
        <v>39663423.494894385</v>
      </c>
      <c r="Q128" s="155">
        <f t="shared" ref="Q128:X128" si="200">SUM(Q125:Q127)</f>
        <v>43269196.441856235</v>
      </c>
      <c r="R128" s="69">
        <f t="shared" si="200"/>
        <v>43269275.363542184</v>
      </c>
      <c r="S128" s="69">
        <f t="shared" si="200"/>
        <v>43269275.363542184</v>
      </c>
      <c r="T128" s="69">
        <f t="shared" si="200"/>
        <v>43269275.363542184</v>
      </c>
      <c r="U128" s="69">
        <f t="shared" si="200"/>
        <v>43269275.363542184</v>
      </c>
      <c r="V128" s="69">
        <f t="shared" si="200"/>
        <v>43269275.363542184</v>
      </c>
      <c r="W128" s="69">
        <f t="shared" si="200"/>
        <v>43269275.363542184</v>
      </c>
      <c r="X128" s="69">
        <f t="shared" si="200"/>
        <v>43269275.363542184</v>
      </c>
    </row>
    <row r="129" spans="6:17" ht="15" customHeight="1" thickTop="1"/>
    <row r="130" spans="6:17" ht="15" customHeight="1">
      <c r="P130" s="338" t="s">
        <v>358</v>
      </c>
      <c r="Q130" s="39">
        <f>'[32]C-4'!$I$75*1000</f>
        <v>43269196.441856213</v>
      </c>
    </row>
    <row r="131" spans="6:17" ht="15" customHeight="1">
      <c r="P131" s="97" t="s">
        <v>164</v>
      </c>
      <c r="Q131" s="39">
        <f>Q128-Q130</f>
        <v>0</v>
      </c>
    </row>
    <row r="132" spans="6:17" ht="15" customHeight="1"/>
    <row r="133" spans="6:17" ht="15" customHeight="1"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6:17" ht="15" customHeight="1"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6:17" ht="15" customHeight="1"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6:17" ht="15" customHeight="1"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6:17" ht="15" customHeight="1"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6:17" ht="15" customHeight="1"/>
    <row r="139" spans="6:17" ht="15" customHeight="1"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6:17" ht="15" customHeight="1"/>
    <row r="141" spans="6:17" ht="15" customHeight="1"/>
    <row r="142" spans="6:17" ht="15" customHeight="1"/>
    <row r="143" spans="6:17" ht="15" customHeight="1"/>
    <row r="144" spans="6:17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</sheetData>
  <printOptions gridLines="1"/>
  <pageMargins left="0.25" right="0" top="0.5" bottom="0.5" header="0.17" footer="0"/>
  <pageSetup paperSize="5" scale="65" orientation="landscape" r:id="rId1"/>
  <headerFooter alignWithMargins="0"/>
  <rowBreaks count="1" manualBreakCount="1">
    <brk id="56" max="16383" man="1"/>
  </rowBreaks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2" sqref="A1:A2"/>
    </sheetView>
  </sheetViews>
  <sheetFormatPr defaultRowHeight="13.2"/>
  <cols>
    <col min="1" max="1" width="30.5546875" customWidth="1"/>
    <col min="2" max="2" width="17.6640625" bestFit="1" customWidth="1"/>
    <col min="3" max="3" width="13.88671875" bestFit="1" customWidth="1"/>
    <col min="4" max="4" width="18" bestFit="1" customWidth="1"/>
    <col min="5" max="5" width="13.6640625" bestFit="1" customWidth="1"/>
    <col min="6" max="6" width="13.109375" bestFit="1" customWidth="1"/>
    <col min="7" max="7" width="12.33203125" customWidth="1"/>
    <col min="8" max="9" width="13.109375" bestFit="1" customWidth="1"/>
  </cols>
  <sheetData>
    <row r="1" spans="1:11">
      <c r="A1" s="362" t="s">
        <v>368</v>
      </c>
    </row>
    <row r="2" spans="1:11" ht="14.4" thickBot="1">
      <c r="A2" s="363" t="s">
        <v>363</v>
      </c>
    </row>
    <row r="4" spans="1:11" ht="14.1" customHeight="1">
      <c r="A4" s="178" t="s">
        <v>190</v>
      </c>
    </row>
    <row r="5" spans="1:11" ht="14.1" customHeight="1"/>
    <row r="6" spans="1:11" ht="14.1" customHeight="1"/>
    <row r="7" spans="1:11" ht="14.1" customHeight="1">
      <c r="A7" s="88"/>
      <c r="B7" s="88" t="s">
        <v>119</v>
      </c>
      <c r="C7" s="88" t="s">
        <v>118</v>
      </c>
      <c r="D7" s="88" t="s">
        <v>296</v>
      </c>
      <c r="E7" s="88" t="s">
        <v>1</v>
      </c>
      <c r="H7" s="210" t="s">
        <v>297</v>
      </c>
      <c r="I7" s="210" t="s">
        <v>298</v>
      </c>
      <c r="J7" s="210" t="s">
        <v>299</v>
      </c>
    </row>
    <row r="8" spans="1:11" ht="14.1" customHeight="1">
      <c r="A8" s="2" t="s">
        <v>187</v>
      </c>
      <c r="B8" s="89">
        <f>'UI Data Export'!BG154</f>
        <v>1147172885.1556146</v>
      </c>
      <c r="C8" s="89">
        <f>'UI Data Export'!BG162</f>
        <v>57026055.443496235</v>
      </c>
      <c r="D8" s="89">
        <f>'UI Data Export'!BG168</f>
        <v>25460057.559949212</v>
      </c>
      <c r="E8" s="100">
        <f>SUM(B8:D8)</f>
        <v>1229658998.15906</v>
      </c>
      <c r="F8" s="75"/>
      <c r="G8" s="75"/>
      <c r="H8" s="75">
        <f>B8</f>
        <v>1147172885.1556146</v>
      </c>
      <c r="I8" s="75">
        <f>'PIS and Depr Calc'!C7</f>
        <v>1147172885.1556146</v>
      </c>
      <c r="J8" s="75">
        <f>H8-I8</f>
        <v>0</v>
      </c>
      <c r="K8" s="75"/>
    </row>
    <row r="9" spans="1:11" ht="14.1" customHeight="1">
      <c r="A9" s="2"/>
      <c r="B9" s="89"/>
      <c r="C9" s="89"/>
      <c r="D9" s="89"/>
      <c r="E9" s="89"/>
      <c r="H9" s="75">
        <f>C8</f>
        <v>57026055.443496235</v>
      </c>
      <c r="I9" s="75">
        <f>'PIS and Depr Calc'!D24</f>
        <v>57026055.443496235</v>
      </c>
      <c r="J9" s="75">
        <f>H9-I9</f>
        <v>0</v>
      </c>
      <c r="K9" s="75"/>
    </row>
    <row r="10" spans="1:11" ht="14.1" customHeight="1">
      <c r="A10" s="2" t="s">
        <v>142</v>
      </c>
      <c r="B10" s="63"/>
      <c r="C10" s="63"/>
      <c r="D10" s="63"/>
      <c r="E10" s="63"/>
      <c r="H10" s="75">
        <f>D8</f>
        <v>25460057.559949212</v>
      </c>
      <c r="I10" s="75">
        <f>'PIS and Depr Calc'!C39</f>
        <v>25460057.559949301</v>
      </c>
      <c r="J10" s="75">
        <f>H10-I10</f>
        <v>-8.9406967163085938E-8</v>
      </c>
      <c r="K10" s="75"/>
    </row>
    <row r="11" spans="1:11" ht="14.1" customHeight="1" thickBot="1">
      <c r="A11" s="81" t="s">
        <v>20</v>
      </c>
      <c r="B11" s="26">
        <f>-'UI Data Export'!BG151</f>
        <v>-26463347.59645443</v>
      </c>
      <c r="C11" s="26">
        <f>-'UI Data Export'!BG159</f>
        <v>-1173804.3202881175</v>
      </c>
      <c r="D11" s="26">
        <f>-'UI Data Export'!BG165</f>
        <v>-721990.31480846298</v>
      </c>
      <c r="E11" s="26">
        <f>SUM(B11:D11)</f>
        <v>-28359142.23155101</v>
      </c>
      <c r="F11" s="75"/>
      <c r="G11" s="75"/>
      <c r="H11" s="99">
        <f>SUM(H8:H10)</f>
        <v>1229658998.15906</v>
      </c>
      <c r="I11" s="99">
        <f>SUM(I8:I10)</f>
        <v>1229658998.1590602</v>
      </c>
      <c r="J11" s="99">
        <f>SUM(J8:J10)</f>
        <v>-8.9406967163085938E-8</v>
      </c>
      <c r="K11" s="75"/>
    </row>
    <row r="12" spans="1:11" ht="14.1" customHeight="1" thickTop="1">
      <c r="A12" s="81" t="s">
        <v>21</v>
      </c>
      <c r="B12" s="26">
        <f>-'UI Data Export'!BG152</f>
        <v>-86848859.382845074</v>
      </c>
      <c r="C12" s="26">
        <f>-'UI Data Export'!BG160</f>
        <v>-3852255.1232081144</v>
      </c>
      <c r="D12" s="26">
        <f>-'UI Data Export'!BG166</f>
        <v>-2369467.2451408734</v>
      </c>
      <c r="E12" s="26">
        <f>SUM(B12:D12)</f>
        <v>-93070581.751194075</v>
      </c>
      <c r="F12" s="75"/>
      <c r="G12" s="75"/>
      <c r="H12" s="75"/>
      <c r="I12" s="75"/>
      <c r="J12" s="75"/>
      <c r="K12" s="75"/>
    </row>
    <row r="13" spans="1:11" ht="14.1" customHeight="1">
      <c r="A13" s="90" t="s">
        <v>143</v>
      </c>
      <c r="B13" s="62">
        <f t="shared" ref="B13:C13" si="0">B11+B12</f>
        <v>-113312206.9792995</v>
      </c>
      <c r="C13" s="62">
        <f t="shared" si="0"/>
        <v>-5026059.4434962319</v>
      </c>
      <c r="D13" s="62">
        <f t="shared" ref="D13" si="1">D11+D12</f>
        <v>-3091457.5599493366</v>
      </c>
      <c r="E13" s="62">
        <f t="shared" ref="E13" si="2">E11+E12</f>
        <v>-121429723.98274508</v>
      </c>
      <c r="H13" s="75"/>
      <c r="I13" s="75"/>
      <c r="J13" s="75"/>
      <c r="K13" s="75"/>
    </row>
    <row r="14" spans="1:11" ht="14.1" customHeight="1">
      <c r="A14" s="2"/>
      <c r="B14" s="26"/>
      <c r="C14" s="26"/>
      <c r="D14" s="26"/>
      <c r="E14" s="26"/>
      <c r="H14" s="75"/>
      <c r="I14" s="75"/>
      <c r="J14" s="75"/>
      <c r="K14" s="75"/>
    </row>
    <row r="15" spans="1:11" ht="14.1" customHeight="1" thickBot="1">
      <c r="A15" s="2" t="s">
        <v>144</v>
      </c>
      <c r="B15" s="61">
        <f>B8+B13</f>
        <v>1033860678.1763151</v>
      </c>
      <c r="C15" s="61">
        <f>C8+C13</f>
        <v>51999996</v>
      </c>
      <c r="D15" s="61">
        <f>D8+D13</f>
        <v>22368599.999999873</v>
      </c>
      <c r="E15" s="61">
        <f>E8+E13</f>
        <v>1108229274.1763148</v>
      </c>
    </row>
    <row r="16" spans="1:11" ht="14.1" customHeight="1" thickTop="1">
      <c r="A16" s="2"/>
      <c r="B16" s="26"/>
      <c r="C16" s="26"/>
      <c r="D16" s="26"/>
      <c r="E16" s="26"/>
    </row>
    <row r="17" spans="1:6" ht="14.1" customHeight="1">
      <c r="A17" s="2" t="s">
        <v>145</v>
      </c>
      <c r="B17" s="26">
        <f>'UI Data Export'!BG156</f>
        <v>90533134.238777012</v>
      </c>
      <c r="C17" s="26">
        <v>0</v>
      </c>
      <c r="D17" s="26">
        <v>0</v>
      </c>
      <c r="E17" s="26">
        <f>SUM(B17:D17)</f>
        <v>90533134.238777012</v>
      </c>
    </row>
    <row r="18" spans="1:6" ht="14.1" customHeight="1">
      <c r="A18" s="2"/>
      <c r="B18" s="26"/>
      <c r="C18" s="26"/>
      <c r="D18" s="26"/>
      <c r="E18" s="26"/>
    </row>
    <row r="19" spans="1:6" ht="14.1" customHeight="1" thickBot="1">
      <c r="A19" s="2" t="s">
        <v>146</v>
      </c>
      <c r="B19" s="61">
        <f>B15+B17</f>
        <v>1124393812.415092</v>
      </c>
      <c r="C19" s="61">
        <f>C15+C17</f>
        <v>51999996</v>
      </c>
      <c r="D19" s="61">
        <f>D15+D17</f>
        <v>22368599.999999873</v>
      </c>
      <c r="E19" s="61">
        <f>E15+E17</f>
        <v>1198762408.4150918</v>
      </c>
    </row>
    <row r="20" spans="1:6" ht="14.1" customHeight="1" thickTop="1">
      <c r="A20" s="63"/>
      <c r="B20" s="26"/>
      <c r="C20" s="75"/>
      <c r="D20" s="75"/>
      <c r="E20" s="75"/>
    </row>
    <row r="21" spans="1:6" ht="14.1" customHeight="1" thickBot="1">
      <c r="A21" s="63" t="s">
        <v>150</v>
      </c>
      <c r="B21" s="134">
        <f>B19*0.3</f>
        <v>337318143.7245276</v>
      </c>
      <c r="C21" s="134">
        <f>C19*0.3</f>
        <v>15599998.799999999</v>
      </c>
      <c r="D21" s="134">
        <f>D19*0.3</f>
        <v>6710579.9999999618</v>
      </c>
      <c r="E21" s="134">
        <f>E19*0.3</f>
        <v>359628722.52452749</v>
      </c>
      <c r="F21" s="336"/>
    </row>
    <row r="22" spans="1:6" ht="14.1" customHeight="1" thickTop="1">
      <c r="A22" s="2"/>
      <c r="B22" s="75"/>
      <c r="C22" s="75"/>
      <c r="D22" s="75"/>
      <c r="F22" s="75"/>
    </row>
    <row r="23" spans="1:6" ht="14.1" customHeight="1">
      <c r="A23" s="2"/>
      <c r="B23" s="75"/>
      <c r="C23" s="75"/>
      <c r="D23" s="75"/>
      <c r="F23" s="75"/>
    </row>
    <row r="24" spans="1:6" ht="14.1" customHeight="1"/>
    <row r="25" spans="1:6" ht="14.1" customHeight="1">
      <c r="A25" s="117" t="s">
        <v>193</v>
      </c>
    </row>
    <row r="26" spans="1:6" ht="14.1" customHeight="1">
      <c r="B26" s="110" t="s">
        <v>118</v>
      </c>
      <c r="C26" s="110" t="s">
        <v>138</v>
      </c>
      <c r="D26" s="110" t="s">
        <v>191</v>
      </c>
    </row>
    <row r="27" spans="1:6" ht="14.1" customHeight="1"/>
    <row r="28" spans="1:6" ht="14.1" customHeight="1">
      <c r="A28" t="s">
        <v>192</v>
      </c>
      <c r="B28" s="109">
        <f>'PIS and Depr Calc'!C78</f>
        <v>0.14419999999999999</v>
      </c>
      <c r="C28" s="109">
        <f>'PIS and Depr Calc'!C77</f>
        <v>0.85580000000000001</v>
      </c>
    </row>
    <row r="29" spans="1:6" ht="14.1" customHeight="1"/>
    <row r="30" spans="1:6" ht="14.1" customHeight="1">
      <c r="A30" s="81" t="s">
        <v>159</v>
      </c>
      <c r="B30" s="75">
        <f>C15*B28</f>
        <v>7498399.4232000001</v>
      </c>
      <c r="C30" s="75">
        <f>C15*C28</f>
        <v>44501596.576800004</v>
      </c>
      <c r="D30" s="75">
        <f t="shared" ref="D30" si="3">B30+C30</f>
        <v>51999996</v>
      </c>
    </row>
    <row r="31" spans="1:6" ht="14.1" customHeight="1">
      <c r="A31" s="81" t="s">
        <v>20</v>
      </c>
      <c r="B31" s="75">
        <f>-C11*B28</f>
        <v>169262.58298554653</v>
      </c>
      <c r="C31" s="75">
        <f>-C11*C28</f>
        <v>1004541.737302571</v>
      </c>
      <c r="D31" s="75">
        <f t="shared" ref="D31" si="4">B31+C31</f>
        <v>1173804.3202881175</v>
      </c>
    </row>
    <row r="32" spans="1:6" ht="14.1" customHeight="1">
      <c r="A32" s="81" t="s">
        <v>21</v>
      </c>
      <c r="B32" s="75">
        <f>-C12*B28</f>
        <v>555495.18876661011</v>
      </c>
      <c r="C32" s="75">
        <f>-C12*C28</f>
        <v>3296759.9344415045</v>
      </c>
      <c r="D32" s="75">
        <f t="shared" ref="D32" si="5">B32+C32</f>
        <v>3852255.1232081149</v>
      </c>
    </row>
    <row r="33" spans="1:4" ht="14.1" customHeight="1" thickBot="1">
      <c r="A33" s="81" t="s">
        <v>195</v>
      </c>
      <c r="B33" s="99">
        <f>SUM(B30:B32)</f>
        <v>8223157.1949521564</v>
      </c>
      <c r="C33" s="99">
        <f>SUM(C30:C32)</f>
        <v>48802898.248544082</v>
      </c>
      <c r="D33" s="119">
        <f>SUM(D30:D32)</f>
        <v>57026055.443496227</v>
      </c>
    </row>
    <row r="34" spans="1:4" ht="14.1" customHeight="1" thickTop="1"/>
    <row r="35" spans="1:4" ht="14.1" customHeight="1"/>
    <row r="36" spans="1:4" ht="14.1" customHeight="1">
      <c r="A36" t="s">
        <v>192</v>
      </c>
      <c r="B36" s="109">
        <f>B28</f>
        <v>0.14419999999999999</v>
      </c>
      <c r="C36" s="109">
        <f>C28</f>
        <v>0.85580000000000001</v>
      </c>
    </row>
    <row r="37" spans="1:4" ht="14.1" customHeight="1"/>
    <row r="38" spans="1:4" ht="14.1" customHeight="1">
      <c r="A38" s="81" t="s">
        <v>159</v>
      </c>
      <c r="B38" s="75">
        <f>(C15-'UI Data Export'!BA161)*B36</f>
        <v>7491119.4862000002</v>
      </c>
      <c r="C38" s="75">
        <f>(C15-'UI Data Export'!BA161)*'Tax Basis'!C36</f>
        <v>44458391.513800003</v>
      </c>
      <c r="D38" s="75">
        <f t="shared" ref="D38:D40" si="6">B38+C38</f>
        <v>51949511</v>
      </c>
    </row>
    <row r="39" spans="1:4" ht="14.1" customHeight="1">
      <c r="A39" s="81" t="s">
        <v>20</v>
      </c>
      <c r="B39" s="75">
        <f>B31</f>
        <v>169262.58298554653</v>
      </c>
      <c r="C39" s="75">
        <f>C31</f>
        <v>1004541.737302571</v>
      </c>
      <c r="D39" s="75">
        <f t="shared" si="6"/>
        <v>1173804.3202881175</v>
      </c>
    </row>
    <row r="40" spans="1:4" ht="14.1" customHeight="1">
      <c r="A40" s="81" t="s">
        <v>21</v>
      </c>
      <c r="B40" s="75">
        <f>B32</f>
        <v>555495.18876661011</v>
      </c>
      <c r="C40" s="75">
        <f>C32</f>
        <v>3296759.9344415045</v>
      </c>
      <c r="D40" s="75">
        <f t="shared" si="6"/>
        <v>3852255.1232081149</v>
      </c>
    </row>
    <row r="41" spans="1:4" ht="14.1" customHeight="1" thickBot="1">
      <c r="A41" s="81" t="s">
        <v>194</v>
      </c>
      <c r="B41" s="99">
        <f>SUM(B38:B40)</f>
        <v>8215877.2579521565</v>
      </c>
      <c r="C41" s="99">
        <f>SUM(C38:C40)</f>
        <v>48759693.185544081</v>
      </c>
      <c r="D41" s="119">
        <f>SUM(D38:D40)</f>
        <v>56975570.443496227</v>
      </c>
    </row>
    <row r="42" spans="1:4" ht="14.1" customHeight="1" thickTop="1"/>
    <row r="43" spans="1:4" ht="14.1" customHeight="1">
      <c r="B43" s="75">
        <f>B33-B41</f>
        <v>7279.936999999918</v>
      </c>
      <c r="C43" s="75">
        <f>C33-C41</f>
        <v>43205.063000001013</v>
      </c>
      <c r="D43" s="75">
        <f>D33-D41</f>
        <v>50485</v>
      </c>
    </row>
    <row r="44" spans="1:4" ht="14.1" customHeight="1"/>
    <row r="45" spans="1:4" ht="14.1" customHeight="1">
      <c r="A45" t="s">
        <v>307</v>
      </c>
      <c r="B45" s="109">
        <f>'PIS and Depr Calc'!C74</f>
        <v>2.92E-2</v>
      </c>
      <c r="C45" s="109">
        <f>'PIS and Depr Calc'!C73</f>
        <v>1.7000000000000001E-2</v>
      </c>
    </row>
    <row r="47" spans="1:4">
      <c r="A47" t="s">
        <v>308</v>
      </c>
      <c r="B47" s="75">
        <f>B41*(B45/12)</f>
        <v>19991.967994350249</v>
      </c>
      <c r="C47" s="75">
        <f>C41*(C45/12)</f>
        <v>69076.232012854118</v>
      </c>
      <c r="D47" s="75">
        <f>B47+C47</f>
        <v>89068.200007204374</v>
      </c>
    </row>
    <row r="48" spans="1:4">
      <c r="A48" t="s">
        <v>309</v>
      </c>
      <c r="B48" s="75">
        <f>B33*(B45/12)</f>
        <v>20009.682507716912</v>
      </c>
      <c r="C48" s="75">
        <f>C33*(C45/12)</f>
        <v>69137.439185437455</v>
      </c>
      <c r="D48" s="75">
        <f>B48+C48</f>
        <v>89147.12169315436</v>
      </c>
    </row>
  </sheetData>
  <pageMargins left="0.56000000000000005" right="0.48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workbookViewId="0">
      <pane xSplit="1" ySplit="8" topLeftCell="M9" activePane="bottomRight" state="frozen"/>
      <selection pane="topRight" activeCell="B1" sqref="B1"/>
      <selection pane="bottomLeft" activeCell="A8" sqref="A8"/>
      <selection pane="bottomRight" activeCell="A2" sqref="A1:A2"/>
    </sheetView>
  </sheetViews>
  <sheetFormatPr defaultColWidth="9.109375" defaultRowHeight="11.4"/>
  <cols>
    <col min="1" max="1" width="37.44140625" style="2" customWidth="1"/>
    <col min="2" max="3" width="13.109375" style="3" bestFit="1" customWidth="1"/>
    <col min="4" max="4" width="14.109375" style="3" bestFit="1" customWidth="1"/>
    <col min="5" max="10" width="13.109375" style="3" bestFit="1" customWidth="1"/>
    <col min="11" max="11" width="4.6640625" style="3" customWidth="1"/>
    <col min="12" max="13" width="13.109375" style="3" bestFit="1" customWidth="1"/>
    <col min="14" max="23" width="13.109375" style="2" bestFit="1" customWidth="1"/>
    <col min="24" max="24" width="10.88671875" style="2" customWidth="1"/>
    <col min="25" max="16384" width="9.109375" style="2"/>
  </cols>
  <sheetData>
    <row r="1" spans="1:24" ht="13.2">
      <c r="A1" s="362" t="s">
        <v>369</v>
      </c>
    </row>
    <row r="2" spans="1:24" ht="14.4" thickBot="1">
      <c r="A2" s="363" t="s">
        <v>363</v>
      </c>
    </row>
    <row r="4" spans="1:24" ht="12">
      <c r="A4" s="55" t="s">
        <v>54</v>
      </c>
    </row>
    <row r="5" spans="1:24" ht="13.2">
      <c r="A5" s="178" t="s">
        <v>190</v>
      </c>
    </row>
    <row r="6" spans="1:24" ht="12">
      <c r="A6" s="55"/>
    </row>
    <row r="7" spans="1:24" ht="12">
      <c r="A7" s="76" t="s">
        <v>165</v>
      </c>
      <c r="X7" s="3"/>
    </row>
    <row r="8" spans="1:24" ht="12">
      <c r="A8" s="79" t="s">
        <v>55</v>
      </c>
      <c r="B8" s="1">
        <v>43586</v>
      </c>
      <c r="C8" s="1">
        <v>43617</v>
      </c>
      <c r="D8" s="1">
        <v>43647</v>
      </c>
      <c r="E8" s="1">
        <v>43678</v>
      </c>
      <c r="F8" s="1">
        <v>43709</v>
      </c>
      <c r="G8" s="1">
        <v>43739</v>
      </c>
      <c r="H8" s="1">
        <v>43770</v>
      </c>
      <c r="I8" s="1">
        <v>43800</v>
      </c>
      <c r="J8" s="1" t="s">
        <v>1</v>
      </c>
      <c r="L8" s="1">
        <v>43831</v>
      </c>
      <c r="M8" s="1">
        <v>43862</v>
      </c>
      <c r="N8" s="1">
        <v>43891</v>
      </c>
      <c r="O8" s="1">
        <v>43922</v>
      </c>
      <c r="P8" s="1">
        <v>43952</v>
      </c>
      <c r="Q8" s="1">
        <v>43983</v>
      </c>
      <c r="R8" s="1">
        <v>44013</v>
      </c>
      <c r="S8" s="1">
        <v>44044</v>
      </c>
      <c r="T8" s="1">
        <v>44075</v>
      </c>
      <c r="U8" s="1">
        <v>44105</v>
      </c>
      <c r="V8" s="1">
        <v>44136</v>
      </c>
      <c r="W8" s="1">
        <v>44166</v>
      </c>
      <c r="X8" s="1" t="s">
        <v>1</v>
      </c>
    </row>
    <row r="9" spans="1:24">
      <c r="A9" s="80" t="s">
        <v>56</v>
      </c>
      <c r="B9" s="3">
        <v>0</v>
      </c>
      <c r="C9" s="3">
        <f>B12</f>
        <v>1126401598.7885668</v>
      </c>
      <c r="D9" s="3">
        <f t="shared" ref="D9:W9" si="0">C12</f>
        <v>1147172885.1556146</v>
      </c>
      <c r="E9" s="3">
        <f t="shared" si="0"/>
        <v>1147172885.1556146</v>
      </c>
      <c r="F9" s="3">
        <f t="shared" si="0"/>
        <v>1147172885.1556146</v>
      </c>
      <c r="G9" s="3">
        <f t="shared" si="0"/>
        <v>1147172885.1556146</v>
      </c>
      <c r="H9" s="3">
        <f t="shared" si="0"/>
        <v>1147172885.1556146</v>
      </c>
      <c r="I9" s="3">
        <f t="shared" si="0"/>
        <v>1147172885.1556146</v>
      </c>
      <c r="L9" s="3">
        <f>I12</f>
        <v>1147172885.1556146</v>
      </c>
      <c r="M9" s="3">
        <f t="shared" si="0"/>
        <v>1147172885.1556146</v>
      </c>
      <c r="N9" s="3">
        <f t="shared" si="0"/>
        <v>1147172885.1556146</v>
      </c>
      <c r="O9" s="3">
        <f t="shared" si="0"/>
        <v>1147172885.1556146</v>
      </c>
      <c r="P9" s="3">
        <f t="shared" si="0"/>
        <v>1147172885.1556146</v>
      </c>
      <c r="Q9" s="3">
        <f t="shared" si="0"/>
        <v>1147172885.1556146</v>
      </c>
      <c r="R9" s="3">
        <f t="shared" si="0"/>
        <v>1147172885.1556146</v>
      </c>
      <c r="S9" s="3">
        <f t="shared" si="0"/>
        <v>1147172885.1556146</v>
      </c>
      <c r="T9" s="3">
        <f t="shared" si="0"/>
        <v>1147172885.1556146</v>
      </c>
      <c r="U9" s="3">
        <f t="shared" si="0"/>
        <v>1147172885.1556146</v>
      </c>
      <c r="V9" s="3">
        <f t="shared" si="0"/>
        <v>1147172885.1556146</v>
      </c>
      <c r="W9" s="3">
        <f t="shared" si="0"/>
        <v>1147172885.1556146</v>
      </c>
      <c r="X9" s="3"/>
    </row>
    <row r="10" spans="1:24">
      <c r="A10" s="81" t="s">
        <v>57</v>
      </c>
      <c r="B10" s="3">
        <f>'UI Data Export'!AZ154-'UI Data Export'!AZ129</f>
        <v>1126401598.7885668</v>
      </c>
      <c r="C10" s="3">
        <f>'UI Data Export'!AZ129</f>
        <v>20771286.367047846</v>
      </c>
      <c r="D10" s="3">
        <f>'UI Data Export'!BA154</f>
        <v>0</v>
      </c>
      <c r="E10" s="3">
        <f>'UI Data Export'!BB154</f>
        <v>0</v>
      </c>
      <c r="F10" s="3">
        <f>'UI Data Export'!BC154</f>
        <v>0</v>
      </c>
      <c r="G10" s="3">
        <f>'UI Data Export'!BD154</f>
        <v>0</v>
      </c>
      <c r="H10" s="3">
        <f>'UI Data Export'!BE154</f>
        <v>0</v>
      </c>
      <c r="I10" s="3">
        <f>'UI Data Export'!BF154</f>
        <v>0</v>
      </c>
      <c r="J10" s="3">
        <f>SUM(B10:I10)</f>
        <v>1147172885.1556146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f>SUM(L10:W10)</f>
        <v>0</v>
      </c>
    </row>
    <row r="11" spans="1:24">
      <c r="A11" s="81" t="s">
        <v>58</v>
      </c>
      <c r="J11" s="3">
        <f>SUM(B11:I11)</f>
        <v>0</v>
      </c>
      <c r="N11" s="82"/>
      <c r="O11" s="82"/>
      <c r="P11" s="3"/>
      <c r="Q11" s="3"/>
      <c r="R11" s="3"/>
      <c r="S11" s="3"/>
      <c r="T11" s="3"/>
      <c r="U11" s="3"/>
      <c r="V11" s="3"/>
      <c r="W11" s="3"/>
      <c r="X11" s="3">
        <f>SUM(L11:W11)</f>
        <v>0</v>
      </c>
    </row>
    <row r="12" spans="1:24" ht="12" thickBot="1">
      <c r="A12" s="2" t="s">
        <v>59</v>
      </c>
      <c r="B12" s="83">
        <f t="shared" ref="B12:W12" si="1">SUM(B9:B11)</f>
        <v>1126401598.7885668</v>
      </c>
      <c r="C12" s="83">
        <f t="shared" si="1"/>
        <v>1147172885.1556146</v>
      </c>
      <c r="D12" s="83">
        <f t="shared" si="1"/>
        <v>1147172885.1556146</v>
      </c>
      <c r="E12" s="83">
        <f t="shared" si="1"/>
        <v>1147172885.1556146</v>
      </c>
      <c r="F12" s="83">
        <f t="shared" si="1"/>
        <v>1147172885.1556146</v>
      </c>
      <c r="G12" s="83">
        <f t="shared" si="1"/>
        <v>1147172885.1556146</v>
      </c>
      <c r="H12" s="83">
        <f t="shared" si="1"/>
        <v>1147172885.1556146</v>
      </c>
      <c r="I12" s="83">
        <f t="shared" si="1"/>
        <v>1147172885.1556146</v>
      </c>
      <c r="L12" s="83">
        <f t="shared" si="1"/>
        <v>1147172885.1556146</v>
      </c>
      <c r="M12" s="83">
        <f t="shared" si="1"/>
        <v>1147172885.1556146</v>
      </c>
      <c r="N12" s="83">
        <f t="shared" si="1"/>
        <v>1147172885.1556146</v>
      </c>
      <c r="O12" s="83">
        <f t="shared" si="1"/>
        <v>1147172885.1556146</v>
      </c>
      <c r="P12" s="83">
        <f t="shared" si="1"/>
        <v>1147172885.1556146</v>
      </c>
      <c r="Q12" s="83">
        <f t="shared" si="1"/>
        <v>1147172885.1556146</v>
      </c>
      <c r="R12" s="83">
        <f t="shared" si="1"/>
        <v>1147172885.1556146</v>
      </c>
      <c r="S12" s="83">
        <f t="shared" si="1"/>
        <v>1147172885.1556146</v>
      </c>
      <c r="T12" s="83">
        <f t="shared" si="1"/>
        <v>1147172885.1556146</v>
      </c>
      <c r="U12" s="83">
        <f t="shared" si="1"/>
        <v>1147172885.1556146</v>
      </c>
      <c r="V12" s="83">
        <f t="shared" si="1"/>
        <v>1147172885.1556146</v>
      </c>
      <c r="W12" s="83">
        <f t="shared" si="1"/>
        <v>1147172885.1556146</v>
      </c>
      <c r="X12" s="3"/>
    </row>
    <row r="13" spans="1:24" ht="12" thickTop="1">
      <c r="X13" s="3"/>
    </row>
    <row r="15" spans="1:24" ht="12">
      <c r="A15" s="79" t="s">
        <v>60</v>
      </c>
      <c r="B15" s="1">
        <f>B8</f>
        <v>43586</v>
      </c>
      <c r="C15" s="1">
        <f t="shared" ref="C15:I15" si="2">C8</f>
        <v>43617</v>
      </c>
      <c r="D15" s="1">
        <f t="shared" si="2"/>
        <v>43647</v>
      </c>
      <c r="E15" s="1">
        <f t="shared" si="2"/>
        <v>43678</v>
      </c>
      <c r="F15" s="1">
        <f t="shared" si="2"/>
        <v>43709</v>
      </c>
      <c r="G15" s="1">
        <f t="shared" si="2"/>
        <v>43739</v>
      </c>
      <c r="H15" s="1">
        <f t="shared" si="2"/>
        <v>43770</v>
      </c>
      <c r="I15" s="1">
        <f t="shared" si="2"/>
        <v>43800</v>
      </c>
      <c r="J15" s="1" t="s">
        <v>1</v>
      </c>
      <c r="L15" s="1">
        <f t="shared" ref="L15:W15" si="3">L8</f>
        <v>43831</v>
      </c>
      <c r="M15" s="1">
        <f t="shared" si="3"/>
        <v>43862</v>
      </c>
      <c r="N15" s="1">
        <f t="shared" si="3"/>
        <v>43891</v>
      </c>
      <c r="O15" s="1">
        <f t="shared" si="3"/>
        <v>43922</v>
      </c>
      <c r="P15" s="1">
        <f t="shared" si="3"/>
        <v>43952</v>
      </c>
      <c r="Q15" s="1">
        <f t="shared" si="3"/>
        <v>43983</v>
      </c>
      <c r="R15" s="1">
        <f t="shared" si="3"/>
        <v>44013</v>
      </c>
      <c r="S15" s="1">
        <f t="shared" si="3"/>
        <v>44044</v>
      </c>
      <c r="T15" s="1">
        <f t="shared" si="3"/>
        <v>44075</v>
      </c>
      <c r="U15" s="1">
        <f t="shared" si="3"/>
        <v>44105</v>
      </c>
      <c r="V15" s="1">
        <f t="shared" si="3"/>
        <v>44136</v>
      </c>
      <c r="W15" s="1">
        <f t="shared" si="3"/>
        <v>44166</v>
      </c>
      <c r="X15" s="1" t="s">
        <v>1</v>
      </c>
    </row>
    <row r="16" spans="1:24">
      <c r="A16" s="2" t="s">
        <v>61</v>
      </c>
      <c r="B16" s="3">
        <v>0</v>
      </c>
      <c r="C16" s="3">
        <f t="shared" ref="C16:I16" si="4">B20</f>
        <v>0</v>
      </c>
      <c r="D16" s="3">
        <f t="shared" si="4"/>
        <v>3441518.6554668429</v>
      </c>
      <c r="E16" s="3">
        <f t="shared" si="4"/>
        <v>6883037.3109336859</v>
      </c>
      <c r="F16" s="3">
        <f t="shared" si="4"/>
        <v>10324555.966400528</v>
      </c>
      <c r="G16" s="3">
        <f t="shared" si="4"/>
        <v>13766074.621867372</v>
      </c>
      <c r="H16" s="3">
        <f t="shared" si="4"/>
        <v>17207593.277334213</v>
      </c>
      <c r="I16" s="3">
        <f t="shared" si="4"/>
        <v>20649111.932801057</v>
      </c>
      <c r="L16" s="3">
        <f>I20</f>
        <v>24090630.5882679</v>
      </c>
      <c r="M16" s="3">
        <f t="shared" ref="M16:W16" si="5">L20</f>
        <v>27532149.243734743</v>
      </c>
      <c r="N16" s="3">
        <f t="shared" si="5"/>
        <v>30973667.899201587</v>
      </c>
      <c r="O16" s="3">
        <f t="shared" si="5"/>
        <v>34415186.554668427</v>
      </c>
      <c r="P16" s="3">
        <f t="shared" si="5"/>
        <v>37856705.210135266</v>
      </c>
      <c r="Q16" s="3">
        <f t="shared" si="5"/>
        <v>41298223.865602106</v>
      </c>
      <c r="R16" s="3">
        <f t="shared" si="5"/>
        <v>44739742.521068946</v>
      </c>
      <c r="S16" s="3">
        <f t="shared" si="5"/>
        <v>48181261.176535785</v>
      </c>
      <c r="T16" s="3">
        <f t="shared" si="5"/>
        <v>51622779.832002625</v>
      </c>
      <c r="U16" s="3">
        <f t="shared" si="5"/>
        <v>55064298.487469465</v>
      </c>
      <c r="V16" s="3">
        <f t="shared" si="5"/>
        <v>58505817.142936304</v>
      </c>
      <c r="W16" s="3">
        <f t="shared" si="5"/>
        <v>61947335.798403144</v>
      </c>
      <c r="X16" s="3"/>
    </row>
    <row r="17" spans="1:24">
      <c r="A17" s="81" t="s">
        <v>14</v>
      </c>
      <c r="C17" s="3">
        <f>'Depreciation Calcs'!F74</f>
        <v>3441518.6554668429</v>
      </c>
      <c r="D17" s="3">
        <f>'Depreciation Calcs'!G74</f>
        <v>3441518.6554668429</v>
      </c>
      <c r="E17" s="3">
        <f>'Depreciation Calcs'!H74</f>
        <v>3441518.6554668429</v>
      </c>
      <c r="F17" s="3">
        <f>'Depreciation Calcs'!I74</f>
        <v>3441518.6554668429</v>
      </c>
      <c r="G17" s="3">
        <f>'Depreciation Calcs'!J74</f>
        <v>3441518.6554668429</v>
      </c>
      <c r="H17" s="3">
        <f>'Depreciation Calcs'!K74</f>
        <v>3441518.6554668429</v>
      </c>
      <c r="I17" s="3">
        <f>'Depreciation Calcs'!L74</f>
        <v>3441518.6554668429</v>
      </c>
      <c r="J17" s="3">
        <f>SUM(B17:I17)</f>
        <v>24090630.5882679</v>
      </c>
      <c r="L17" s="3">
        <f>'Depreciation Calcs'!M74</f>
        <v>3441518.6554668429</v>
      </c>
      <c r="M17" s="3">
        <f>'Depreciation Calcs'!N74</f>
        <v>3441518.6554668429</v>
      </c>
      <c r="N17" s="3">
        <f>'Depreciation Calcs'!O74</f>
        <v>3441518.6554668429</v>
      </c>
      <c r="O17" s="3">
        <f>'Depreciation Calcs'!P74</f>
        <v>3441518.6554668429</v>
      </c>
      <c r="P17" s="3">
        <f>'Depreciation Calcs'!Q74</f>
        <v>3441518.6554668429</v>
      </c>
      <c r="Q17" s="3">
        <f>'Depreciation Calcs'!R74</f>
        <v>3441518.6554668429</v>
      </c>
      <c r="R17" s="3">
        <f>'Depreciation Calcs'!S74</f>
        <v>3441518.6554668429</v>
      </c>
      <c r="S17" s="3">
        <f>'Depreciation Calcs'!T74</f>
        <v>3441518.6554668429</v>
      </c>
      <c r="T17" s="3">
        <f>'Depreciation Calcs'!U74</f>
        <v>3441518.6554668429</v>
      </c>
      <c r="U17" s="3">
        <f>'Depreciation Calcs'!V74</f>
        <v>3441518.6554668429</v>
      </c>
      <c r="V17" s="3">
        <f>'Depreciation Calcs'!W74</f>
        <v>3441518.6554668429</v>
      </c>
      <c r="W17" s="3">
        <f>'Depreciation Calcs'!X74</f>
        <v>3441518.6554668429</v>
      </c>
      <c r="X17" s="3">
        <f>SUM(L17:W17)</f>
        <v>41298223.865602106</v>
      </c>
    </row>
    <row r="18" spans="1:24">
      <c r="A18" s="81" t="s">
        <v>58</v>
      </c>
      <c r="J18" s="3">
        <f>SUM(B18:I18)</f>
        <v>0</v>
      </c>
      <c r="N18" s="82"/>
      <c r="O18" s="82"/>
      <c r="P18" s="3"/>
      <c r="Q18" s="3"/>
      <c r="R18" s="3"/>
      <c r="S18" s="3"/>
      <c r="T18" s="3"/>
      <c r="U18" s="3"/>
      <c r="V18" s="3"/>
      <c r="W18" s="3"/>
      <c r="X18" s="3">
        <f>SUM(L18:W18)</f>
        <v>0</v>
      </c>
    </row>
    <row r="19" spans="1:24">
      <c r="A19" s="81" t="s">
        <v>62</v>
      </c>
      <c r="J19" s="3">
        <f>SUM(B19:I19)</f>
        <v>0</v>
      </c>
      <c r="N19" s="82"/>
      <c r="O19" s="82"/>
      <c r="P19" s="3"/>
      <c r="Q19" s="3"/>
      <c r="R19" s="3"/>
      <c r="S19" s="3"/>
      <c r="T19" s="3"/>
      <c r="U19" s="3"/>
      <c r="V19" s="3"/>
      <c r="W19" s="3"/>
      <c r="X19" s="3">
        <f>SUM(L19:W19)</f>
        <v>0</v>
      </c>
    </row>
    <row r="20" spans="1:24" ht="12" thickBot="1">
      <c r="A20" s="2" t="s">
        <v>63</v>
      </c>
      <c r="B20" s="83">
        <f t="shared" ref="B20:I20" si="6">SUM(B16:B19)</f>
        <v>0</v>
      </c>
      <c r="C20" s="83">
        <f t="shared" si="6"/>
        <v>3441518.6554668429</v>
      </c>
      <c r="D20" s="83">
        <f t="shared" si="6"/>
        <v>6883037.3109336859</v>
      </c>
      <c r="E20" s="83">
        <f t="shared" si="6"/>
        <v>10324555.966400528</v>
      </c>
      <c r="F20" s="83">
        <f t="shared" si="6"/>
        <v>13766074.621867372</v>
      </c>
      <c r="G20" s="83">
        <f t="shared" si="6"/>
        <v>17207593.277334213</v>
      </c>
      <c r="H20" s="83">
        <f t="shared" si="6"/>
        <v>20649111.932801057</v>
      </c>
      <c r="I20" s="83">
        <f t="shared" si="6"/>
        <v>24090630.5882679</v>
      </c>
      <c r="L20" s="83">
        <f>SUM(L16:L19)</f>
        <v>27532149.243734743</v>
      </c>
      <c r="M20" s="83">
        <f t="shared" ref="M20:W20" si="7">SUM(M16:M19)</f>
        <v>30973667.899201587</v>
      </c>
      <c r="N20" s="83">
        <f t="shared" si="7"/>
        <v>34415186.554668427</v>
      </c>
      <c r="O20" s="83">
        <f t="shared" si="7"/>
        <v>37856705.210135266</v>
      </c>
      <c r="P20" s="83">
        <f t="shared" si="7"/>
        <v>41298223.865602106</v>
      </c>
      <c r="Q20" s="83">
        <f t="shared" si="7"/>
        <v>44739742.521068946</v>
      </c>
      <c r="R20" s="83">
        <f t="shared" si="7"/>
        <v>48181261.176535785</v>
      </c>
      <c r="S20" s="83">
        <f t="shared" si="7"/>
        <v>51622779.832002625</v>
      </c>
      <c r="T20" s="83">
        <f t="shared" si="7"/>
        <v>55064298.487469465</v>
      </c>
      <c r="U20" s="83">
        <f t="shared" si="7"/>
        <v>58505817.142936304</v>
      </c>
      <c r="V20" s="83">
        <f t="shared" si="7"/>
        <v>61947335.798403144</v>
      </c>
      <c r="W20" s="83">
        <f t="shared" si="7"/>
        <v>65388854.453869984</v>
      </c>
      <c r="X20" s="3"/>
    </row>
    <row r="21" spans="1:24" ht="12" thickTop="1">
      <c r="X21" s="3"/>
    </row>
    <row r="23" spans="1:24" ht="12">
      <c r="A23" s="79" t="s">
        <v>14</v>
      </c>
      <c r="B23" s="1">
        <f t="shared" ref="B23:I23" si="8">B8</f>
        <v>43586</v>
      </c>
      <c r="C23" s="1">
        <f t="shared" si="8"/>
        <v>43617</v>
      </c>
      <c r="D23" s="1">
        <f t="shared" si="8"/>
        <v>43647</v>
      </c>
      <c r="E23" s="1">
        <f t="shared" si="8"/>
        <v>43678</v>
      </c>
      <c r="F23" s="1">
        <f t="shared" si="8"/>
        <v>43709</v>
      </c>
      <c r="G23" s="1">
        <f t="shared" si="8"/>
        <v>43739</v>
      </c>
      <c r="H23" s="1">
        <f t="shared" si="8"/>
        <v>43770</v>
      </c>
      <c r="I23" s="1">
        <f t="shared" si="8"/>
        <v>43800</v>
      </c>
      <c r="J23" s="1" t="s">
        <v>1</v>
      </c>
      <c r="L23" s="1">
        <f t="shared" ref="L23:W23" si="9">L8</f>
        <v>43831</v>
      </c>
      <c r="M23" s="1">
        <f t="shared" si="9"/>
        <v>43862</v>
      </c>
      <c r="N23" s="1">
        <f t="shared" si="9"/>
        <v>43891</v>
      </c>
      <c r="O23" s="1">
        <f t="shared" si="9"/>
        <v>43922</v>
      </c>
      <c r="P23" s="1">
        <f t="shared" si="9"/>
        <v>43952</v>
      </c>
      <c r="Q23" s="1">
        <f t="shared" si="9"/>
        <v>43983</v>
      </c>
      <c r="R23" s="1">
        <f t="shared" si="9"/>
        <v>44013</v>
      </c>
      <c r="S23" s="1">
        <f t="shared" si="9"/>
        <v>44044</v>
      </c>
      <c r="T23" s="1">
        <f t="shared" si="9"/>
        <v>44075</v>
      </c>
      <c r="U23" s="1">
        <f t="shared" si="9"/>
        <v>44105</v>
      </c>
      <c r="V23" s="1">
        <f t="shared" si="9"/>
        <v>44136</v>
      </c>
      <c r="W23" s="1">
        <f t="shared" si="9"/>
        <v>44166</v>
      </c>
      <c r="X23" s="1" t="s">
        <v>1</v>
      </c>
    </row>
    <row r="24" spans="1:24">
      <c r="A24" s="2" t="s">
        <v>14</v>
      </c>
      <c r="B24" s="3">
        <f t="shared" ref="B24:I24" si="10">B17</f>
        <v>0</v>
      </c>
      <c r="C24" s="3">
        <f t="shared" si="10"/>
        <v>3441518.6554668429</v>
      </c>
      <c r="D24" s="3">
        <f t="shared" si="10"/>
        <v>3441518.6554668429</v>
      </c>
      <c r="E24" s="3">
        <f t="shared" si="10"/>
        <v>3441518.6554668429</v>
      </c>
      <c r="F24" s="3">
        <f t="shared" si="10"/>
        <v>3441518.6554668429</v>
      </c>
      <c r="G24" s="3">
        <f t="shared" si="10"/>
        <v>3441518.6554668429</v>
      </c>
      <c r="H24" s="3">
        <f t="shared" si="10"/>
        <v>3441518.6554668429</v>
      </c>
      <c r="I24" s="3">
        <f t="shared" si="10"/>
        <v>3441518.6554668429</v>
      </c>
      <c r="J24" s="3">
        <f>SUM(B24:I24)</f>
        <v>24090630.5882679</v>
      </c>
      <c r="L24" s="3">
        <f t="shared" ref="L24:W24" si="11">L17</f>
        <v>3441518.6554668429</v>
      </c>
      <c r="M24" s="3">
        <f t="shared" si="11"/>
        <v>3441518.6554668429</v>
      </c>
      <c r="N24" s="3">
        <f t="shared" si="11"/>
        <v>3441518.6554668429</v>
      </c>
      <c r="O24" s="3">
        <f t="shared" si="11"/>
        <v>3441518.6554668429</v>
      </c>
      <c r="P24" s="3">
        <f t="shared" si="11"/>
        <v>3441518.6554668429</v>
      </c>
      <c r="Q24" s="3">
        <f t="shared" si="11"/>
        <v>3441518.6554668429</v>
      </c>
      <c r="R24" s="3">
        <f t="shared" si="11"/>
        <v>3441518.6554668429</v>
      </c>
      <c r="S24" s="3">
        <f t="shared" si="11"/>
        <v>3441518.6554668429</v>
      </c>
      <c r="T24" s="3">
        <f t="shared" si="11"/>
        <v>3441518.6554668429</v>
      </c>
      <c r="U24" s="3">
        <f t="shared" si="11"/>
        <v>3441518.6554668429</v>
      </c>
      <c r="V24" s="3">
        <f t="shared" si="11"/>
        <v>3441518.6554668429</v>
      </c>
      <c r="W24" s="3">
        <f t="shared" si="11"/>
        <v>3441518.6554668429</v>
      </c>
      <c r="X24" s="3">
        <f>SUM(L24:W24)</f>
        <v>41298223.865602106</v>
      </c>
    </row>
    <row r="25" spans="1:24"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4">
      <c r="A26" s="2" t="s">
        <v>22</v>
      </c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4">
      <c r="A27" s="2" t="s">
        <v>24</v>
      </c>
      <c r="B27" s="3">
        <f>'Depreciation Calcs'!E71</f>
        <v>0</v>
      </c>
      <c r="C27" s="3">
        <f>'Depreciation Calcs'!F71</f>
        <v>79390.042789363288</v>
      </c>
      <c r="D27" s="3">
        <f>'Depreciation Calcs'!G71</f>
        <v>79390.042789363288</v>
      </c>
      <c r="E27" s="3">
        <f>'Depreciation Calcs'!H71</f>
        <v>79390.042789363288</v>
      </c>
      <c r="F27" s="3">
        <f>'Depreciation Calcs'!I71</f>
        <v>79390.042789363288</v>
      </c>
      <c r="G27" s="3">
        <f>'Depreciation Calcs'!J71</f>
        <v>79390.042789363288</v>
      </c>
      <c r="H27" s="3">
        <f>'Depreciation Calcs'!K71</f>
        <v>79390.042789363288</v>
      </c>
      <c r="I27" s="3">
        <f>'Depreciation Calcs'!L71</f>
        <v>79390.042789363288</v>
      </c>
      <c r="J27" s="3">
        <f>SUM(B27:I27)</f>
        <v>555730.299525543</v>
      </c>
      <c r="L27" s="3">
        <f>'Depreciation Calcs'!M71</f>
        <v>79390.042789363288</v>
      </c>
      <c r="M27" s="3">
        <f>'Depreciation Calcs'!N71</f>
        <v>79390.042789363288</v>
      </c>
      <c r="N27" s="3">
        <f>'Depreciation Calcs'!O71</f>
        <v>79390.042789363288</v>
      </c>
      <c r="O27" s="3">
        <f>'Depreciation Calcs'!P71</f>
        <v>79390.042789363288</v>
      </c>
      <c r="P27" s="3">
        <f>'Depreciation Calcs'!Q71</f>
        <v>79390.042789363288</v>
      </c>
      <c r="Q27" s="3">
        <f>'Depreciation Calcs'!R71</f>
        <v>79390.042789363288</v>
      </c>
      <c r="R27" s="3">
        <f>'Depreciation Calcs'!S71</f>
        <v>79390.042789363288</v>
      </c>
      <c r="S27" s="3">
        <f>'Depreciation Calcs'!T71</f>
        <v>79390.042789363288</v>
      </c>
      <c r="T27" s="3">
        <f>'Depreciation Calcs'!U71</f>
        <v>79390.042789363288</v>
      </c>
      <c r="U27" s="3">
        <f>'Depreciation Calcs'!V71</f>
        <v>79390.042789363288</v>
      </c>
      <c r="V27" s="3">
        <f>'Depreciation Calcs'!W71</f>
        <v>79390.042789363288</v>
      </c>
      <c r="W27" s="3">
        <f>'Depreciation Calcs'!X71</f>
        <v>79390.042789363288</v>
      </c>
      <c r="X27" s="3">
        <f>SUM(L27:W27)</f>
        <v>952680.51347235951</v>
      </c>
    </row>
    <row r="28" spans="1:24">
      <c r="A28" s="2" t="s">
        <v>23</v>
      </c>
      <c r="B28" s="3">
        <f>'Depreciation Calcs'!E72</f>
        <v>0</v>
      </c>
      <c r="C28" s="3">
        <f>'Depreciation Calcs'!F72</f>
        <v>260546.57814853519</v>
      </c>
      <c r="D28" s="3">
        <f>'Depreciation Calcs'!G72</f>
        <v>260546.57814853519</v>
      </c>
      <c r="E28" s="3">
        <f>'Depreciation Calcs'!H72</f>
        <v>260546.57814853519</v>
      </c>
      <c r="F28" s="3">
        <f>'Depreciation Calcs'!I72</f>
        <v>260546.57814853519</v>
      </c>
      <c r="G28" s="3">
        <f>'Depreciation Calcs'!J72</f>
        <v>260546.57814853519</v>
      </c>
      <c r="H28" s="3">
        <f>'Depreciation Calcs'!K72</f>
        <v>260546.57814853519</v>
      </c>
      <c r="I28" s="3">
        <f>'Depreciation Calcs'!L72</f>
        <v>260546.57814853519</v>
      </c>
      <c r="J28" s="3">
        <f>SUM(B28:I28)</f>
        <v>1823826.0470397463</v>
      </c>
      <c r="L28" s="3">
        <f>'Depreciation Calcs'!M72</f>
        <v>260546.57814853519</v>
      </c>
      <c r="M28" s="3">
        <f>'Depreciation Calcs'!N72</f>
        <v>260546.57814853519</v>
      </c>
      <c r="N28" s="3">
        <f>'Depreciation Calcs'!O72</f>
        <v>260546.57814853519</v>
      </c>
      <c r="O28" s="3">
        <f>'Depreciation Calcs'!P72</f>
        <v>260546.57814853519</v>
      </c>
      <c r="P28" s="3">
        <f>'Depreciation Calcs'!Q72</f>
        <v>260546.57814853519</v>
      </c>
      <c r="Q28" s="3">
        <f>'Depreciation Calcs'!R72</f>
        <v>260546.57814853519</v>
      </c>
      <c r="R28" s="3">
        <f>'Depreciation Calcs'!S72</f>
        <v>260546.57814853519</v>
      </c>
      <c r="S28" s="3">
        <f>'Depreciation Calcs'!T72</f>
        <v>260546.57814853519</v>
      </c>
      <c r="T28" s="3">
        <f>'Depreciation Calcs'!U72</f>
        <v>260546.57814853519</v>
      </c>
      <c r="U28" s="3">
        <f>'Depreciation Calcs'!V72</f>
        <v>260546.57814853519</v>
      </c>
      <c r="V28" s="3">
        <f>'Depreciation Calcs'!W72</f>
        <v>260546.57814853519</v>
      </c>
      <c r="W28" s="3">
        <f>'Depreciation Calcs'!X72</f>
        <v>260546.57814853519</v>
      </c>
      <c r="X28" s="3">
        <f>SUM(L28:W28)</f>
        <v>3126558.9377824217</v>
      </c>
    </row>
    <row r="29" spans="1:24">
      <c r="B29" s="62">
        <f t="shared" ref="B29:I29" si="12">SUM(B27:B28)</f>
        <v>0</v>
      </c>
      <c r="C29" s="62">
        <f t="shared" si="12"/>
        <v>339936.62093789846</v>
      </c>
      <c r="D29" s="62">
        <f t="shared" si="12"/>
        <v>339936.62093789846</v>
      </c>
      <c r="E29" s="62">
        <f t="shared" si="12"/>
        <v>339936.62093789846</v>
      </c>
      <c r="F29" s="62">
        <f t="shared" si="12"/>
        <v>339936.62093789846</v>
      </c>
      <c r="G29" s="62">
        <f t="shared" si="12"/>
        <v>339936.62093789846</v>
      </c>
      <c r="H29" s="62">
        <f t="shared" si="12"/>
        <v>339936.62093789846</v>
      </c>
      <c r="I29" s="62">
        <f t="shared" si="12"/>
        <v>339936.62093789846</v>
      </c>
      <c r="J29" s="62">
        <f>SUM(J27:J28)</f>
        <v>2379556.3465652894</v>
      </c>
      <c r="L29" s="62">
        <f>SUM(L27:L28)</f>
        <v>339936.62093789846</v>
      </c>
      <c r="M29" s="62">
        <f t="shared" ref="M29:X29" si="13">SUM(M27:M28)</f>
        <v>339936.62093789846</v>
      </c>
      <c r="N29" s="62">
        <f t="shared" si="13"/>
        <v>339936.62093789846</v>
      </c>
      <c r="O29" s="62">
        <f t="shared" si="13"/>
        <v>339936.62093789846</v>
      </c>
      <c r="P29" s="62">
        <f t="shared" si="13"/>
        <v>339936.62093789846</v>
      </c>
      <c r="Q29" s="62">
        <f t="shared" si="13"/>
        <v>339936.62093789846</v>
      </c>
      <c r="R29" s="62">
        <f t="shared" si="13"/>
        <v>339936.62093789846</v>
      </c>
      <c r="S29" s="62">
        <f t="shared" si="13"/>
        <v>339936.62093789846</v>
      </c>
      <c r="T29" s="62">
        <f t="shared" si="13"/>
        <v>339936.62093789846</v>
      </c>
      <c r="U29" s="62">
        <f t="shared" si="13"/>
        <v>339936.62093789846</v>
      </c>
      <c r="V29" s="62">
        <f t="shared" si="13"/>
        <v>339936.62093789846</v>
      </c>
      <c r="W29" s="62">
        <f t="shared" si="13"/>
        <v>339936.62093789846</v>
      </c>
      <c r="X29" s="62">
        <f t="shared" si="13"/>
        <v>4079239.4512547813</v>
      </c>
    </row>
    <row r="30" spans="1:24"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" thickBot="1">
      <c r="A31" s="2" t="s">
        <v>35</v>
      </c>
      <c r="B31" s="61">
        <f t="shared" ref="B31:J31" si="14">B24-B29</f>
        <v>0</v>
      </c>
      <c r="C31" s="61">
        <f t="shared" si="14"/>
        <v>3101582.0345289446</v>
      </c>
      <c r="D31" s="61">
        <f t="shared" si="14"/>
        <v>3101582.0345289446</v>
      </c>
      <c r="E31" s="61">
        <f t="shared" si="14"/>
        <v>3101582.0345289446</v>
      </c>
      <c r="F31" s="61">
        <f t="shared" si="14"/>
        <v>3101582.0345289446</v>
      </c>
      <c r="G31" s="61">
        <f t="shared" si="14"/>
        <v>3101582.0345289446</v>
      </c>
      <c r="H31" s="61">
        <f t="shared" si="14"/>
        <v>3101582.0345289446</v>
      </c>
      <c r="I31" s="61">
        <f t="shared" si="14"/>
        <v>3101582.0345289446</v>
      </c>
      <c r="J31" s="61">
        <f t="shared" si="14"/>
        <v>21711074.241702609</v>
      </c>
      <c r="L31" s="61">
        <f>L24-L29</f>
        <v>3101582.0345289446</v>
      </c>
      <c r="M31" s="61">
        <f t="shared" ref="M31:X31" si="15">M24-M29</f>
        <v>3101582.0345289446</v>
      </c>
      <c r="N31" s="61">
        <f t="shared" si="15"/>
        <v>3101582.0345289446</v>
      </c>
      <c r="O31" s="61">
        <f t="shared" si="15"/>
        <v>3101582.0345289446</v>
      </c>
      <c r="P31" s="61">
        <f t="shared" si="15"/>
        <v>3101582.0345289446</v>
      </c>
      <c r="Q31" s="61">
        <f t="shared" si="15"/>
        <v>3101582.0345289446</v>
      </c>
      <c r="R31" s="61">
        <f t="shared" si="15"/>
        <v>3101582.0345289446</v>
      </c>
      <c r="S31" s="61">
        <f t="shared" si="15"/>
        <v>3101582.0345289446</v>
      </c>
      <c r="T31" s="61">
        <f t="shared" si="15"/>
        <v>3101582.0345289446</v>
      </c>
      <c r="U31" s="61">
        <f t="shared" si="15"/>
        <v>3101582.0345289446</v>
      </c>
      <c r="V31" s="61">
        <f t="shared" si="15"/>
        <v>3101582.0345289446</v>
      </c>
      <c r="W31" s="61">
        <f t="shared" si="15"/>
        <v>3101582.0345289446</v>
      </c>
      <c r="X31" s="61">
        <f t="shared" si="15"/>
        <v>37218984.414347321</v>
      </c>
    </row>
    <row r="32" spans="1:24" ht="12" thickTop="1"/>
    <row r="33" spans="1:24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5" spans="1:24" ht="12">
      <c r="A35" s="76" t="s">
        <v>139</v>
      </c>
      <c r="X35" s="3"/>
    </row>
    <row r="36" spans="1:24" ht="12">
      <c r="A36" s="79" t="s">
        <v>55</v>
      </c>
      <c r="B36" s="1">
        <f>B8</f>
        <v>43586</v>
      </c>
      <c r="C36" s="1">
        <v>43617</v>
      </c>
      <c r="D36" s="1">
        <v>43647</v>
      </c>
      <c r="E36" s="1">
        <v>43678</v>
      </c>
      <c r="F36" s="1">
        <v>43709</v>
      </c>
      <c r="G36" s="1">
        <v>43739</v>
      </c>
      <c r="H36" s="1">
        <v>43770</v>
      </c>
      <c r="I36" s="1">
        <v>43800</v>
      </c>
      <c r="J36" s="1" t="s">
        <v>1</v>
      </c>
      <c r="L36" s="1">
        <v>43831</v>
      </c>
      <c r="M36" s="1">
        <v>43862</v>
      </c>
      <c r="N36" s="1">
        <v>43891</v>
      </c>
      <c r="O36" s="1">
        <v>43922</v>
      </c>
      <c r="P36" s="1">
        <v>43952</v>
      </c>
      <c r="Q36" s="1">
        <v>43983</v>
      </c>
      <c r="R36" s="1">
        <v>44013</v>
      </c>
      <c r="S36" s="1">
        <v>44044</v>
      </c>
      <c r="T36" s="1">
        <v>44075</v>
      </c>
      <c r="U36" s="1">
        <v>44105</v>
      </c>
      <c r="V36" s="1">
        <v>44136</v>
      </c>
      <c r="W36" s="1">
        <v>44166</v>
      </c>
      <c r="X36" s="1" t="s">
        <v>1</v>
      </c>
    </row>
    <row r="37" spans="1:24">
      <c r="A37" s="80" t="s">
        <v>56</v>
      </c>
      <c r="B37" s="3">
        <v>0</v>
      </c>
      <c r="C37" s="3">
        <f t="shared" ref="C37" si="16">B40</f>
        <v>56899842.443496235</v>
      </c>
      <c r="D37" s="3">
        <f t="shared" ref="D37" si="17">C40</f>
        <v>56975570.443496235</v>
      </c>
      <c r="E37" s="3">
        <f t="shared" ref="E37" si="18">D40</f>
        <v>57026055.443496235</v>
      </c>
      <c r="F37" s="3">
        <f t="shared" ref="F37" si="19">E40</f>
        <v>57026055.443496235</v>
      </c>
      <c r="G37" s="3">
        <f t="shared" ref="G37" si="20">F40</f>
        <v>57026055.443496235</v>
      </c>
      <c r="H37" s="3">
        <f t="shared" ref="H37" si="21">G40</f>
        <v>57026055.443496235</v>
      </c>
      <c r="I37" s="3">
        <f t="shared" ref="I37" si="22">H40</f>
        <v>57026055.443496235</v>
      </c>
      <c r="L37" s="3">
        <f>I40</f>
        <v>57026055.443496235</v>
      </c>
      <c r="M37" s="3">
        <f t="shared" ref="M37" si="23">L40</f>
        <v>57026055.443496235</v>
      </c>
      <c r="N37" s="3">
        <f t="shared" ref="N37" si="24">M40</f>
        <v>57026055.443496235</v>
      </c>
      <c r="O37" s="3">
        <f t="shared" ref="O37" si="25">N40</f>
        <v>57026055.443496235</v>
      </c>
      <c r="P37" s="3">
        <f t="shared" ref="P37" si="26">O40</f>
        <v>57026055.443496235</v>
      </c>
      <c r="Q37" s="3">
        <f t="shared" ref="Q37" si="27">P40</f>
        <v>57026055.443496235</v>
      </c>
      <c r="R37" s="3">
        <f t="shared" ref="R37" si="28">Q40</f>
        <v>57026055.443496235</v>
      </c>
      <c r="S37" s="3">
        <f t="shared" ref="S37" si="29">R40</f>
        <v>57026055.443496235</v>
      </c>
      <c r="T37" s="3">
        <f t="shared" ref="T37" si="30">S40</f>
        <v>57026055.443496235</v>
      </c>
      <c r="U37" s="3">
        <f t="shared" ref="U37" si="31">T40</f>
        <v>57026055.443496235</v>
      </c>
      <c r="V37" s="3">
        <f t="shared" ref="V37" si="32">U40</f>
        <v>57026055.443496235</v>
      </c>
      <c r="W37" s="3">
        <f t="shared" ref="W37" si="33">V40</f>
        <v>57026055.443496235</v>
      </c>
      <c r="X37" s="3"/>
    </row>
    <row r="38" spans="1:24">
      <c r="A38" s="81" t="s">
        <v>57</v>
      </c>
      <c r="B38" s="3">
        <f>'UI Data Export'!AZ162-'UI Data Export'!AZ137</f>
        <v>56899842.443496235</v>
      </c>
      <c r="C38" s="3">
        <f>'UI Data Export'!AZ137</f>
        <v>75728</v>
      </c>
      <c r="D38" s="3">
        <f>'UI Data Export'!BA162</f>
        <v>50485</v>
      </c>
      <c r="E38" s="3">
        <f>'UI Data Export'!BB162</f>
        <v>0</v>
      </c>
      <c r="F38" s="3">
        <f>'UI Data Export'!BC162</f>
        <v>0</v>
      </c>
      <c r="G38" s="3">
        <f>'UI Data Export'!BD162</f>
        <v>0</v>
      </c>
      <c r="H38" s="3">
        <f>'UI Data Export'!BE162</f>
        <v>0</v>
      </c>
      <c r="I38" s="3">
        <f>'UI Data Export'!BF162</f>
        <v>0</v>
      </c>
      <c r="J38" s="3">
        <f>SUM(B38:I38)</f>
        <v>57026055.443496235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f>SUM(L38:W38)</f>
        <v>0</v>
      </c>
    </row>
    <row r="39" spans="1:24">
      <c r="A39" s="81" t="s">
        <v>58</v>
      </c>
      <c r="J39" s="3">
        <f>SUM(B39:I39)</f>
        <v>0</v>
      </c>
      <c r="N39" s="82"/>
      <c r="O39" s="82"/>
      <c r="P39" s="3"/>
      <c r="Q39" s="3"/>
      <c r="R39" s="3"/>
      <c r="S39" s="3"/>
      <c r="T39" s="3"/>
      <c r="U39" s="3"/>
      <c r="V39" s="3"/>
      <c r="W39" s="3"/>
      <c r="X39" s="3">
        <f>SUM(L39:W39)</f>
        <v>0</v>
      </c>
    </row>
    <row r="40" spans="1:24" ht="12" thickBot="1">
      <c r="A40" s="2" t="s">
        <v>59</v>
      </c>
      <c r="B40" s="83">
        <f t="shared" ref="B40:I40" si="34">SUM(B37:B39)</f>
        <v>56899842.443496235</v>
      </c>
      <c r="C40" s="83">
        <f t="shared" si="34"/>
        <v>56975570.443496235</v>
      </c>
      <c r="D40" s="83">
        <f t="shared" si="34"/>
        <v>57026055.443496235</v>
      </c>
      <c r="E40" s="83">
        <f t="shared" si="34"/>
        <v>57026055.443496235</v>
      </c>
      <c r="F40" s="83">
        <f t="shared" si="34"/>
        <v>57026055.443496235</v>
      </c>
      <c r="G40" s="83">
        <f t="shared" si="34"/>
        <v>57026055.443496235</v>
      </c>
      <c r="H40" s="83">
        <f t="shared" si="34"/>
        <v>57026055.443496235</v>
      </c>
      <c r="I40" s="83">
        <f t="shared" si="34"/>
        <v>57026055.443496235</v>
      </c>
      <c r="L40" s="83">
        <f t="shared" ref="L40:W40" si="35">SUM(L37:L39)</f>
        <v>57026055.443496235</v>
      </c>
      <c r="M40" s="83">
        <f t="shared" si="35"/>
        <v>57026055.443496235</v>
      </c>
      <c r="N40" s="83">
        <f t="shared" si="35"/>
        <v>57026055.443496235</v>
      </c>
      <c r="O40" s="83">
        <f t="shared" si="35"/>
        <v>57026055.443496235</v>
      </c>
      <c r="P40" s="83">
        <f t="shared" si="35"/>
        <v>57026055.443496235</v>
      </c>
      <c r="Q40" s="83">
        <f t="shared" si="35"/>
        <v>57026055.443496235</v>
      </c>
      <c r="R40" s="83">
        <f t="shared" si="35"/>
        <v>57026055.443496235</v>
      </c>
      <c r="S40" s="83">
        <f t="shared" si="35"/>
        <v>57026055.443496235</v>
      </c>
      <c r="T40" s="83">
        <f t="shared" si="35"/>
        <v>57026055.443496235</v>
      </c>
      <c r="U40" s="83">
        <f t="shared" si="35"/>
        <v>57026055.443496235</v>
      </c>
      <c r="V40" s="83">
        <f t="shared" si="35"/>
        <v>57026055.443496235</v>
      </c>
      <c r="W40" s="83">
        <f t="shared" si="35"/>
        <v>57026055.443496235</v>
      </c>
      <c r="X40" s="3"/>
    </row>
    <row r="41" spans="1:24" ht="12" thickTop="1">
      <c r="X41" s="3"/>
    </row>
    <row r="43" spans="1:24" ht="12">
      <c r="A43" s="79" t="s">
        <v>60</v>
      </c>
      <c r="B43" s="1">
        <f>B36</f>
        <v>43586</v>
      </c>
      <c r="C43" s="1">
        <f t="shared" ref="C43:I43" si="36">C36</f>
        <v>43617</v>
      </c>
      <c r="D43" s="1">
        <f t="shared" si="36"/>
        <v>43647</v>
      </c>
      <c r="E43" s="1">
        <f t="shared" si="36"/>
        <v>43678</v>
      </c>
      <c r="F43" s="1">
        <f t="shared" si="36"/>
        <v>43709</v>
      </c>
      <c r="G43" s="1">
        <f t="shared" si="36"/>
        <v>43739</v>
      </c>
      <c r="H43" s="1">
        <f t="shared" si="36"/>
        <v>43770</v>
      </c>
      <c r="I43" s="1">
        <f t="shared" si="36"/>
        <v>43800</v>
      </c>
      <c r="J43" s="1" t="s">
        <v>1</v>
      </c>
      <c r="L43" s="1">
        <f t="shared" ref="L43:W43" si="37">L36</f>
        <v>43831</v>
      </c>
      <c r="M43" s="1">
        <f t="shared" si="37"/>
        <v>43862</v>
      </c>
      <c r="N43" s="1">
        <f t="shared" si="37"/>
        <v>43891</v>
      </c>
      <c r="O43" s="1">
        <f t="shared" si="37"/>
        <v>43922</v>
      </c>
      <c r="P43" s="1">
        <f t="shared" si="37"/>
        <v>43952</v>
      </c>
      <c r="Q43" s="1">
        <f t="shared" si="37"/>
        <v>43983</v>
      </c>
      <c r="R43" s="1">
        <f t="shared" si="37"/>
        <v>44013</v>
      </c>
      <c r="S43" s="1">
        <f t="shared" si="37"/>
        <v>44044</v>
      </c>
      <c r="T43" s="1">
        <f t="shared" si="37"/>
        <v>44075</v>
      </c>
      <c r="U43" s="1">
        <f t="shared" si="37"/>
        <v>44105</v>
      </c>
      <c r="V43" s="1">
        <f t="shared" si="37"/>
        <v>44136</v>
      </c>
      <c r="W43" s="1">
        <f t="shared" si="37"/>
        <v>44166</v>
      </c>
      <c r="X43" s="1" t="s">
        <v>1</v>
      </c>
    </row>
    <row r="44" spans="1:24">
      <c r="A44" s="2" t="s">
        <v>61</v>
      </c>
      <c r="B44" s="3">
        <v>0</v>
      </c>
      <c r="C44" s="3">
        <f t="shared" ref="C44" si="38">B48</f>
        <v>0</v>
      </c>
      <c r="D44" s="3">
        <f t="shared" ref="D44" si="39">C48</f>
        <v>89068.200007204374</v>
      </c>
      <c r="E44" s="3">
        <f t="shared" ref="E44" si="40">D48</f>
        <v>178215.32170035876</v>
      </c>
      <c r="F44" s="3">
        <f t="shared" ref="F44" si="41">E48</f>
        <v>267362.44339351315</v>
      </c>
      <c r="G44" s="3">
        <f t="shared" ref="G44" si="42">F48</f>
        <v>356509.56508666754</v>
      </c>
      <c r="H44" s="3">
        <f t="shared" ref="H44" si="43">G48</f>
        <v>445656.68677982193</v>
      </c>
      <c r="I44" s="3">
        <f t="shared" ref="I44" si="44">H48</f>
        <v>534803.80847297632</v>
      </c>
      <c r="L44" s="3">
        <f>I48</f>
        <v>623950.93016613065</v>
      </c>
      <c r="M44" s="3">
        <f t="shared" ref="M44" si="45">L48</f>
        <v>713098.05185928498</v>
      </c>
      <c r="N44" s="3">
        <f t="shared" ref="N44" si="46">M48</f>
        <v>802245.17355243932</v>
      </c>
      <c r="O44" s="3">
        <f t="shared" ref="O44" si="47">N48</f>
        <v>891392.29524559365</v>
      </c>
      <c r="P44" s="3">
        <f t="shared" ref="P44" si="48">O48</f>
        <v>980539.41693874798</v>
      </c>
      <c r="Q44" s="3">
        <f t="shared" ref="Q44" si="49">P48</f>
        <v>1069686.5386319023</v>
      </c>
      <c r="R44" s="3">
        <f t="shared" ref="R44" si="50">Q48</f>
        <v>1158833.6603250566</v>
      </c>
      <c r="S44" s="3">
        <f t="shared" ref="S44" si="51">R48</f>
        <v>1247980.782018211</v>
      </c>
      <c r="T44" s="3">
        <f t="shared" ref="T44" si="52">S48</f>
        <v>1337127.9037113653</v>
      </c>
      <c r="U44" s="3">
        <f t="shared" ref="U44" si="53">T48</f>
        <v>1426275.0254045196</v>
      </c>
      <c r="V44" s="3">
        <f t="shared" ref="V44" si="54">U48</f>
        <v>1515422.147097674</v>
      </c>
      <c r="W44" s="3">
        <f t="shared" ref="W44" si="55">V48</f>
        <v>1604569.2687908283</v>
      </c>
      <c r="X44" s="3"/>
    </row>
    <row r="45" spans="1:24">
      <c r="A45" s="81" t="s">
        <v>14</v>
      </c>
      <c r="B45" s="3">
        <f>'Depreciation Calcs'!E84+'Depreciation Calcs'!E94</f>
        <v>0</v>
      </c>
      <c r="C45" s="3">
        <f>'Depreciation Calcs'!F84+'Depreciation Calcs'!F94</f>
        <v>89068.200007204374</v>
      </c>
      <c r="D45" s="3">
        <f>'Depreciation Calcs'!G84+'Depreciation Calcs'!G94</f>
        <v>89147.121693154375</v>
      </c>
      <c r="E45" s="3">
        <f>'Depreciation Calcs'!H84+'Depreciation Calcs'!H94</f>
        <v>89147.121693154375</v>
      </c>
      <c r="F45" s="3">
        <f>'Depreciation Calcs'!I84+'Depreciation Calcs'!I94</f>
        <v>89147.121693154375</v>
      </c>
      <c r="G45" s="3">
        <f>'Depreciation Calcs'!J84+'Depreciation Calcs'!J94</f>
        <v>89147.121693154375</v>
      </c>
      <c r="H45" s="3">
        <f>'Depreciation Calcs'!K84+'Depreciation Calcs'!K94</f>
        <v>89147.121693154375</v>
      </c>
      <c r="I45" s="3">
        <f>'Depreciation Calcs'!L84+'Depreciation Calcs'!L94</f>
        <v>89147.121693154375</v>
      </c>
      <c r="J45" s="3">
        <f>SUM(B45:I45)</f>
        <v>623950.93016613065</v>
      </c>
      <c r="L45" s="3">
        <f>'Depreciation Calcs'!M84+'Depreciation Calcs'!M94</f>
        <v>89147.121693154375</v>
      </c>
      <c r="M45" s="3">
        <f>'Depreciation Calcs'!N84+'Depreciation Calcs'!N94</f>
        <v>89147.121693154375</v>
      </c>
      <c r="N45" s="3">
        <f>'Depreciation Calcs'!O84+'Depreciation Calcs'!O94</f>
        <v>89147.121693154375</v>
      </c>
      <c r="O45" s="3">
        <f>'Depreciation Calcs'!P84+'Depreciation Calcs'!P94</f>
        <v>89147.121693154375</v>
      </c>
      <c r="P45" s="3">
        <f>'Depreciation Calcs'!Q84+'Depreciation Calcs'!Q94</f>
        <v>89147.121693154375</v>
      </c>
      <c r="Q45" s="3">
        <f>'Depreciation Calcs'!R84+'Depreciation Calcs'!R94</f>
        <v>89147.121693154375</v>
      </c>
      <c r="R45" s="3">
        <f>'Depreciation Calcs'!S84+'Depreciation Calcs'!S94</f>
        <v>89147.121693154375</v>
      </c>
      <c r="S45" s="3">
        <f>'Depreciation Calcs'!T84+'Depreciation Calcs'!T94</f>
        <v>89147.121693154375</v>
      </c>
      <c r="T45" s="3">
        <f>'Depreciation Calcs'!U84+'Depreciation Calcs'!U94</f>
        <v>89147.121693154375</v>
      </c>
      <c r="U45" s="3">
        <f>'Depreciation Calcs'!V84+'Depreciation Calcs'!V94</f>
        <v>89147.121693154375</v>
      </c>
      <c r="V45" s="3">
        <f>'Depreciation Calcs'!W84+'Depreciation Calcs'!W94</f>
        <v>89147.121693154375</v>
      </c>
      <c r="W45" s="3">
        <f>'Depreciation Calcs'!X84+'Depreciation Calcs'!X94</f>
        <v>89147.121693154375</v>
      </c>
      <c r="X45" s="3">
        <f>SUM(L45:W45)</f>
        <v>1069765.4603178522</v>
      </c>
    </row>
    <row r="46" spans="1:24">
      <c r="A46" s="81" t="s">
        <v>58</v>
      </c>
      <c r="J46" s="3">
        <f>SUM(B46:I46)</f>
        <v>0</v>
      </c>
      <c r="N46" s="82"/>
      <c r="O46" s="82"/>
      <c r="P46" s="3"/>
      <c r="Q46" s="3"/>
      <c r="R46" s="3"/>
      <c r="S46" s="3"/>
      <c r="T46" s="3"/>
      <c r="U46" s="3"/>
      <c r="V46" s="3"/>
      <c r="W46" s="3"/>
      <c r="X46" s="3">
        <f>SUM(L46:W46)</f>
        <v>0</v>
      </c>
    </row>
    <row r="47" spans="1:24">
      <c r="A47" s="81" t="s">
        <v>62</v>
      </c>
      <c r="J47" s="3">
        <f>SUM(B47:I47)</f>
        <v>0</v>
      </c>
      <c r="N47" s="82"/>
      <c r="O47" s="82"/>
      <c r="P47" s="3"/>
      <c r="Q47" s="3"/>
      <c r="R47" s="3"/>
      <c r="S47" s="3"/>
      <c r="T47" s="3"/>
      <c r="U47" s="3"/>
      <c r="V47" s="3"/>
      <c r="W47" s="3"/>
      <c r="X47" s="3">
        <f>SUM(L47:W47)</f>
        <v>0</v>
      </c>
    </row>
    <row r="48" spans="1:24" ht="12" thickBot="1">
      <c r="A48" s="2" t="s">
        <v>63</v>
      </c>
      <c r="B48" s="83">
        <f t="shared" ref="B48:I48" si="56">SUM(B44:B47)</f>
        <v>0</v>
      </c>
      <c r="C48" s="83">
        <f t="shared" si="56"/>
        <v>89068.200007204374</v>
      </c>
      <c r="D48" s="83">
        <f t="shared" si="56"/>
        <v>178215.32170035876</v>
      </c>
      <c r="E48" s="83">
        <f t="shared" si="56"/>
        <v>267362.44339351315</v>
      </c>
      <c r="F48" s="83">
        <f t="shared" si="56"/>
        <v>356509.56508666754</v>
      </c>
      <c r="G48" s="83">
        <f t="shared" si="56"/>
        <v>445656.68677982193</v>
      </c>
      <c r="H48" s="83">
        <f t="shared" si="56"/>
        <v>534803.80847297632</v>
      </c>
      <c r="I48" s="83">
        <f t="shared" si="56"/>
        <v>623950.93016613065</v>
      </c>
      <c r="L48" s="83">
        <f>SUM(L44:L47)</f>
        <v>713098.05185928498</v>
      </c>
      <c r="M48" s="83">
        <f t="shared" ref="M48:W48" si="57">SUM(M44:M47)</f>
        <v>802245.17355243932</v>
      </c>
      <c r="N48" s="83">
        <f t="shared" si="57"/>
        <v>891392.29524559365</v>
      </c>
      <c r="O48" s="83">
        <f t="shared" si="57"/>
        <v>980539.41693874798</v>
      </c>
      <c r="P48" s="83">
        <f t="shared" si="57"/>
        <v>1069686.5386319023</v>
      </c>
      <c r="Q48" s="83">
        <f t="shared" si="57"/>
        <v>1158833.6603250566</v>
      </c>
      <c r="R48" s="83">
        <f t="shared" si="57"/>
        <v>1247980.782018211</v>
      </c>
      <c r="S48" s="83">
        <f t="shared" si="57"/>
        <v>1337127.9037113653</v>
      </c>
      <c r="T48" s="83">
        <f t="shared" si="57"/>
        <v>1426275.0254045196</v>
      </c>
      <c r="U48" s="83">
        <f t="shared" si="57"/>
        <v>1515422.147097674</v>
      </c>
      <c r="V48" s="83">
        <f t="shared" si="57"/>
        <v>1604569.2687908283</v>
      </c>
      <c r="W48" s="83">
        <f t="shared" si="57"/>
        <v>1693716.3904839826</v>
      </c>
      <c r="X48" s="3"/>
    </row>
    <row r="49" spans="1:24" ht="12" thickTop="1">
      <c r="X49" s="3"/>
    </row>
    <row r="51" spans="1:24" ht="12">
      <c r="A51" s="79" t="s">
        <v>14</v>
      </c>
      <c r="B51" s="1">
        <f t="shared" ref="B51:I51" si="58">B36</f>
        <v>43586</v>
      </c>
      <c r="C51" s="1">
        <f t="shared" si="58"/>
        <v>43617</v>
      </c>
      <c r="D51" s="1">
        <f t="shared" si="58"/>
        <v>43647</v>
      </c>
      <c r="E51" s="1">
        <f t="shared" si="58"/>
        <v>43678</v>
      </c>
      <c r="F51" s="1">
        <f t="shared" si="58"/>
        <v>43709</v>
      </c>
      <c r="G51" s="1">
        <f t="shared" si="58"/>
        <v>43739</v>
      </c>
      <c r="H51" s="1">
        <f t="shared" si="58"/>
        <v>43770</v>
      </c>
      <c r="I51" s="1">
        <f t="shared" si="58"/>
        <v>43800</v>
      </c>
      <c r="J51" s="1" t="s">
        <v>1</v>
      </c>
      <c r="L51" s="1">
        <f t="shared" ref="L51:W51" si="59">L36</f>
        <v>43831</v>
      </c>
      <c r="M51" s="1">
        <f t="shared" si="59"/>
        <v>43862</v>
      </c>
      <c r="N51" s="1">
        <f t="shared" si="59"/>
        <v>43891</v>
      </c>
      <c r="O51" s="1">
        <f t="shared" si="59"/>
        <v>43922</v>
      </c>
      <c r="P51" s="1">
        <f t="shared" si="59"/>
        <v>43952</v>
      </c>
      <c r="Q51" s="1">
        <f t="shared" si="59"/>
        <v>43983</v>
      </c>
      <c r="R51" s="1">
        <f t="shared" si="59"/>
        <v>44013</v>
      </c>
      <c r="S51" s="1">
        <f t="shared" si="59"/>
        <v>44044</v>
      </c>
      <c r="T51" s="1">
        <f t="shared" si="59"/>
        <v>44075</v>
      </c>
      <c r="U51" s="1">
        <f t="shared" si="59"/>
        <v>44105</v>
      </c>
      <c r="V51" s="1">
        <f t="shared" si="59"/>
        <v>44136</v>
      </c>
      <c r="W51" s="1">
        <f t="shared" si="59"/>
        <v>44166</v>
      </c>
      <c r="X51" s="1" t="s">
        <v>1</v>
      </c>
    </row>
    <row r="52" spans="1:24">
      <c r="A52" s="2" t="s">
        <v>14</v>
      </c>
      <c r="B52" s="3">
        <f t="shared" ref="B52:I52" si="60">B45</f>
        <v>0</v>
      </c>
      <c r="C52" s="3">
        <f t="shared" si="60"/>
        <v>89068.200007204374</v>
      </c>
      <c r="D52" s="3">
        <f t="shared" si="60"/>
        <v>89147.121693154375</v>
      </c>
      <c r="E52" s="3">
        <f t="shared" si="60"/>
        <v>89147.121693154375</v>
      </c>
      <c r="F52" s="3">
        <f t="shared" si="60"/>
        <v>89147.121693154375</v>
      </c>
      <c r="G52" s="3">
        <f t="shared" si="60"/>
        <v>89147.121693154375</v>
      </c>
      <c r="H52" s="3">
        <f t="shared" si="60"/>
        <v>89147.121693154375</v>
      </c>
      <c r="I52" s="3">
        <f t="shared" si="60"/>
        <v>89147.121693154375</v>
      </c>
      <c r="J52" s="3">
        <f>SUM(B52:I52)</f>
        <v>623950.93016613065</v>
      </c>
      <c r="L52" s="3">
        <f t="shared" ref="L52:W52" si="61">L45</f>
        <v>89147.121693154375</v>
      </c>
      <c r="M52" s="3">
        <f t="shared" si="61"/>
        <v>89147.121693154375</v>
      </c>
      <c r="N52" s="3">
        <f t="shared" si="61"/>
        <v>89147.121693154375</v>
      </c>
      <c r="O52" s="3">
        <f t="shared" si="61"/>
        <v>89147.121693154375</v>
      </c>
      <c r="P52" s="3">
        <f t="shared" si="61"/>
        <v>89147.121693154375</v>
      </c>
      <c r="Q52" s="3">
        <f t="shared" si="61"/>
        <v>89147.121693154375</v>
      </c>
      <c r="R52" s="3">
        <f t="shared" si="61"/>
        <v>89147.121693154375</v>
      </c>
      <c r="S52" s="3">
        <f t="shared" si="61"/>
        <v>89147.121693154375</v>
      </c>
      <c r="T52" s="3">
        <f t="shared" si="61"/>
        <v>89147.121693154375</v>
      </c>
      <c r="U52" s="3">
        <f t="shared" si="61"/>
        <v>89147.121693154375</v>
      </c>
      <c r="V52" s="3">
        <f t="shared" si="61"/>
        <v>89147.121693154375</v>
      </c>
      <c r="W52" s="3">
        <f t="shared" si="61"/>
        <v>89147.121693154375</v>
      </c>
      <c r="X52" s="3">
        <f>SUM(L52:W52)</f>
        <v>1069765.4603178522</v>
      </c>
    </row>
    <row r="53" spans="1:24"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>
      <c r="A54" s="2" t="s">
        <v>22</v>
      </c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>
      <c r="A55" s="2" t="s">
        <v>24</v>
      </c>
      <c r="C55" s="3">
        <f>'Depreciation Calcs'!F81+'Depreciation Calcs'!F91</f>
        <v>1834.9730797768057</v>
      </c>
      <c r="D55" s="3">
        <f>'Depreciation Calcs'!G81+'Depreciation Calcs'!G91</f>
        <v>1834.9730797768057</v>
      </c>
      <c r="E55" s="3">
        <f>'Depreciation Calcs'!H81+'Depreciation Calcs'!H91</f>
        <v>1834.9730797768057</v>
      </c>
      <c r="F55" s="3">
        <f>'Depreciation Calcs'!I81+'Depreciation Calcs'!I91</f>
        <v>1834.9730797768057</v>
      </c>
      <c r="G55" s="3">
        <f>'Depreciation Calcs'!J81+'Depreciation Calcs'!J91</f>
        <v>1834.9730797768057</v>
      </c>
      <c r="H55" s="3">
        <f>'Depreciation Calcs'!K81+'Depreciation Calcs'!K91</f>
        <v>1834.9730797768057</v>
      </c>
      <c r="I55" s="3">
        <f>'Depreciation Calcs'!L81+'Depreciation Calcs'!L91</f>
        <v>1834.9730797768057</v>
      </c>
      <c r="J55" s="3">
        <f>SUM(C55:I55)</f>
        <v>12844.811558437641</v>
      </c>
      <c r="L55" s="3">
        <f>'Depreciation Calcs'!M81+'Depreciation Calcs'!M91</f>
        <v>1834.9730797768057</v>
      </c>
      <c r="M55" s="3">
        <f>'Depreciation Calcs'!N81+'Depreciation Calcs'!N91</f>
        <v>1834.9730797768057</v>
      </c>
      <c r="N55" s="3">
        <f>'Depreciation Calcs'!O81+'Depreciation Calcs'!O91</f>
        <v>1834.9730797768057</v>
      </c>
      <c r="O55" s="3">
        <f>'Depreciation Calcs'!P81+'Depreciation Calcs'!P91</f>
        <v>1834.9730797768057</v>
      </c>
      <c r="P55" s="3">
        <f>'Depreciation Calcs'!Q81+'Depreciation Calcs'!Q91</f>
        <v>1834.9730797768057</v>
      </c>
      <c r="Q55" s="3">
        <f>'Depreciation Calcs'!R81+'Depreciation Calcs'!R91</f>
        <v>1834.9730797768057</v>
      </c>
      <c r="R55" s="3">
        <f>'Depreciation Calcs'!S81+'Depreciation Calcs'!S91</f>
        <v>1834.9730797768057</v>
      </c>
      <c r="S55" s="3">
        <f>'Depreciation Calcs'!T81+'Depreciation Calcs'!T91</f>
        <v>1834.9730797768057</v>
      </c>
      <c r="T55" s="3">
        <f>'Depreciation Calcs'!U81+'Depreciation Calcs'!U91</f>
        <v>1834.9730797768057</v>
      </c>
      <c r="U55" s="3">
        <f>'Depreciation Calcs'!V81+'Depreciation Calcs'!V91</f>
        <v>1834.9730797768057</v>
      </c>
      <c r="V55" s="3">
        <f>'Depreciation Calcs'!W81+'Depreciation Calcs'!W91</f>
        <v>1834.9730797768057</v>
      </c>
      <c r="W55" s="3">
        <f>'Depreciation Calcs'!X81+'Depreciation Calcs'!X91</f>
        <v>1834.9730797768057</v>
      </c>
      <c r="X55" s="3">
        <f>SUM(L55:W55)</f>
        <v>22019.67695732167</v>
      </c>
    </row>
    <row r="56" spans="1:24">
      <c r="A56" s="2" t="s">
        <v>23</v>
      </c>
      <c r="C56" s="3">
        <f>'Depreciation Calcs'!F82+'Depreciation Calcs'!F92</f>
        <v>6022.1148664575494</v>
      </c>
      <c r="D56" s="3">
        <f>'Depreciation Calcs'!G82+'Depreciation Calcs'!G92</f>
        <v>6022.1148664575494</v>
      </c>
      <c r="E56" s="3">
        <f>'Depreciation Calcs'!H82+'Depreciation Calcs'!H92</f>
        <v>6022.1148664575494</v>
      </c>
      <c r="F56" s="3">
        <f>'Depreciation Calcs'!I82+'Depreciation Calcs'!I92</f>
        <v>6022.1148664575494</v>
      </c>
      <c r="G56" s="3">
        <f>'Depreciation Calcs'!J82+'Depreciation Calcs'!J92</f>
        <v>6022.1148664575494</v>
      </c>
      <c r="H56" s="3">
        <f>'Depreciation Calcs'!K82+'Depreciation Calcs'!K92</f>
        <v>6022.1148664575494</v>
      </c>
      <c r="I56" s="3">
        <f>'Depreciation Calcs'!L82+'Depreciation Calcs'!L92</f>
        <v>6022.1148664575494</v>
      </c>
      <c r="J56" s="3">
        <f>SUM(C56:I56)</f>
        <v>42154.80406520285</v>
      </c>
      <c r="L56" s="3">
        <f>'Depreciation Calcs'!M82+'Depreciation Calcs'!M92</f>
        <v>6022.1148664575494</v>
      </c>
      <c r="M56" s="3">
        <f>'Depreciation Calcs'!N82+'Depreciation Calcs'!N92</f>
        <v>6022.1148664575494</v>
      </c>
      <c r="N56" s="3">
        <f>'Depreciation Calcs'!O82+'Depreciation Calcs'!O92</f>
        <v>6022.1148664575494</v>
      </c>
      <c r="O56" s="3">
        <f>'Depreciation Calcs'!P82+'Depreciation Calcs'!P92</f>
        <v>6022.1148664575494</v>
      </c>
      <c r="P56" s="3">
        <f>'Depreciation Calcs'!Q82+'Depreciation Calcs'!Q92</f>
        <v>6022.1148664575494</v>
      </c>
      <c r="Q56" s="3">
        <f>'Depreciation Calcs'!R82+'Depreciation Calcs'!R92</f>
        <v>6022.1148664575494</v>
      </c>
      <c r="R56" s="3">
        <f>'Depreciation Calcs'!S82+'Depreciation Calcs'!S92</f>
        <v>6022.1148664575494</v>
      </c>
      <c r="S56" s="3">
        <f>'Depreciation Calcs'!T82+'Depreciation Calcs'!T92</f>
        <v>6022.1148664575494</v>
      </c>
      <c r="T56" s="3">
        <f>'Depreciation Calcs'!U82+'Depreciation Calcs'!U92</f>
        <v>6022.1148664575494</v>
      </c>
      <c r="U56" s="3">
        <f>'Depreciation Calcs'!V82+'Depreciation Calcs'!V92</f>
        <v>6022.1148664575494</v>
      </c>
      <c r="V56" s="3">
        <f>'Depreciation Calcs'!W82+'Depreciation Calcs'!W92</f>
        <v>6022.1148664575494</v>
      </c>
      <c r="W56" s="3">
        <f>'Depreciation Calcs'!X82+'Depreciation Calcs'!X92</f>
        <v>6022.1148664575494</v>
      </c>
      <c r="X56" s="3">
        <f>SUM(L56:W56)</f>
        <v>72265.378397490596</v>
      </c>
    </row>
    <row r="57" spans="1:24">
      <c r="B57" s="62">
        <f t="shared" ref="B57:I57" si="62">SUM(B55:B56)</f>
        <v>0</v>
      </c>
      <c r="C57" s="62">
        <f t="shared" si="62"/>
        <v>7857.0879462343546</v>
      </c>
      <c r="D57" s="62">
        <f t="shared" si="62"/>
        <v>7857.0879462343546</v>
      </c>
      <c r="E57" s="62">
        <f t="shared" si="62"/>
        <v>7857.0879462343546</v>
      </c>
      <c r="F57" s="62">
        <f t="shared" si="62"/>
        <v>7857.0879462343546</v>
      </c>
      <c r="G57" s="62">
        <f t="shared" si="62"/>
        <v>7857.0879462343546</v>
      </c>
      <c r="H57" s="62">
        <f t="shared" si="62"/>
        <v>7857.0879462343546</v>
      </c>
      <c r="I57" s="62">
        <f t="shared" si="62"/>
        <v>7857.0879462343546</v>
      </c>
      <c r="J57" s="62">
        <f>SUM(J55:J56)</f>
        <v>54999.615623640493</v>
      </c>
      <c r="L57" s="62">
        <f>SUM(L55:L56)</f>
        <v>7857.0879462343546</v>
      </c>
      <c r="M57" s="62">
        <f t="shared" ref="M57:X57" si="63">SUM(M55:M56)</f>
        <v>7857.0879462343546</v>
      </c>
      <c r="N57" s="62">
        <f t="shared" si="63"/>
        <v>7857.0879462343546</v>
      </c>
      <c r="O57" s="62">
        <f t="shared" si="63"/>
        <v>7857.0879462343546</v>
      </c>
      <c r="P57" s="62">
        <f t="shared" si="63"/>
        <v>7857.0879462343546</v>
      </c>
      <c r="Q57" s="62">
        <f t="shared" si="63"/>
        <v>7857.0879462343546</v>
      </c>
      <c r="R57" s="62">
        <f t="shared" si="63"/>
        <v>7857.0879462343546</v>
      </c>
      <c r="S57" s="62">
        <f t="shared" si="63"/>
        <v>7857.0879462343546</v>
      </c>
      <c r="T57" s="62">
        <f t="shared" si="63"/>
        <v>7857.0879462343546</v>
      </c>
      <c r="U57" s="62">
        <f t="shared" si="63"/>
        <v>7857.0879462343546</v>
      </c>
      <c r="V57" s="62">
        <f t="shared" si="63"/>
        <v>7857.0879462343546</v>
      </c>
      <c r="W57" s="62">
        <f t="shared" si="63"/>
        <v>7857.0879462343546</v>
      </c>
      <c r="X57" s="62">
        <f t="shared" si="63"/>
        <v>94285.05535481227</v>
      </c>
    </row>
    <row r="58" spans="1:24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" thickBot="1">
      <c r="A59" s="2" t="s">
        <v>35</v>
      </c>
      <c r="B59" s="61">
        <f t="shared" ref="B59:J59" si="64">B52-B57</f>
        <v>0</v>
      </c>
      <c r="C59" s="61">
        <f t="shared" si="64"/>
        <v>81211.112060970016</v>
      </c>
      <c r="D59" s="61">
        <f t="shared" si="64"/>
        <v>81290.033746920017</v>
      </c>
      <c r="E59" s="61">
        <f t="shared" si="64"/>
        <v>81290.033746920017</v>
      </c>
      <c r="F59" s="61">
        <f t="shared" si="64"/>
        <v>81290.033746920017</v>
      </c>
      <c r="G59" s="61">
        <f t="shared" si="64"/>
        <v>81290.033746920017</v>
      </c>
      <c r="H59" s="61">
        <f t="shared" si="64"/>
        <v>81290.033746920017</v>
      </c>
      <c r="I59" s="61">
        <f t="shared" si="64"/>
        <v>81290.033746920017</v>
      </c>
      <c r="J59" s="61">
        <f t="shared" si="64"/>
        <v>568951.31454249017</v>
      </c>
      <c r="L59" s="61">
        <f>L52-L57</f>
        <v>81290.033746920017</v>
      </c>
      <c r="M59" s="61">
        <f t="shared" ref="M59:X59" si="65">M52-M57</f>
        <v>81290.033746920017</v>
      </c>
      <c r="N59" s="61">
        <f t="shared" si="65"/>
        <v>81290.033746920017</v>
      </c>
      <c r="O59" s="61">
        <f t="shared" si="65"/>
        <v>81290.033746920017</v>
      </c>
      <c r="P59" s="61">
        <f t="shared" si="65"/>
        <v>81290.033746920017</v>
      </c>
      <c r="Q59" s="61">
        <f t="shared" si="65"/>
        <v>81290.033746920017</v>
      </c>
      <c r="R59" s="61">
        <f t="shared" si="65"/>
        <v>81290.033746920017</v>
      </c>
      <c r="S59" s="61">
        <f t="shared" si="65"/>
        <v>81290.033746920017</v>
      </c>
      <c r="T59" s="61">
        <f t="shared" si="65"/>
        <v>81290.033746920017</v>
      </c>
      <c r="U59" s="61">
        <f t="shared" si="65"/>
        <v>81290.033746920017</v>
      </c>
      <c r="V59" s="61">
        <f t="shared" si="65"/>
        <v>81290.033746920017</v>
      </c>
      <c r="W59" s="61">
        <f t="shared" si="65"/>
        <v>81290.033746920017</v>
      </c>
      <c r="X59" s="61">
        <f t="shared" si="65"/>
        <v>975480.40496303991</v>
      </c>
    </row>
    <row r="60" spans="1:24" ht="12" thickTop="1"/>
    <row r="61" spans="1:24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3" spans="1:24" ht="12">
      <c r="A63" s="76" t="s">
        <v>310</v>
      </c>
      <c r="X63" s="3"/>
    </row>
    <row r="64" spans="1:24" ht="12">
      <c r="A64" s="79" t="s">
        <v>55</v>
      </c>
      <c r="B64" s="1">
        <f>B8</f>
        <v>43586</v>
      </c>
      <c r="C64" s="1">
        <v>43617</v>
      </c>
      <c r="D64" s="1">
        <v>43647</v>
      </c>
      <c r="E64" s="1">
        <v>43678</v>
      </c>
      <c r="F64" s="1">
        <v>43709</v>
      </c>
      <c r="G64" s="1">
        <v>43739</v>
      </c>
      <c r="H64" s="1">
        <v>43770</v>
      </c>
      <c r="I64" s="1">
        <v>43800</v>
      </c>
      <c r="J64" s="1" t="s">
        <v>1</v>
      </c>
      <c r="L64" s="1">
        <v>43831</v>
      </c>
      <c r="M64" s="1">
        <v>43862</v>
      </c>
      <c r="N64" s="1">
        <v>43891</v>
      </c>
      <c r="O64" s="1">
        <v>43922</v>
      </c>
      <c r="P64" s="1">
        <v>43952</v>
      </c>
      <c r="Q64" s="1">
        <v>43983</v>
      </c>
      <c r="R64" s="1">
        <v>44013</v>
      </c>
      <c r="S64" s="1">
        <v>44044</v>
      </c>
      <c r="T64" s="1">
        <v>44075</v>
      </c>
      <c r="U64" s="1">
        <v>44105</v>
      </c>
      <c r="V64" s="1">
        <v>44136</v>
      </c>
      <c r="W64" s="1">
        <v>44166</v>
      </c>
      <c r="X64" s="1" t="s">
        <v>1</v>
      </c>
    </row>
    <row r="65" spans="1:24">
      <c r="A65" s="80" t="s">
        <v>56</v>
      </c>
      <c r="B65" s="3">
        <v>0</v>
      </c>
      <c r="C65" s="3">
        <f t="shared" ref="C65" si="66">B68</f>
        <v>25460057.559949212</v>
      </c>
      <c r="D65" s="3">
        <f t="shared" ref="D65" si="67">C68</f>
        <v>25460057.559949212</v>
      </c>
      <c r="E65" s="3">
        <f t="shared" ref="E65" si="68">D68</f>
        <v>25460057.559949212</v>
      </c>
      <c r="F65" s="3">
        <f t="shared" ref="F65" si="69">E68</f>
        <v>25460057.559949212</v>
      </c>
      <c r="G65" s="3">
        <f t="shared" ref="G65" si="70">F68</f>
        <v>25460057.559949212</v>
      </c>
      <c r="H65" s="3">
        <f t="shared" ref="H65" si="71">G68</f>
        <v>25460057.559949212</v>
      </c>
      <c r="I65" s="3">
        <f t="shared" ref="I65" si="72">H68</f>
        <v>25460057.559949212</v>
      </c>
      <c r="L65" s="3">
        <f>I68</f>
        <v>25460057.559949212</v>
      </c>
      <c r="M65" s="3">
        <f t="shared" ref="M65" si="73">L68</f>
        <v>25460057.559949212</v>
      </c>
      <c r="N65" s="3">
        <f t="shared" ref="N65" si="74">M68</f>
        <v>25460057.559949212</v>
      </c>
      <c r="O65" s="3">
        <f t="shared" ref="O65" si="75">N68</f>
        <v>25460057.559949212</v>
      </c>
      <c r="P65" s="3">
        <f t="shared" ref="P65" si="76">O68</f>
        <v>25460057.559949212</v>
      </c>
      <c r="Q65" s="3">
        <f t="shared" ref="Q65" si="77">P68</f>
        <v>25460057.559949212</v>
      </c>
      <c r="R65" s="3">
        <f t="shared" ref="R65" si="78">Q68</f>
        <v>25460057.559949212</v>
      </c>
      <c r="S65" s="3">
        <f t="shared" ref="S65" si="79">R68</f>
        <v>25460057.559949212</v>
      </c>
      <c r="T65" s="3">
        <f t="shared" ref="T65" si="80">S68</f>
        <v>25460057.559949212</v>
      </c>
      <c r="U65" s="3">
        <f t="shared" ref="U65" si="81">T68</f>
        <v>25460057.559949212</v>
      </c>
      <c r="V65" s="3">
        <f t="shared" ref="V65" si="82">U68</f>
        <v>25460057.559949212</v>
      </c>
      <c r="W65" s="3">
        <f t="shared" ref="W65" si="83">V68</f>
        <v>25460057.559949212</v>
      </c>
      <c r="X65" s="3"/>
    </row>
    <row r="66" spans="1:24">
      <c r="A66" s="81" t="s">
        <v>57</v>
      </c>
      <c r="B66" s="3">
        <f>'UI Data Export'!AZ168</f>
        <v>25460057.559949212</v>
      </c>
      <c r="D66" s="3">
        <f>'UI Data Export'!BA168</f>
        <v>0</v>
      </c>
      <c r="E66" s="3">
        <f>'UI Data Export'!BB168</f>
        <v>0</v>
      </c>
      <c r="F66" s="3">
        <f>'UI Data Export'!BC168</f>
        <v>0</v>
      </c>
      <c r="G66" s="3">
        <f>'UI Data Export'!BD168</f>
        <v>0</v>
      </c>
      <c r="H66" s="3">
        <f>'UI Data Export'!BE168</f>
        <v>0</v>
      </c>
      <c r="I66" s="3">
        <f>'UI Data Export'!BF168</f>
        <v>0</v>
      </c>
      <c r="J66" s="3">
        <f>SUM(B66:I66)</f>
        <v>25460057.559949212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f>SUM(L66:W66)</f>
        <v>0</v>
      </c>
    </row>
    <row r="67" spans="1:24">
      <c r="A67" s="81" t="s">
        <v>58</v>
      </c>
      <c r="J67" s="3">
        <f>SUM(B67:I67)</f>
        <v>0</v>
      </c>
      <c r="N67" s="82"/>
      <c r="O67" s="82"/>
      <c r="P67" s="3"/>
      <c r="Q67" s="3"/>
      <c r="R67" s="3"/>
      <c r="S67" s="3"/>
      <c r="T67" s="3"/>
      <c r="U67" s="3"/>
      <c r="V67" s="3"/>
      <c r="W67" s="3"/>
      <c r="X67" s="3">
        <f>SUM(L67:W67)</f>
        <v>0</v>
      </c>
    </row>
    <row r="68" spans="1:24" ht="12" thickBot="1">
      <c r="A68" s="2" t="s">
        <v>59</v>
      </c>
      <c r="B68" s="83">
        <f t="shared" ref="B68:I68" si="84">SUM(B65:B67)</f>
        <v>25460057.559949212</v>
      </c>
      <c r="C68" s="83">
        <f t="shared" si="84"/>
        <v>25460057.559949212</v>
      </c>
      <c r="D68" s="83">
        <f t="shared" si="84"/>
        <v>25460057.559949212</v>
      </c>
      <c r="E68" s="83">
        <f t="shared" si="84"/>
        <v>25460057.559949212</v>
      </c>
      <c r="F68" s="83">
        <f t="shared" si="84"/>
        <v>25460057.559949212</v>
      </c>
      <c r="G68" s="83">
        <f t="shared" si="84"/>
        <v>25460057.559949212</v>
      </c>
      <c r="H68" s="83">
        <f t="shared" si="84"/>
        <v>25460057.559949212</v>
      </c>
      <c r="I68" s="83">
        <f t="shared" si="84"/>
        <v>25460057.559949212</v>
      </c>
      <c r="L68" s="83">
        <f t="shared" ref="L68:W68" si="85">SUM(L65:L67)</f>
        <v>25460057.559949212</v>
      </c>
      <c r="M68" s="83">
        <f t="shared" si="85"/>
        <v>25460057.559949212</v>
      </c>
      <c r="N68" s="83">
        <f t="shared" si="85"/>
        <v>25460057.559949212</v>
      </c>
      <c r="O68" s="83">
        <f t="shared" si="85"/>
        <v>25460057.559949212</v>
      </c>
      <c r="P68" s="83">
        <f t="shared" si="85"/>
        <v>25460057.559949212</v>
      </c>
      <c r="Q68" s="83">
        <f t="shared" si="85"/>
        <v>25460057.559949212</v>
      </c>
      <c r="R68" s="83">
        <f t="shared" si="85"/>
        <v>25460057.559949212</v>
      </c>
      <c r="S68" s="83">
        <f t="shared" si="85"/>
        <v>25460057.559949212</v>
      </c>
      <c r="T68" s="83">
        <f t="shared" si="85"/>
        <v>25460057.559949212</v>
      </c>
      <c r="U68" s="83">
        <f t="shared" si="85"/>
        <v>25460057.559949212</v>
      </c>
      <c r="V68" s="83">
        <f t="shared" si="85"/>
        <v>25460057.559949212</v>
      </c>
      <c r="W68" s="83">
        <f t="shared" si="85"/>
        <v>25460057.559949212</v>
      </c>
      <c r="X68" s="3"/>
    </row>
    <row r="69" spans="1:24" ht="12" thickTop="1">
      <c r="X69" s="3"/>
    </row>
    <row r="71" spans="1:24" ht="12">
      <c r="A71" s="79" t="s">
        <v>60</v>
      </c>
      <c r="B71" s="1">
        <f>B64</f>
        <v>43586</v>
      </c>
      <c r="C71" s="1">
        <f t="shared" ref="C71:I71" si="86">C64</f>
        <v>43617</v>
      </c>
      <c r="D71" s="1">
        <f t="shared" si="86"/>
        <v>43647</v>
      </c>
      <c r="E71" s="1">
        <f t="shared" si="86"/>
        <v>43678</v>
      </c>
      <c r="F71" s="1">
        <f t="shared" si="86"/>
        <v>43709</v>
      </c>
      <c r="G71" s="1">
        <f t="shared" si="86"/>
        <v>43739</v>
      </c>
      <c r="H71" s="1">
        <f t="shared" si="86"/>
        <v>43770</v>
      </c>
      <c r="I71" s="1">
        <f t="shared" si="86"/>
        <v>43800</v>
      </c>
      <c r="J71" s="1" t="s">
        <v>1</v>
      </c>
      <c r="L71" s="1">
        <f t="shared" ref="L71:W71" si="87">L64</f>
        <v>43831</v>
      </c>
      <c r="M71" s="1">
        <f t="shared" si="87"/>
        <v>43862</v>
      </c>
      <c r="N71" s="1">
        <f t="shared" si="87"/>
        <v>43891</v>
      </c>
      <c r="O71" s="1">
        <f t="shared" si="87"/>
        <v>43922</v>
      </c>
      <c r="P71" s="1">
        <f t="shared" si="87"/>
        <v>43952</v>
      </c>
      <c r="Q71" s="1">
        <f t="shared" si="87"/>
        <v>43983</v>
      </c>
      <c r="R71" s="1">
        <f t="shared" si="87"/>
        <v>44013</v>
      </c>
      <c r="S71" s="1">
        <f t="shared" si="87"/>
        <v>44044</v>
      </c>
      <c r="T71" s="1">
        <f t="shared" si="87"/>
        <v>44075</v>
      </c>
      <c r="U71" s="1">
        <f t="shared" si="87"/>
        <v>44105</v>
      </c>
      <c r="V71" s="1">
        <f t="shared" si="87"/>
        <v>44136</v>
      </c>
      <c r="W71" s="1">
        <f t="shared" si="87"/>
        <v>44166</v>
      </c>
      <c r="X71" s="1" t="s">
        <v>1</v>
      </c>
    </row>
    <row r="72" spans="1:24">
      <c r="A72" s="2" t="s">
        <v>61</v>
      </c>
      <c r="B72" s="3">
        <v>0</v>
      </c>
      <c r="C72" s="3">
        <f t="shared" ref="C72" si="88">B76</f>
        <v>0</v>
      </c>
      <c r="D72" s="3">
        <f t="shared" ref="D72" si="89">C76</f>
        <v>75107.169801850177</v>
      </c>
      <c r="E72" s="3">
        <f t="shared" ref="E72" si="90">D76</f>
        <v>150214.33960370035</v>
      </c>
      <c r="F72" s="3">
        <f t="shared" ref="F72" si="91">E76</f>
        <v>225321.50940555055</v>
      </c>
      <c r="G72" s="3">
        <f t="shared" ref="G72" si="92">F76</f>
        <v>300428.67920740071</v>
      </c>
      <c r="H72" s="3">
        <f t="shared" ref="H72" si="93">G76</f>
        <v>375535.84900925087</v>
      </c>
      <c r="I72" s="3">
        <f t="shared" ref="I72" si="94">H76</f>
        <v>450643.01881110104</v>
      </c>
      <c r="L72" s="3">
        <f>I76</f>
        <v>525750.1886129512</v>
      </c>
      <c r="M72" s="3">
        <f t="shared" ref="M72" si="95">L76</f>
        <v>600857.35841480142</v>
      </c>
      <c r="N72" s="3">
        <f t="shared" ref="N72" si="96">M76</f>
        <v>675964.52821665164</v>
      </c>
      <c r="O72" s="3">
        <f t="shared" ref="O72" si="97">N76</f>
        <v>751071.69801850186</v>
      </c>
      <c r="P72" s="3">
        <f t="shared" ref="P72" si="98">O76</f>
        <v>826178.86782035208</v>
      </c>
      <c r="Q72" s="3">
        <f t="shared" ref="Q72" si="99">P76</f>
        <v>901286.0376222023</v>
      </c>
      <c r="R72" s="3">
        <f t="shared" ref="R72" si="100">Q76</f>
        <v>976393.20742405253</v>
      </c>
      <c r="S72" s="3">
        <f t="shared" ref="S72" si="101">R76</f>
        <v>1051500.3772259026</v>
      </c>
      <c r="T72" s="3">
        <f t="shared" ref="T72" si="102">S76</f>
        <v>1126607.5470277527</v>
      </c>
      <c r="U72" s="3">
        <f t="shared" ref="U72" si="103">T76</f>
        <v>1201714.7168296028</v>
      </c>
      <c r="V72" s="3">
        <f t="shared" ref="V72" si="104">U76</f>
        <v>1276821.8866314529</v>
      </c>
      <c r="W72" s="3">
        <f t="shared" ref="W72" si="105">V76</f>
        <v>1351929.056433303</v>
      </c>
      <c r="X72" s="3"/>
    </row>
    <row r="73" spans="1:24">
      <c r="A73" s="81" t="s">
        <v>14</v>
      </c>
      <c r="B73" s="3">
        <f>'Depreciation Calcs'!E106</f>
        <v>0</v>
      </c>
      <c r="C73" s="3">
        <f>'Depreciation Calcs'!F106</f>
        <v>75107.169801850177</v>
      </c>
      <c r="D73" s="3">
        <f>'Depreciation Calcs'!G106</f>
        <v>75107.169801850177</v>
      </c>
      <c r="E73" s="3">
        <f>'Depreciation Calcs'!H106</f>
        <v>75107.169801850177</v>
      </c>
      <c r="F73" s="3">
        <f>'Depreciation Calcs'!I106</f>
        <v>75107.169801850177</v>
      </c>
      <c r="G73" s="3">
        <f>'Depreciation Calcs'!J106</f>
        <v>75107.169801850177</v>
      </c>
      <c r="H73" s="3">
        <f>'Depreciation Calcs'!K106</f>
        <v>75107.169801850177</v>
      </c>
      <c r="I73" s="3">
        <f>'Depreciation Calcs'!L106</f>
        <v>75107.169801850177</v>
      </c>
      <c r="J73" s="3">
        <f>SUM(B73:I73)</f>
        <v>525750.1886129512</v>
      </c>
      <c r="L73" s="3">
        <f>'Depreciation Calcs'!M106</f>
        <v>75107.169801850177</v>
      </c>
      <c r="M73" s="3">
        <f>'Depreciation Calcs'!N106</f>
        <v>75107.169801850177</v>
      </c>
      <c r="N73" s="3">
        <f>'Depreciation Calcs'!O106</f>
        <v>75107.169801850177</v>
      </c>
      <c r="O73" s="3">
        <f>'Depreciation Calcs'!P106</f>
        <v>75107.169801850177</v>
      </c>
      <c r="P73" s="3">
        <f>'Depreciation Calcs'!Q106</f>
        <v>75107.169801850177</v>
      </c>
      <c r="Q73" s="3">
        <f>'Depreciation Calcs'!R106</f>
        <v>75107.169801850177</v>
      </c>
      <c r="R73" s="3">
        <f>'Depreciation Calcs'!S106</f>
        <v>75107.169801850177</v>
      </c>
      <c r="S73" s="3">
        <f>'Depreciation Calcs'!T106</f>
        <v>75107.169801850177</v>
      </c>
      <c r="T73" s="3">
        <f>'Depreciation Calcs'!U106</f>
        <v>75107.169801850177</v>
      </c>
      <c r="U73" s="3">
        <f>'Depreciation Calcs'!V106</f>
        <v>75107.169801850177</v>
      </c>
      <c r="V73" s="3">
        <f>'Depreciation Calcs'!W106</f>
        <v>75107.169801850177</v>
      </c>
      <c r="W73" s="3">
        <f>'Depreciation Calcs'!X106</f>
        <v>75107.169801850177</v>
      </c>
      <c r="X73" s="3">
        <f>SUM(L73:W73)</f>
        <v>901286.0376222023</v>
      </c>
    </row>
    <row r="74" spans="1:24">
      <c r="A74" s="81" t="s">
        <v>58</v>
      </c>
      <c r="J74" s="3">
        <f>SUM(B74:I74)</f>
        <v>0</v>
      </c>
      <c r="N74" s="82"/>
      <c r="O74" s="82"/>
      <c r="P74" s="3"/>
      <c r="Q74" s="3"/>
      <c r="R74" s="3"/>
      <c r="S74" s="3"/>
      <c r="T74" s="3"/>
      <c r="U74" s="3"/>
      <c r="V74" s="3"/>
      <c r="W74" s="3"/>
      <c r="X74" s="3">
        <f>SUM(L74:W74)</f>
        <v>0</v>
      </c>
    </row>
    <row r="75" spans="1:24">
      <c r="A75" s="81" t="s">
        <v>62</v>
      </c>
      <c r="J75" s="3">
        <f>SUM(B75:I75)</f>
        <v>0</v>
      </c>
      <c r="N75" s="82"/>
      <c r="O75" s="82"/>
      <c r="P75" s="3"/>
      <c r="Q75" s="3"/>
      <c r="R75" s="3"/>
      <c r="S75" s="3"/>
      <c r="T75" s="3"/>
      <c r="U75" s="3"/>
      <c r="V75" s="3"/>
      <c r="W75" s="3"/>
      <c r="X75" s="3">
        <f>SUM(L75:W75)</f>
        <v>0</v>
      </c>
    </row>
    <row r="76" spans="1:24" ht="12" thickBot="1">
      <c r="A76" s="2" t="s">
        <v>63</v>
      </c>
      <c r="B76" s="83">
        <f t="shared" ref="B76:I76" si="106">SUM(B72:B75)</f>
        <v>0</v>
      </c>
      <c r="C76" s="83">
        <f t="shared" si="106"/>
        <v>75107.169801850177</v>
      </c>
      <c r="D76" s="83">
        <f t="shared" si="106"/>
        <v>150214.33960370035</v>
      </c>
      <c r="E76" s="83">
        <f t="shared" si="106"/>
        <v>225321.50940555055</v>
      </c>
      <c r="F76" s="83">
        <f t="shared" si="106"/>
        <v>300428.67920740071</v>
      </c>
      <c r="G76" s="83">
        <f t="shared" si="106"/>
        <v>375535.84900925087</v>
      </c>
      <c r="H76" s="83">
        <f t="shared" si="106"/>
        <v>450643.01881110104</v>
      </c>
      <c r="I76" s="83">
        <f t="shared" si="106"/>
        <v>525750.1886129512</v>
      </c>
      <c r="L76" s="83">
        <f>SUM(L72:L75)</f>
        <v>600857.35841480142</v>
      </c>
      <c r="M76" s="83">
        <f t="shared" ref="M76:W76" si="107">SUM(M72:M75)</f>
        <v>675964.52821665164</v>
      </c>
      <c r="N76" s="83">
        <f t="shared" si="107"/>
        <v>751071.69801850186</v>
      </c>
      <c r="O76" s="83">
        <f t="shared" si="107"/>
        <v>826178.86782035208</v>
      </c>
      <c r="P76" s="83">
        <f t="shared" si="107"/>
        <v>901286.0376222023</v>
      </c>
      <c r="Q76" s="83">
        <f t="shared" si="107"/>
        <v>976393.20742405253</v>
      </c>
      <c r="R76" s="83">
        <f t="shared" si="107"/>
        <v>1051500.3772259026</v>
      </c>
      <c r="S76" s="83">
        <f t="shared" si="107"/>
        <v>1126607.5470277527</v>
      </c>
      <c r="T76" s="83">
        <f t="shared" si="107"/>
        <v>1201714.7168296028</v>
      </c>
      <c r="U76" s="83">
        <f t="shared" si="107"/>
        <v>1276821.8866314529</v>
      </c>
      <c r="V76" s="83">
        <f t="shared" si="107"/>
        <v>1351929.056433303</v>
      </c>
      <c r="W76" s="83">
        <f t="shared" si="107"/>
        <v>1427036.2262351532</v>
      </c>
      <c r="X76" s="3"/>
    </row>
    <row r="77" spans="1:24" ht="12" thickTop="1">
      <c r="X77" s="3"/>
    </row>
    <row r="79" spans="1:24" ht="12">
      <c r="A79" s="79" t="s">
        <v>14</v>
      </c>
      <c r="B79" s="1">
        <f t="shared" ref="B79:I79" si="108">B64</f>
        <v>43586</v>
      </c>
      <c r="C79" s="1">
        <f t="shared" si="108"/>
        <v>43617</v>
      </c>
      <c r="D79" s="1">
        <f t="shared" si="108"/>
        <v>43647</v>
      </c>
      <c r="E79" s="1">
        <f t="shared" si="108"/>
        <v>43678</v>
      </c>
      <c r="F79" s="1">
        <f t="shared" si="108"/>
        <v>43709</v>
      </c>
      <c r="G79" s="1">
        <f t="shared" si="108"/>
        <v>43739</v>
      </c>
      <c r="H79" s="1">
        <f t="shared" si="108"/>
        <v>43770</v>
      </c>
      <c r="I79" s="1">
        <f t="shared" si="108"/>
        <v>43800</v>
      </c>
      <c r="J79" s="1" t="s">
        <v>1</v>
      </c>
      <c r="L79" s="1">
        <f t="shared" ref="L79:W79" si="109">L64</f>
        <v>43831</v>
      </c>
      <c r="M79" s="1">
        <f t="shared" si="109"/>
        <v>43862</v>
      </c>
      <c r="N79" s="1">
        <f t="shared" si="109"/>
        <v>43891</v>
      </c>
      <c r="O79" s="1">
        <f t="shared" si="109"/>
        <v>43922</v>
      </c>
      <c r="P79" s="1">
        <f t="shared" si="109"/>
        <v>43952</v>
      </c>
      <c r="Q79" s="1">
        <f t="shared" si="109"/>
        <v>43983</v>
      </c>
      <c r="R79" s="1">
        <f t="shared" si="109"/>
        <v>44013</v>
      </c>
      <c r="S79" s="1">
        <f t="shared" si="109"/>
        <v>44044</v>
      </c>
      <c r="T79" s="1">
        <f t="shared" si="109"/>
        <v>44075</v>
      </c>
      <c r="U79" s="1">
        <f t="shared" si="109"/>
        <v>44105</v>
      </c>
      <c r="V79" s="1">
        <f t="shared" si="109"/>
        <v>44136</v>
      </c>
      <c r="W79" s="1">
        <f t="shared" si="109"/>
        <v>44166</v>
      </c>
      <c r="X79" s="1" t="s">
        <v>1</v>
      </c>
    </row>
    <row r="80" spans="1:24">
      <c r="A80" s="2" t="s">
        <v>14</v>
      </c>
      <c r="B80" s="3">
        <f t="shared" ref="B80:I80" si="110">B73</f>
        <v>0</v>
      </c>
      <c r="C80" s="3">
        <f t="shared" si="110"/>
        <v>75107.169801850177</v>
      </c>
      <c r="D80" s="3">
        <f t="shared" si="110"/>
        <v>75107.169801850177</v>
      </c>
      <c r="E80" s="3">
        <f t="shared" si="110"/>
        <v>75107.169801850177</v>
      </c>
      <c r="F80" s="3">
        <f t="shared" si="110"/>
        <v>75107.169801850177</v>
      </c>
      <c r="G80" s="3">
        <f t="shared" si="110"/>
        <v>75107.169801850177</v>
      </c>
      <c r="H80" s="3">
        <f t="shared" si="110"/>
        <v>75107.169801850177</v>
      </c>
      <c r="I80" s="3">
        <f t="shared" si="110"/>
        <v>75107.169801850177</v>
      </c>
      <c r="J80" s="3">
        <f>SUM(B80:I80)</f>
        <v>525750.1886129512</v>
      </c>
      <c r="L80" s="3">
        <f t="shared" ref="L80:W80" si="111">L73</f>
        <v>75107.169801850177</v>
      </c>
      <c r="M80" s="3">
        <f t="shared" si="111"/>
        <v>75107.169801850177</v>
      </c>
      <c r="N80" s="3">
        <f t="shared" si="111"/>
        <v>75107.169801850177</v>
      </c>
      <c r="O80" s="3">
        <f t="shared" si="111"/>
        <v>75107.169801850177</v>
      </c>
      <c r="P80" s="3">
        <f t="shared" si="111"/>
        <v>75107.169801850177</v>
      </c>
      <c r="Q80" s="3">
        <f t="shared" si="111"/>
        <v>75107.169801850177</v>
      </c>
      <c r="R80" s="3">
        <f t="shared" si="111"/>
        <v>75107.169801850177</v>
      </c>
      <c r="S80" s="3">
        <f t="shared" si="111"/>
        <v>75107.169801850177</v>
      </c>
      <c r="T80" s="3">
        <f t="shared" si="111"/>
        <v>75107.169801850177</v>
      </c>
      <c r="U80" s="3">
        <f t="shared" si="111"/>
        <v>75107.169801850177</v>
      </c>
      <c r="V80" s="3">
        <f t="shared" si="111"/>
        <v>75107.169801850177</v>
      </c>
      <c r="W80" s="3">
        <f t="shared" si="111"/>
        <v>75107.169801850177</v>
      </c>
      <c r="X80" s="3">
        <f>SUM(L80:W80)</f>
        <v>901286.0376222023</v>
      </c>
    </row>
    <row r="81" spans="1:24"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4">
      <c r="A82" s="2" t="s">
        <v>22</v>
      </c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4">
      <c r="A83" s="2" t="s">
        <v>24</v>
      </c>
      <c r="C83" s="3">
        <f>'Depreciation Calcs'!F103</f>
        <v>2129.8714286849658</v>
      </c>
      <c r="D83" s="3">
        <f>'Depreciation Calcs'!G103</f>
        <v>2129.8714286849658</v>
      </c>
      <c r="E83" s="3">
        <f>'Depreciation Calcs'!H103</f>
        <v>2129.8714286849658</v>
      </c>
      <c r="F83" s="3">
        <f>'Depreciation Calcs'!I103</f>
        <v>2129.8714286849658</v>
      </c>
      <c r="G83" s="3">
        <f>'Depreciation Calcs'!J103</f>
        <v>2129.8714286849658</v>
      </c>
      <c r="H83" s="3">
        <f>'Depreciation Calcs'!K103</f>
        <v>2129.8714286849658</v>
      </c>
      <c r="I83" s="3">
        <f>'Depreciation Calcs'!L103</f>
        <v>2129.8714286849658</v>
      </c>
      <c r="J83" s="3">
        <f>SUM(C83:I83)</f>
        <v>14909.100000794762</v>
      </c>
      <c r="L83" s="3">
        <f>'Depreciation Calcs'!M103</f>
        <v>2129.8714286849658</v>
      </c>
      <c r="M83" s="3">
        <f>'Depreciation Calcs'!N103</f>
        <v>2129.8714286849658</v>
      </c>
      <c r="N83" s="3">
        <f>'Depreciation Calcs'!O103</f>
        <v>2129.8714286849658</v>
      </c>
      <c r="O83" s="3">
        <f>'Depreciation Calcs'!P103</f>
        <v>2129.8714286849658</v>
      </c>
      <c r="P83" s="3">
        <f>'Depreciation Calcs'!Q103</f>
        <v>2129.8714286849658</v>
      </c>
      <c r="Q83" s="3">
        <f>'Depreciation Calcs'!R103</f>
        <v>2129.8714286849658</v>
      </c>
      <c r="R83" s="3">
        <f>'Depreciation Calcs'!S103</f>
        <v>2129.8714286849658</v>
      </c>
      <c r="S83" s="3">
        <f>'Depreciation Calcs'!T103</f>
        <v>2129.8714286849658</v>
      </c>
      <c r="T83" s="3">
        <f>'Depreciation Calcs'!U103</f>
        <v>2129.8714286849658</v>
      </c>
      <c r="U83" s="3">
        <f>'Depreciation Calcs'!V103</f>
        <v>2129.8714286849658</v>
      </c>
      <c r="V83" s="3">
        <f>'Depreciation Calcs'!W103</f>
        <v>2129.8714286849658</v>
      </c>
      <c r="W83" s="3">
        <f>'Depreciation Calcs'!X103</f>
        <v>2129.8714286849658</v>
      </c>
      <c r="X83" s="3">
        <f>SUM(L83:W83)</f>
        <v>25558.457144219585</v>
      </c>
    </row>
    <row r="84" spans="1:24">
      <c r="A84" s="2" t="s">
        <v>23</v>
      </c>
      <c r="C84" s="3">
        <f>'Depreciation Calcs'!F104</f>
        <v>6989.928373165576</v>
      </c>
      <c r="D84" s="3">
        <f>'Depreciation Calcs'!G104</f>
        <v>6989.928373165576</v>
      </c>
      <c r="E84" s="3">
        <f>'Depreciation Calcs'!H104</f>
        <v>6989.928373165576</v>
      </c>
      <c r="F84" s="3">
        <f>'Depreciation Calcs'!I104</f>
        <v>6989.928373165576</v>
      </c>
      <c r="G84" s="3">
        <f>'Depreciation Calcs'!J104</f>
        <v>6989.928373165576</v>
      </c>
      <c r="H84" s="3">
        <f>'Depreciation Calcs'!K104</f>
        <v>6989.928373165576</v>
      </c>
      <c r="I84" s="3">
        <f>'Depreciation Calcs'!L104</f>
        <v>6989.928373165576</v>
      </c>
      <c r="J84" s="3">
        <f>SUM(C84:I84)</f>
        <v>48929.498612159026</v>
      </c>
      <c r="L84" s="3">
        <f>'Depreciation Calcs'!M104</f>
        <v>6989.928373165576</v>
      </c>
      <c r="M84" s="3">
        <f>'Depreciation Calcs'!N104</f>
        <v>6989.928373165576</v>
      </c>
      <c r="N84" s="3">
        <f>'Depreciation Calcs'!O104</f>
        <v>6989.928373165576</v>
      </c>
      <c r="O84" s="3">
        <f>'Depreciation Calcs'!P104</f>
        <v>6989.928373165576</v>
      </c>
      <c r="P84" s="3">
        <f>'Depreciation Calcs'!Q104</f>
        <v>6989.928373165576</v>
      </c>
      <c r="Q84" s="3">
        <f>'Depreciation Calcs'!R104</f>
        <v>6989.928373165576</v>
      </c>
      <c r="R84" s="3">
        <f>'Depreciation Calcs'!S104</f>
        <v>6989.928373165576</v>
      </c>
      <c r="S84" s="3">
        <f>'Depreciation Calcs'!T104</f>
        <v>6989.928373165576</v>
      </c>
      <c r="T84" s="3">
        <f>'Depreciation Calcs'!U104</f>
        <v>6989.928373165576</v>
      </c>
      <c r="U84" s="3">
        <f>'Depreciation Calcs'!V104</f>
        <v>6989.928373165576</v>
      </c>
      <c r="V84" s="3">
        <f>'Depreciation Calcs'!W104</f>
        <v>6989.928373165576</v>
      </c>
      <c r="W84" s="3">
        <f>'Depreciation Calcs'!X104</f>
        <v>6989.928373165576</v>
      </c>
      <c r="X84" s="3">
        <f>SUM(L84:W84)</f>
        <v>83879.140477986904</v>
      </c>
    </row>
    <row r="85" spans="1:24">
      <c r="B85" s="62">
        <f t="shared" ref="B85:I85" si="112">SUM(B83:B84)</f>
        <v>0</v>
      </c>
      <c r="C85" s="62">
        <f t="shared" si="112"/>
        <v>9119.7998018505423</v>
      </c>
      <c r="D85" s="62">
        <f t="shared" si="112"/>
        <v>9119.7998018505423</v>
      </c>
      <c r="E85" s="62">
        <f t="shared" si="112"/>
        <v>9119.7998018505423</v>
      </c>
      <c r="F85" s="62">
        <f t="shared" si="112"/>
        <v>9119.7998018505423</v>
      </c>
      <c r="G85" s="62">
        <f t="shared" si="112"/>
        <v>9119.7998018505423</v>
      </c>
      <c r="H85" s="62">
        <f t="shared" si="112"/>
        <v>9119.7998018505423</v>
      </c>
      <c r="I85" s="62">
        <f t="shared" si="112"/>
        <v>9119.7998018505423</v>
      </c>
      <c r="J85" s="62">
        <f>SUM(J83:J84)</f>
        <v>63838.598612953792</v>
      </c>
      <c r="L85" s="62">
        <f>SUM(L83:L84)</f>
        <v>9119.7998018505423</v>
      </c>
      <c r="M85" s="62">
        <f t="shared" ref="M85:X85" si="113">SUM(M83:M84)</f>
        <v>9119.7998018505423</v>
      </c>
      <c r="N85" s="62">
        <f t="shared" si="113"/>
        <v>9119.7998018505423</v>
      </c>
      <c r="O85" s="62">
        <f t="shared" si="113"/>
        <v>9119.7998018505423</v>
      </c>
      <c r="P85" s="62">
        <f t="shared" si="113"/>
        <v>9119.7998018505423</v>
      </c>
      <c r="Q85" s="62">
        <f t="shared" si="113"/>
        <v>9119.7998018505423</v>
      </c>
      <c r="R85" s="62">
        <f t="shared" si="113"/>
        <v>9119.7998018505423</v>
      </c>
      <c r="S85" s="62">
        <f t="shared" si="113"/>
        <v>9119.7998018505423</v>
      </c>
      <c r="T85" s="62">
        <f t="shared" si="113"/>
        <v>9119.7998018505423</v>
      </c>
      <c r="U85" s="62">
        <f t="shared" si="113"/>
        <v>9119.7998018505423</v>
      </c>
      <c r="V85" s="62">
        <f t="shared" si="113"/>
        <v>9119.7998018505423</v>
      </c>
      <c r="W85" s="62">
        <f t="shared" si="113"/>
        <v>9119.7998018505423</v>
      </c>
      <c r="X85" s="62">
        <f t="shared" si="113"/>
        <v>109437.59762220649</v>
      </c>
    </row>
    <row r="86" spans="1:24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" thickBot="1">
      <c r="A87" s="2" t="s">
        <v>35</v>
      </c>
      <c r="B87" s="61">
        <f t="shared" ref="B87:J87" si="114">B80-B85</f>
        <v>0</v>
      </c>
      <c r="C87" s="61">
        <f t="shared" si="114"/>
        <v>65987.369999999632</v>
      </c>
      <c r="D87" s="61">
        <f t="shared" si="114"/>
        <v>65987.369999999632</v>
      </c>
      <c r="E87" s="61">
        <f t="shared" si="114"/>
        <v>65987.369999999632</v>
      </c>
      <c r="F87" s="61">
        <f t="shared" si="114"/>
        <v>65987.369999999632</v>
      </c>
      <c r="G87" s="61">
        <f t="shared" si="114"/>
        <v>65987.369999999632</v>
      </c>
      <c r="H87" s="61">
        <f t="shared" si="114"/>
        <v>65987.369999999632</v>
      </c>
      <c r="I87" s="61">
        <f t="shared" si="114"/>
        <v>65987.369999999632</v>
      </c>
      <c r="J87" s="61">
        <f t="shared" si="114"/>
        <v>461911.58999999741</v>
      </c>
      <c r="L87" s="61">
        <f>L80-L85</f>
        <v>65987.369999999632</v>
      </c>
      <c r="M87" s="61">
        <f t="shared" ref="M87:X87" si="115">M80-M85</f>
        <v>65987.369999999632</v>
      </c>
      <c r="N87" s="61">
        <f t="shared" si="115"/>
        <v>65987.369999999632</v>
      </c>
      <c r="O87" s="61">
        <f t="shared" si="115"/>
        <v>65987.369999999632</v>
      </c>
      <c r="P87" s="61">
        <f t="shared" si="115"/>
        <v>65987.369999999632</v>
      </c>
      <c r="Q87" s="61">
        <f t="shared" si="115"/>
        <v>65987.369999999632</v>
      </c>
      <c r="R87" s="61">
        <f t="shared" si="115"/>
        <v>65987.369999999632</v>
      </c>
      <c r="S87" s="61">
        <f t="shared" si="115"/>
        <v>65987.369999999632</v>
      </c>
      <c r="T87" s="61">
        <f t="shared" si="115"/>
        <v>65987.369999999632</v>
      </c>
      <c r="U87" s="61">
        <f t="shared" si="115"/>
        <v>65987.369999999632</v>
      </c>
      <c r="V87" s="61">
        <f t="shared" si="115"/>
        <v>65987.369999999632</v>
      </c>
      <c r="W87" s="61">
        <f t="shared" si="115"/>
        <v>65987.369999999632</v>
      </c>
      <c r="X87" s="61">
        <f t="shared" si="115"/>
        <v>791848.43999999575</v>
      </c>
    </row>
    <row r="88" spans="1:24" ht="12" thickTop="1"/>
    <row r="90" spans="1:24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2" spans="1:24" ht="12">
      <c r="A92" s="76" t="s">
        <v>140</v>
      </c>
      <c r="X92" s="3"/>
    </row>
    <row r="93" spans="1:24" ht="12">
      <c r="A93" s="79" t="s">
        <v>55</v>
      </c>
      <c r="B93" s="1">
        <f>B8</f>
        <v>43586</v>
      </c>
      <c r="C93" s="1">
        <v>43617</v>
      </c>
      <c r="D93" s="1">
        <v>43647</v>
      </c>
      <c r="E93" s="1">
        <v>43678</v>
      </c>
      <c r="F93" s="1">
        <v>43709</v>
      </c>
      <c r="G93" s="1">
        <v>43739</v>
      </c>
      <c r="H93" s="1">
        <v>43770</v>
      </c>
      <c r="I93" s="1">
        <v>43800</v>
      </c>
      <c r="J93" s="1" t="s">
        <v>1</v>
      </c>
      <c r="L93" s="1">
        <v>43831</v>
      </c>
      <c r="M93" s="1">
        <v>43862</v>
      </c>
      <c r="N93" s="1">
        <v>43891</v>
      </c>
      <c r="O93" s="1">
        <v>43922</v>
      </c>
      <c r="P93" s="1">
        <v>43952</v>
      </c>
      <c r="Q93" s="1">
        <v>43983</v>
      </c>
      <c r="R93" s="1">
        <v>44013</v>
      </c>
      <c r="S93" s="1">
        <v>44044</v>
      </c>
      <c r="T93" s="1">
        <v>44075</v>
      </c>
      <c r="U93" s="1">
        <v>44105</v>
      </c>
      <c r="V93" s="1">
        <v>44136</v>
      </c>
      <c r="W93" s="1">
        <v>44166</v>
      </c>
      <c r="X93" s="1" t="s">
        <v>1</v>
      </c>
    </row>
    <row r="94" spans="1:24">
      <c r="A94" s="80" t="s">
        <v>56</v>
      </c>
      <c r="B94" s="3">
        <f>B9+B37+B65</f>
        <v>0</v>
      </c>
      <c r="C94" s="3">
        <f t="shared" ref="C94" si="116">B97</f>
        <v>1208761498.7920122</v>
      </c>
      <c r="D94" s="3">
        <f>C97</f>
        <v>1229608513.15906</v>
      </c>
      <c r="E94" s="3">
        <f t="shared" ref="E94" si="117">D97</f>
        <v>1229658998.15906</v>
      </c>
      <c r="F94" s="3">
        <f t="shared" ref="F94" si="118">E97</f>
        <v>1229658998.15906</v>
      </c>
      <c r="G94" s="3">
        <f t="shared" ref="G94" si="119">F97</f>
        <v>1229658998.15906</v>
      </c>
      <c r="H94" s="3">
        <f t="shared" ref="H94" si="120">G97</f>
        <v>1229658998.15906</v>
      </c>
      <c r="I94" s="3">
        <f t="shared" ref="I94" si="121">H97</f>
        <v>1229658998.15906</v>
      </c>
      <c r="L94" s="3">
        <f>I97</f>
        <v>1229658998.15906</v>
      </c>
      <c r="M94" s="3">
        <f t="shared" ref="M94" si="122">L97</f>
        <v>1229658998.15906</v>
      </c>
      <c r="N94" s="3">
        <f t="shared" ref="N94" si="123">M97</f>
        <v>1229658998.15906</v>
      </c>
      <c r="O94" s="3">
        <f t="shared" ref="O94" si="124">N97</f>
        <v>1229658998.15906</v>
      </c>
      <c r="P94" s="3">
        <f t="shared" ref="P94" si="125">O97</f>
        <v>1229658998.15906</v>
      </c>
      <c r="Q94" s="3">
        <f t="shared" ref="Q94" si="126">P97</f>
        <v>1229658998.15906</v>
      </c>
      <c r="R94" s="3">
        <f t="shared" ref="R94" si="127">Q97</f>
        <v>1229658998.15906</v>
      </c>
      <c r="S94" s="3">
        <f t="shared" ref="S94" si="128">R97</f>
        <v>1229658998.15906</v>
      </c>
      <c r="T94" s="3">
        <f t="shared" ref="T94" si="129">S97</f>
        <v>1229658998.15906</v>
      </c>
      <c r="U94" s="3">
        <f t="shared" ref="U94" si="130">T97</f>
        <v>1229658998.15906</v>
      </c>
      <c r="V94" s="3">
        <f t="shared" ref="V94" si="131">U97</f>
        <v>1229658998.15906</v>
      </c>
      <c r="W94" s="3">
        <f t="shared" ref="W94" si="132">V97</f>
        <v>1229658998.15906</v>
      </c>
      <c r="X94" s="3"/>
    </row>
    <row r="95" spans="1:24">
      <c r="A95" s="81" t="s">
        <v>57</v>
      </c>
      <c r="B95" s="3">
        <f>B10+B38+B66</f>
        <v>1208761498.7920122</v>
      </c>
      <c r="C95" s="3">
        <f>C10+C38+C66</f>
        <v>20847014.367047846</v>
      </c>
      <c r="D95" s="3">
        <f t="shared" ref="D95:I95" si="133">D10+D38+D66</f>
        <v>50485</v>
      </c>
      <c r="E95" s="3">
        <f t="shared" si="133"/>
        <v>0</v>
      </c>
      <c r="F95" s="3">
        <f t="shared" si="133"/>
        <v>0</v>
      </c>
      <c r="G95" s="3">
        <f t="shared" si="133"/>
        <v>0</v>
      </c>
      <c r="H95" s="3">
        <f t="shared" si="133"/>
        <v>0</v>
      </c>
      <c r="I95" s="3">
        <f t="shared" si="133"/>
        <v>0</v>
      </c>
      <c r="J95" s="3">
        <f>SUM(B95:I95)</f>
        <v>1229658998.15906</v>
      </c>
      <c r="L95" s="3">
        <f t="shared" ref="L95:W95" si="134">L10+L38+L66</f>
        <v>0</v>
      </c>
      <c r="M95" s="3">
        <f t="shared" si="134"/>
        <v>0</v>
      </c>
      <c r="N95" s="3">
        <f t="shared" si="134"/>
        <v>0</v>
      </c>
      <c r="O95" s="3">
        <f t="shared" si="134"/>
        <v>0</v>
      </c>
      <c r="P95" s="3">
        <f t="shared" si="134"/>
        <v>0</v>
      </c>
      <c r="Q95" s="3">
        <f t="shared" si="134"/>
        <v>0</v>
      </c>
      <c r="R95" s="3">
        <f t="shared" si="134"/>
        <v>0</v>
      </c>
      <c r="S95" s="3">
        <f t="shared" si="134"/>
        <v>0</v>
      </c>
      <c r="T95" s="3">
        <f t="shared" si="134"/>
        <v>0</v>
      </c>
      <c r="U95" s="3">
        <f t="shared" si="134"/>
        <v>0</v>
      </c>
      <c r="V95" s="3">
        <f t="shared" si="134"/>
        <v>0</v>
      </c>
      <c r="W95" s="3">
        <f t="shared" si="134"/>
        <v>0</v>
      </c>
      <c r="X95" s="3">
        <f>SUM(L95:W95)</f>
        <v>0</v>
      </c>
    </row>
    <row r="96" spans="1:24">
      <c r="A96" s="81" t="s">
        <v>58</v>
      </c>
      <c r="B96" s="3">
        <f>B11+B39+B67</f>
        <v>0</v>
      </c>
      <c r="C96" s="3">
        <f>C11+C39+C67</f>
        <v>0</v>
      </c>
      <c r="D96" s="3">
        <f t="shared" ref="D96:I96" si="135">D11+D39+D67</f>
        <v>0</v>
      </c>
      <c r="E96" s="3">
        <f t="shared" si="135"/>
        <v>0</v>
      </c>
      <c r="F96" s="3">
        <f t="shared" si="135"/>
        <v>0</v>
      </c>
      <c r="G96" s="3">
        <f t="shared" si="135"/>
        <v>0</v>
      </c>
      <c r="H96" s="3">
        <f t="shared" si="135"/>
        <v>0</v>
      </c>
      <c r="I96" s="3">
        <f t="shared" si="135"/>
        <v>0</v>
      </c>
      <c r="J96" s="3">
        <f>SUM(B96:I96)</f>
        <v>0</v>
      </c>
      <c r="L96" s="3">
        <f t="shared" ref="L96:W96" si="136">L11+L39+L67</f>
        <v>0</v>
      </c>
      <c r="M96" s="3">
        <f t="shared" si="136"/>
        <v>0</v>
      </c>
      <c r="N96" s="3">
        <f t="shared" si="136"/>
        <v>0</v>
      </c>
      <c r="O96" s="3">
        <f t="shared" si="136"/>
        <v>0</v>
      </c>
      <c r="P96" s="3">
        <f t="shared" si="136"/>
        <v>0</v>
      </c>
      <c r="Q96" s="3">
        <f t="shared" si="136"/>
        <v>0</v>
      </c>
      <c r="R96" s="3">
        <f t="shared" si="136"/>
        <v>0</v>
      </c>
      <c r="S96" s="3">
        <f t="shared" si="136"/>
        <v>0</v>
      </c>
      <c r="T96" s="3">
        <f t="shared" si="136"/>
        <v>0</v>
      </c>
      <c r="U96" s="3">
        <f t="shared" si="136"/>
        <v>0</v>
      </c>
      <c r="V96" s="3">
        <f t="shared" si="136"/>
        <v>0</v>
      </c>
      <c r="W96" s="3">
        <f t="shared" si="136"/>
        <v>0</v>
      </c>
      <c r="X96" s="3">
        <f>SUM(L96:W96)</f>
        <v>0</v>
      </c>
    </row>
    <row r="97" spans="1:24" ht="12" thickBot="1">
      <c r="A97" s="2" t="s">
        <v>59</v>
      </c>
      <c r="B97" s="83">
        <f t="shared" ref="B97:I97" si="137">SUM(B94:B96)</f>
        <v>1208761498.7920122</v>
      </c>
      <c r="C97" s="83">
        <f t="shared" si="137"/>
        <v>1229608513.15906</v>
      </c>
      <c r="D97" s="83">
        <f t="shared" si="137"/>
        <v>1229658998.15906</v>
      </c>
      <c r="E97" s="83">
        <f t="shared" si="137"/>
        <v>1229658998.15906</v>
      </c>
      <c r="F97" s="83">
        <f t="shared" si="137"/>
        <v>1229658998.15906</v>
      </c>
      <c r="G97" s="83">
        <f t="shared" si="137"/>
        <v>1229658998.15906</v>
      </c>
      <c r="H97" s="83">
        <f t="shared" si="137"/>
        <v>1229658998.15906</v>
      </c>
      <c r="I97" s="83">
        <f t="shared" si="137"/>
        <v>1229658998.15906</v>
      </c>
      <c r="L97" s="83">
        <f t="shared" ref="L97:W97" si="138">SUM(L94:L96)</f>
        <v>1229658998.15906</v>
      </c>
      <c r="M97" s="83">
        <f t="shared" si="138"/>
        <v>1229658998.15906</v>
      </c>
      <c r="N97" s="83">
        <f t="shared" si="138"/>
        <v>1229658998.15906</v>
      </c>
      <c r="O97" s="83">
        <f t="shared" si="138"/>
        <v>1229658998.15906</v>
      </c>
      <c r="P97" s="83">
        <f t="shared" si="138"/>
        <v>1229658998.15906</v>
      </c>
      <c r="Q97" s="83">
        <f t="shared" si="138"/>
        <v>1229658998.15906</v>
      </c>
      <c r="R97" s="83">
        <f t="shared" si="138"/>
        <v>1229658998.15906</v>
      </c>
      <c r="S97" s="83">
        <f t="shared" si="138"/>
        <v>1229658998.15906</v>
      </c>
      <c r="T97" s="83">
        <f t="shared" si="138"/>
        <v>1229658998.15906</v>
      </c>
      <c r="U97" s="83">
        <f t="shared" si="138"/>
        <v>1229658998.15906</v>
      </c>
      <c r="V97" s="83">
        <f t="shared" si="138"/>
        <v>1229658998.15906</v>
      </c>
      <c r="W97" s="83">
        <f t="shared" si="138"/>
        <v>1229658998.15906</v>
      </c>
      <c r="X97" s="3"/>
    </row>
    <row r="98" spans="1:24" ht="12" thickTop="1">
      <c r="X98" s="3"/>
    </row>
    <row r="100" spans="1:24" ht="12">
      <c r="A100" s="79" t="s">
        <v>60</v>
      </c>
      <c r="B100" s="1">
        <f>B93</f>
        <v>43586</v>
      </c>
      <c r="C100" s="1">
        <f t="shared" ref="C100:I100" si="139">C93</f>
        <v>43617</v>
      </c>
      <c r="D100" s="1">
        <f t="shared" si="139"/>
        <v>43647</v>
      </c>
      <c r="E100" s="1">
        <f t="shared" si="139"/>
        <v>43678</v>
      </c>
      <c r="F100" s="1">
        <f t="shared" si="139"/>
        <v>43709</v>
      </c>
      <c r="G100" s="1">
        <f t="shared" si="139"/>
        <v>43739</v>
      </c>
      <c r="H100" s="1">
        <f t="shared" si="139"/>
        <v>43770</v>
      </c>
      <c r="I100" s="1">
        <f t="shared" si="139"/>
        <v>43800</v>
      </c>
      <c r="J100" s="1" t="s">
        <v>1</v>
      </c>
      <c r="L100" s="1">
        <f t="shared" ref="L100:W100" si="140">L93</f>
        <v>43831</v>
      </c>
      <c r="M100" s="1">
        <f t="shared" si="140"/>
        <v>43862</v>
      </c>
      <c r="N100" s="1">
        <f t="shared" si="140"/>
        <v>43891</v>
      </c>
      <c r="O100" s="1">
        <f t="shared" si="140"/>
        <v>43922</v>
      </c>
      <c r="P100" s="1">
        <f t="shared" si="140"/>
        <v>43952</v>
      </c>
      <c r="Q100" s="1">
        <f t="shared" si="140"/>
        <v>43983</v>
      </c>
      <c r="R100" s="1">
        <f t="shared" si="140"/>
        <v>44013</v>
      </c>
      <c r="S100" s="1">
        <f t="shared" si="140"/>
        <v>44044</v>
      </c>
      <c r="T100" s="1">
        <f t="shared" si="140"/>
        <v>44075</v>
      </c>
      <c r="U100" s="1">
        <f t="shared" si="140"/>
        <v>44105</v>
      </c>
      <c r="V100" s="1">
        <f t="shared" si="140"/>
        <v>44136</v>
      </c>
      <c r="W100" s="1">
        <f t="shared" si="140"/>
        <v>44166</v>
      </c>
      <c r="X100" s="1" t="s">
        <v>1</v>
      </c>
    </row>
    <row r="101" spans="1:24">
      <c r="A101" s="2" t="s">
        <v>61</v>
      </c>
      <c r="B101" s="3">
        <f>B16+B44+B72</f>
        <v>0</v>
      </c>
      <c r="C101" s="3">
        <f t="shared" ref="C101" si="141">B105</f>
        <v>0</v>
      </c>
      <c r="D101" s="3">
        <f t="shared" ref="D101" si="142">C105</f>
        <v>3605694.0252758977</v>
      </c>
      <c r="E101" s="3">
        <f t="shared" ref="E101" si="143">D105</f>
        <v>7211466.9722377453</v>
      </c>
      <c r="F101" s="3">
        <f t="shared" ref="F101" si="144">E105</f>
        <v>10817239.919199593</v>
      </c>
      <c r="G101" s="3">
        <f t="shared" ref="G101" si="145">F105</f>
        <v>14423012.866161441</v>
      </c>
      <c r="H101" s="3">
        <f t="shared" ref="H101" si="146">G105</f>
        <v>18028785.813123289</v>
      </c>
      <c r="I101" s="3">
        <f t="shared" ref="I101" si="147">H105</f>
        <v>21634558.760085136</v>
      </c>
      <c r="L101" s="3">
        <f>I105</f>
        <v>25240331.707046982</v>
      </c>
      <c r="M101" s="3">
        <f t="shared" ref="M101" si="148">L105</f>
        <v>28846104.654008828</v>
      </c>
      <c r="N101" s="3">
        <f t="shared" ref="N101" si="149">M105</f>
        <v>32451877.600970674</v>
      </c>
      <c r="O101" s="3">
        <f t="shared" ref="O101" si="150">N105</f>
        <v>36057650.547932521</v>
      </c>
      <c r="P101" s="3">
        <f t="shared" ref="P101" si="151">O105</f>
        <v>39663423.49489437</v>
      </c>
      <c r="Q101" s="3">
        <f t="shared" ref="Q101" si="152">P105</f>
        <v>43269196.44185622</v>
      </c>
      <c r="R101" s="3">
        <f t="shared" ref="R101" si="153">Q105</f>
        <v>46874969.38881807</v>
      </c>
      <c r="S101" s="3">
        <f t="shared" ref="S101" si="154">R105</f>
        <v>50480742.33577992</v>
      </c>
      <c r="T101" s="3">
        <f t="shared" ref="T101" si="155">S105</f>
        <v>54086515.28274177</v>
      </c>
      <c r="U101" s="3">
        <f t="shared" ref="U101" si="156">T105</f>
        <v>57692288.22970362</v>
      </c>
      <c r="V101" s="3">
        <f t="shared" ref="V101" si="157">U105</f>
        <v>61298061.17666547</v>
      </c>
      <c r="W101" s="3">
        <f t="shared" ref="W101" si="158">V105</f>
        <v>64903834.12362732</v>
      </c>
      <c r="X101" s="3"/>
    </row>
    <row r="102" spans="1:24">
      <c r="A102" s="81" t="s">
        <v>14</v>
      </c>
      <c r="B102" s="3">
        <f t="shared" ref="B102:I104" si="159">B17+B45+B73</f>
        <v>0</v>
      </c>
      <c r="C102" s="3">
        <f t="shared" si="159"/>
        <v>3605694.0252758977</v>
      </c>
      <c r="D102" s="3">
        <f t="shared" si="159"/>
        <v>3605772.9469618476</v>
      </c>
      <c r="E102" s="3">
        <f t="shared" si="159"/>
        <v>3605772.9469618476</v>
      </c>
      <c r="F102" s="3">
        <f t="shared" si="159"/>
        <v>3605772.9469618476</v>
      </c>
      <c r="G102" s="3">
        <f t="shared" si="159"/>
        <v>3605772.9469618476</v>
      </c>
      <c r="H102" s="3">
        <f t="shared" si="159"/>
        <v>3605772.9469618476</v>
      </c>
      <c r="I102" s="3">
        <f t="shared" si="159"/>
        <v>3605772.9469618476</v>
      </c>
      <c r="J102" s="3">
        <f>SUM(B102:I102)</f>
        <v>25240331.707046982</v>
      </c>
      <c r="L102" s="3">
        <f t="shared" ref="L102:W102" si="160">L17+L45+L73</f>
        <v>3605772.9469618476</v>
      </c>
      <c r="M102" s="3">
        <f t="shared" si="160"/>
        <v>3605772.9469618476</v>
      </c>
      <c r="N102" s="3">
        <f t="shared" si="160"/>
        <v>3605772.9469618476</v>
      </c>
      <c r="O102" s="3">
        <f t="shared" si="160"/>
        <v>3605772.9469618476</v>
      </c>
      <c r="P102" s="3">
        <f t="shared" si="160"/>
        <v>3605772.9469618476</v>
      </c>
      <c r="Q102" s="3">
        <f t="shared" si="160"/>
        <v>3605772.9469618476</v>
      </c>
      <c r="R102" s="3">
        <f t="shared" si="160"/>
        <v>3605772.9469618476</v>
      </c>
      <c r="S102" s="3">
        <f t="shared" si="160"/>
        <v>3605772.9469618476</v>
      </c>
      <c r="T102" s="3">
        <f t="shared" si="160"/>
        <v>3605772.9469618476</v>
      </c>
      <c r="U102" s="3">
        <f t="shared" si="160"/>
        <v>3605772.9469618476</v>
      </c>
      <c r="V102" s="3">
        <f t="shared" si="160"/>
        <v>3605772.9469618476</v>
      </c>
      <c r="W102" s="3">
        <f t="shared" si="160"/>
        <v>3605772.9469618476</v>
      </c>
      <c r="X102" s="3">
        <f>SUM(L102:W102)</f>
        <v>43269275.363542169</v>
      </c>
    </row>
    <row r="103" spans="1:24">
      <c r="A103" s="81" t="s">
        <v>58</v>
      </c>
      <c r="B103" s="3">
        <f t="shared" si="159"/>
        <v>0</v>
      </c>
      <c r="C103" s="3">
        <f t="shared" si="159"/>
        <v>0</v>
      </c>
      <c r="D103" s="3">
        <f t="shared" si="159"/>
        <v>0</v>
      </c>
      <c r="E103" s="3">
        <f t="shared" si="159"/>
        <v>0</v>
      </c>
      <c r="F103" s="3">
        <f t="shared" si="159"/>
        <v>0</v>
      </c>
      <c r="G103" s="3">
        <f t="shared" si="159"/>
        <v>0</v>
      </c>
      <c r="H103" s="3">
        <f t="shared" si="159"/>
        <v>0</v>
      </c>
      <c r="I103" s="3">
        <f t="shared" si="159"/>
        <v>0</v>
      </c>
      <c r="J103" s="3">
        <f>SUM(B103:I103)</f>
        <v>0</v>
      </c>
      <c r="L103" s="3">
        <f t="shared" ref="L103:W103" si="161">L18+L46+L74</f>
        <v>0</v>
      </c>
      <c r="M103" s="3">
        <f t="shared" si="161"/>
        <v>0</v>
      </c>
      <c r="N103" s="3">
        <f t="shared" si="161"/>
        <v>0</v>
      </c>
      <c r="O103" s="3">
        <f t="shared" si="161"/>
        <v>0</v>
      </c>
      <c r="P103" s="3">
        <f t="shared" si="161"/>
        <v>0</v>
      </c>
      <c r="Q103" s="3">
        <f t="shared" si="161"/>
        <v>0</v>
      </c>
      <c r="R103" s="3">
        <f t="shared" si="161"/>
        <v>0</v>
      </c>
      <c r="S103" s="3">
        <f t="shared" si="161"/>
        <v>0</v>
      </c>
      <c r="T103" s="3">
        <f t="shared" si="161"/>
        <v>0</v>
      </c>
      <c r="U103" s="3">
        <f t="shared" si="161"/>
        <v>0</v>
      </c>
      <c r="V103" s="3">
        <f t="shared" si="161"/>
        <v>0</v>
      </c>
      <c r="W103" s="3">
        <f t="shared" si="161"/>
        <v>0</v>
      </c>
      <c r="X103" s="3">
        <f>SUM(L103:W103)</f>
        <v>0</v>
      </c>
    </row>
    <row r="104" spans="1:24">
      <c r="A104" s="81" t="s">
        <v>62</v>
      </c>
      <c r="B104" s="3">
        <f t="shared" si="159"/>
        <v>0</v>
      </c>
      <c r="C104" s="3">
        <f t="shared" si="159"/>
        <v>0</v>
      </c>
      <c r="D104" s="3">
        <f t="shared" si="159"/>
        <v>0</v>
      </c>
      <c r="E104" s="3">
        <f t="shared" si="159"/>
        <v>0</v>
      </c>
      <c r="F104" s="3">
        <f t="shared" si="159"/>
        <v>0</v>
      </c>
      <c r="G104" s="3">
        <f t="shared" si="159"/>
        <v>0</v>
      </c>
      <c r="H104" s="3">
        <f t="shared" si="159"/>
        <v>0</v>
      </c>
      <c r="I104" s="3">
        <f t="shared" si="159"/>
        <v>0</v>
      </c>
      <c r="J104" s="3">
        <f>SUM(B104:I104)</f>
        <v>0</v>
      </c>
      <c r="L104" s="3">
        <f t="shared" ref="L104:W104" si="162">L19+L47+L75</f>
        <v>0</v>
      </c>
      <c r="M104" s="3">
        <f t="shared" si="162"/>
        <v>0</v>
      </c>
      <c r="N104" s="3">
        <f t="shared" si="162"/>
        <v>0</v>
      </c>
      <c r="O104" s="3">
        <f t="shared" si="162"/>
        <v>0</v>
      </c>
      <c r="P104" s="3">
        <f t="shared" si="162"/>
        <v>0</v>
      </c>
      <c r="Q104" s="3">
        <f t="shared" si="162"/>
        <v>0</v>
      </c>
      <c r="R104" s="3">
        <f t="shared" si="162"/>
        <v>0</v>
      </c>
      <c r="S104" s="3">
        <f t="shared" si="162"/>
        <v>0</v>
      </c>
      <c r="T104" s="3">
        <f t="shared" si="162"/>
        <v>0</v>
      </c>
      <c r="U104" s="3">
        <f t="shared" si="162"/>
        <v>0</v>
      </c>
      <c r="V104" s="3">
        <f t="shared" si="162"/>
        <v>0</v>
      </c>
      <c r="W104" s="3">
        <f t="shared" si="162"/>
        <v>0</v>
      </c>
      <c r="X104" s="3">
        <f>SUM(L104:W104)</f>
        <v>0</v>
      </c>
    </row>
    <row r="105" spans="1:24" ht="12" thickBot="1">
      <c r="A105" s="2" t="s">
        <v>63</v>
      </c>
      <c r="B105" s="83">
        <f t="shared" ref="B105:I105" si="163">SUM(B101:B104)</f>
        <v>0</v>
      </c>
      <c r="C105" s="83">
        <f t="shared" si="163"/>
        <v>3605694.0252758977</v>
      </c>
      <c r="D105" s="83">
        <f t="shared" si="163"/>
        <v>7211466.9722377453</v>
      </c>
      <c r="E105" s="83">
        <f t="shared" si="163"/>
        <v>10817239.919199593</v>
      </c>
      <c r="F105" s="83">
        <f t="shared" si="163"/>
        <v>14423012.866161441</v>
      </c>
      <c r="G105" s="83">
        <f t="shared" si="163"/>
        <v>18028785.813123289</v>
      </c>
      <c r="H105" s="83">
        <f t="shared" si="163"/>
        <v>21634558.760085136</v>
      </c>
      <c r="I105" s="83">
        <f t="shared" si="163"/>
        <v>25240331.707046982</v>
      </c>
      <c r="L105" s="83">
        <f>SUM(L101:L104)</f>
        <v>28846104.654008828</v>
      </c>
      <c r="M105" s="83">
        <f t="shared" ref="M105:W105" si="164">SUM(M101:M104)</f>
        <v>32451877.600970674</v>
      </c>
      <c r="N105" s="83">
        <f t="shared" si="164"/>
        <v>36057650.547932521</v>
      </c>
      <c r="O105" s="83">
        <f t="shared" si="164"/>
        <v>39663423.49489437</v>
      </c>
      <c r="P105" s="83">
        <f t="shared" si="164"/>
        <v>43269196.44185622</v>
      </c>
      <c r="Q105" s="83">
        <f t="shared" si="164"/>
        <v>46874969.38881807</v>
      </c>
      <c r="R105" s="83">
        <f t="shared" si="164"/>
        <v>50480742.33577992</v>
      </c>
      <c r="S105" s="83">
        <f t="shared" si="164"/>
        <v>54086515.28274177</v>
      </c>
      <c r="T105" s="83">
        <f t="shared" si="164"/>
        <v>57692288.22970362</v>
      </c>
      <c r="U105" s="83">
        <f t="shared" si="164"/>
        <v>61298061.17666547</v>
      </c>
      <c r="V105" s="83">
        <f t="shared" si="164"/>
        <v>64903834.12362732</v>
      </c>
      <c r="W105" s="83">
        <f t="shared" si="164"/>
        <v>68509607.07058917</v>
      </c>
      <c r="X105" s="3"/>
    </row>
    <row r="106" spans="1:24" ht="12" thickTop="1">
      <c r="X106" s="3"/>
    </row>
    <row r="108" spans="1:24" ht="12">
      <c r="A108" s="79" t="s">
        <v>14</v>
      </c>
      <c r="B108" s="1">
        <f t="shared" ref="B108:I108" si="165">B93</f>
        <v>43586</v>
      </c>
      <c r="C108" s="1">
        <f t="shared" si="165"/>
        <v>43617</v>
      </c>
      <c r="D108" s="1">
        <f t="shared" si="165"/>
        <v>43647</v>
      </c>
      <c r="E108" s="1">
        <f t="shared" si="165"/>
        <v>43678</v>
      </c>
      <c r="F108" s="1">
        <f t="shared" si="165"/>
        <v>43709</v>
      </c>
      <c r="G108" s="1">
        <f t="shared" si="165"/>
        <v>43739</v>
      </c>
      <c r="H108" s="1">
        <f t="shared" si="165"/>
        <v>43770</v>
      </c>
      <c r="I108" s="1">
        <f t="shared" si="165"/>
        <v>43800</v>
      </c>
      <c r="J108" s="1" t="s">
        <v>1</v>
      </c>
      <c r="L108" s="1">
        <f t="shared" ref="L108:W108" si="166">L93</f>
        <v>43831</v>
      </c>
      <c r="M108" s="1">
        <f t="shared" si="166"/>
        <v>43862</v>
      </c>
      <c r="N108" s="1">
        <f t="shared" si="166"/>
        <v>43891</v>
      </c>
      <c r="O108" s="1">
        <f t="shared" si="166"/>
        <v>43922</v>
      </c>
      <c r="P108" s="1">
        <f t="shared" si="166"/>
        <v>43952</v>
      </c>
      <c r="Q108" s="1">
        <f t="shared" si="166"/>
        <v>43983</v>
      </c>
      <c r="R108" s="1">
        <f t="shared" si="166"/>
        <v>44013</v>
      </c>
      <c r="S108" s="1">
        <f t="shared" si="166"/>
        <v>44044</v>
      </c>
      <c r="T108" s="1">
        <f t="shared" si="166"/>
        <v>44075</v>
      </c>
      <c r="U108" s="1">
        <f t="shared" si="166"/>
        <v>44105</v>
      </c>
      <c r="V108" s="1">
        <f t="shared" si="166"/>
        <v>44136</v>
      </c>
      <c r="W108" s="1">
        <f t="shared" si="166"/>
        <v>44166</v>
      </c>
      <c r="X108" s="1" t="s">
        <v>1</v>
      </c>
    </row>
    <row r="109" spans="1:24">
      <c r="A109" s="2" t="s">
        <v>14</v>
      </c>
      <c r="B109" s="3">
        <f t="shared" ref="B109:I109" si="167">B102</f>
        <v>0</v>
      </c>
      <c r="C109" s="3">
        <f t="shared" si="167"/>
        <v>3605694.0252758977</v>
      </c>
      <c r="D109" s="3">
        <f t="shared" si="167"/>
        <v>3605772.9469618476</v>
      </c>
      <c r="E109" s="3">
        <f t="shared" si="167"/>
        <v>3605772.9469618476</v>
      </c>
      <c r="F109" s="3">
        <f t="shared" si="167"/>
        <v>3605772.9469618476</v>
      </c>
      <c r="G109" s="3">
        <f t="shared" si="167"/>
        <v>3605772.9469618476</v>
      </c>
      <c r="H109" s="3">
        <f t="shared" si="167"/>
        <v>3605772.9469618476</v>
      </c>
      <c r="I109" s="3">
        <f t="shared" si="167"/>
        <v>3605772.9469618476</v>
      </c>
      <c r="J109" s="3">
        <f>SUM(B109:I109)</f>
        <v>25240331.707046982</v>
      </c>
      <c r="L109" s="3">
        <f t="shared" ref="L109:W109" si="168">L102</f>
        <v>3605772.9469618476</v>
      </c>
      <c r="M109" s="3">
        <f t="shared" si="168"/>
        <v>3605772.9469618476</v>
      </c>
      <c r="N109" s="3">
        <f t="shared" si="168"/>
        <v>3605772.9469618476</v>
      </c>
      <c r="O109" s="3">
        <f t="shared" si="168"/>
        <v>3605772.9469618476</v>
      </c>
      <c r="P109" s="3">
        <f t="shared" si="168"/>
        <v>3605772.9469618476</v>
      </c>
      <c r="Q109" s="3">
        <f t="shared" si="168"/>
        <v>3605772.9469618476</v>
      </c>
      <c r="R109" s="3">
        <f t="shared" si="168"/>
        <v>3605772.9469618476</v>
      </c>
      <c r="S109" s="3">
        <f t="shared" si="168"/>
        <v>3605772.9469618476</v>
      </c>
      <c r="T109" s="3">
        <f t="shared" si="168"/>
        <v>3605772.9469618476</v>
      </c>
      <c r="U109" s="3">
        <f t="shared" si="168"/>
        <v>3605772.9469618476</v>
      </c>
      <c r="V109" s="3">
        <f t="shared" si="168"/>
        <v>3605772.9469618476</v>
      </c>
      <c r="W109" s="3">
        <f t="shared" si="168"/>
        <v>3605772.9469618476</v>
      </c>
      <c r="X109" s="3">
        <f>SUM(L109:W109)</f>
        <v>43269275.363542169</v>
      </c>
    </row>
    <row r="110" spans="1:24"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4">
      <c r="A111" s="2" t="s">
        <v>22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4">
      <c r="A112" s="2" t="s">
        <v>24</v>
      </c>
      <c r="B112" s="3">
        <f>B27+B55+B83</f>
        <v>0</v>
      </c>
      <c r="C112" s="3">
        <f t="shared" ref="C112:I112" si="169">C27+C55+C83</f>
        <v>83354.887297825058</v>
      </c>
      <c r="D112" s="3">
        <f t="shared" si="169"/>
        <v>83354.887297825058</v>
      </c>
      <c r="E112" s="3">
        <f t="shared" si="169"/>
        <v>83354.887297825058</v>
      </c>
      <c r="F112" s="3">
        <f t="shared" si="169"/>
        <v>83354.887297825058</v>
      </c>
      <c r="G112" s="3">
        <f t="shared" si="169"/>
        <v>83354.887297825058</v>
      </c>
      <c r="H112" s="3">
        <f t="shared" si="169"/>
        <v>83354.887297825058</v>
      </c>
      <c r="I112" s="3">
        <f t="shared" si="169"/>
        <v>83354.887297825058</v>
      </c>
      <c r="J112" s="3">
        <f>SUM(B112:I112)</f>
        <v>583484.21108477539</v>
      </c>
      <c r="L112" s="3">
        <f t="shared" ref="L112:W112" si="170">L27+L55+L83</f>
        <v>83354.887297825058</v>
      </c>
      <c r="M112" s="3">
        <f t="shared" si="170"/>
        <v>83354.887297825058</v>
      </c>
      <c r="N112" s="3">
        <f t="shared" si="170"/>
        <v>83354.887297825058</v>
      </c>
      <c r="O112" s="3">
        <f t="shared" si="170"/>
        <v>83354.887297825058</v>
      </c>
      <c r="P112" s="3">
        <f t="shared" si="170"/>
        <v>83354.887297825058</v>
      </c>
      <c r="Q112" s="3">
        <f t="shared" si="170"/>
        <v>83354.887297825058</v>
      </c>
      <c r="R112" s="3">
        <f t="shared" si="170"/>
        <v>83354.887297825058</v>
      </c>
      <c r="S112" s="3">
        <f t="shared" si="170"/>
        <v>83354.887297825058</v>
      </c>
      <c r="T112" s="3">
        <f t="shared" si="170"/>
        <v>83354.887297825058</v>
      </c>
      <c r="U112" s="3">
        <f t="shared" si="170"/>
        <v>83354.887297825058</v>
      </c>
      <c r="V112" s="3">
        <f t="shared" si="170"/>
        <v>83354.887297825058</v>
      </c>
      <c r="W112" s="3">
        <f t="shared" si="170"/>
        <v>83354.887297825058</v>
      </c>
      <c r="X112" s="3">
        <f>SUM(L112:W112)</f>
        <v>1000258.6475739008</v>
      </c>
    </row>
    <row r="113" spans="1:24">
      <c r="A113" s="2" t="s">
        <v>23</v>
      </c>
      <c r="B113" s="3">
        <f>B28+B56+B84</f>
        <v>0</v>
      </c>
      <c r="C113" s="3">
        <f t="shared" ref="C113:I113" si="171">C28+C56+C84</f>
        <v>273558.62138815835</v>
      </c>
      <c r="D113" s="3">
        <f t="shared" si="171"/>
        <v>273558.62138815835</v>
      </c>
      <c r="E113" s="3">
        <f t="shared" si="171"/>
        <v>273558.62138815835</v>
      </c>
      <c r="F113" s="3">
        <f t="shared" si="171"/>
        <v>273558.62138815835</v>
      </c>
      <c r="G113" s="3">
        <f t="shared" si="171"/>
        <v>273558.62138815835</v>
      </c>
      <c r="H113" s="3">
        <f t="shared" si="171"/>
        <v>273558.62138815835</v>
      </c>
      <c r="I113" s="3">
        <f t="shared" si="171"/>
        <v>273558.62138815835</v>
      </c>
      <c r="J113" s="3">
        <f>SUM(B113:I113)</f>
        <v>1914910.3497171083</v>
      </c>
      <c r="L113" s="3">
        <f t="shared" ref="L113:W113" si="172">L28+L56+L84</f>
        <v>273558.62138815835</v>
      </c>
      <c r="M113" s="3">
        <f t="shared" si="172"/>
        <v>273558.62138815835</v>
      </c>
      <c r="N113" s="3">
        <f t="shared" si="172"/>
        <v>273558.62138815835</v>
      </c>
      <c r="O113" s="3">
        <f t="shared" si="172"/>
        <v>273558.62138815835</v>
      </c>
      <c r="P113" s="3">
        <f t="shared" si="172"/>
        <v>273558.62138815835</v>
      </c>
      <c r="Q113" s="3">
        <f t="shared" si="172"/>
        <v>273558.62138815835</v>
      </c>
      <c r="R113" s="3">
        <f t="shared" si="172"/>
        <v>273558.62138815835</v>
      </c>
      <c r="S113" s="3">
        <f t="shared" si="172"/>
        <v>273558.62138815835</v>
      </c>
      <c r="T113" s="3">
        <f t="shared" si="172"/>
        <v>273558.62138815835</v>
      </c>
      <c r="U113" s="3">
        <f t="shared" si="172"/>
        <v>273558.62138815835</v>
      </c>
      <c r="V113" s="3">
        <f t="shared" si="172"/>
        <v>273558.62138815835</v>
      </c>
      <c r="W113" s="3">
        <f t="shared" si="172"/>
        <v>273558.62138815835</v>
      </c>
      <c r="X113" s="3">
        <f>SUM(L113:W113)</f>
        <v>3282703.4566579</v>
      </c>
    </row>
    <row r="114" spans="1:24">
      <c r="B114" s="62">
        <f t="shared" ref="B114:I114" si="173">SUM(B112:B113)</f>
        <v>0</v>
      </c>
      <c r="C114" s="62">
        <f t="shared" si="173"/>
        <v>356913.50868598343</v>
      </c>
      <c r="D114" s="62">
        <f t="shared" si="173"/>
        <v>356913.50868598343</v>
      </c>
      <c r="E114" s="62">
        <f t="shared" si="173"/>
        <v>356913.50868598343</v>
      </c>
      <c r="F114" s="62">
        <f t="shared" si="173"/>
        <v>356913.50868598343</v>
      </c>
      <c r="G114" s="62">
        <f t="shared" si="173"/>
        <v>356913.50868598343</v>
      </c>
      <c r="H114" s="62">
        <f t="shared" si="173"/>
        <v>356913.50868598343</v>
      </c>
      <c r="I114" s="62">
        <f t="shared" si="173"/>
        <v>356913.50868598343</v>
      </c>
      <c r="J114" s="62">
        <f>SUM(J112:J113)</f>
        <v>2498394.5608018837</v>
      </c>
      <c r="L114" s="62">
        <f>SUM(L112:L113)</f>
        <v>356913.50868598343</v>
      </c>
      <c r="M114" s="62">
        <f t="shared" ref="M114:X114" si="174">SUM(M112:M113)</f>
        <v>356913.50868598343</v>
      </c>
      <c r="N114" s="62">
        <f t="shared" si="174"/>
        <v>356913.50868598343</v>
      </c>
      <c r="O114" s="62">
        <f t="shared" si="174"/>
        <v>356913.50868598343</v>
      </c>
      <c r="P114" s="62">
        <f t="shared" si="174"/>
        <v>356913.50868598343</v>
      </c>
      <c r="Q114" s="62">
        <f t="shared" si="174"/>
        <v>356913.50868598343</v>
      </c>
      <c r="R114" s="62">
        <f t="shared" si="174"/>
        <v>356913.50868598343</v>
      </c>
      <c r="S114" s="62">
        <f t="shared" si="174"/>
        <v>356913.50868598343</v>
      </c>
      <c r="T114" s="62">
        <f t="shared" si="174"/>
        <v>356913.50868598343</v>
      </c>
      <c r="U114" s="62">
        <f t="shared" si="174"/>
        <v>356913.50868598343</v>
      </c>
      <c r="V114" s="62">
        <f t="shared" si="174"/>
        <v>356913.50868598343</v>
      </c>
      <c r="W114" s="62">
        <f t="shared" si="174"/>
        <v>356913.50868598343</v>
      </c>
      <c r="X114" s="62">
        <f t="shared" si="174"/>
        <v>4282962.1042318009</v>
      </c>
    </row>
    <row r="115" spans="1:24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" thickBot="1">
      <c r="A116" s="2" t="s">
        <v>35</v>
      </c>
      <c r="B116" s="61">
        <f t="shared" ref="B116:J116" si="175">B109-B114</f>
        <v>0</v>
      </c>
      <c r="C116" s="61">
        <f t="shared" si="175"/>
        <v>3248780.5165899144</v>
      </c>
      <c r="D116" s="61">
        <f t="shared" si="175"/>
        <v>3248859.4382758643</v>
      </c>
      <c r="E116" s="61">
        <f t="shared" si="175"/>
        <v>3248859.4382758643</v>
      </c>
      <c r="F116" s="61">
        <f t="shared" si="175"/>
        <v>3248859.4382758643</v>
      </c>
      <c r="G116" s="61">
        <f t="shared" si="175"/>
        <v>3248859.4382758643</v>
      </c>
      <c r="H116" s="61">
        <f t="shared" si="175"/>
        <v>3248859.4382758643</v>
      </c>
      <c r="I116" s="61">
        <f t="shared" si="175"/>
        <v>3248859.4382758643</v>
      </c>
      <c r="J116" s="61">
        <f t="shared" si="175"/>
        <v>22741937.1462451</v>
      </c>
      <c r="L116" s="61">
        <f>L109-L114</f>
        <v>3248859.4382758643</v>
      </c>
      <c r="M116" s="61">
        <f t="shared" ref="M116:X116" si="176">M109-M114</f>
        <v>3248859.4382758643</v>
      </c>
      <c r="N116" s="61">
        <f t="shared" si="176"/>
        <v>3248859.4382758643</v>
      </c>
      <c r="O116" s="61">
        <f t="shared" si="176"/>
        <v>3248859.4382758643</v>
      </c>
      <c r="P116" s="61">
        <f t="shared" si="176"/>
        <v>3248859.4382758643</v>
      </c>
      <c r="Q116" s="61">
        <f t="shared" si="176"/>
        <v>3248859.4382758643</v>
      </c>
      <c r="R116" s="61">
        <f t="shared" si="176"/>
        <v>3248859.4382758643</v>
      </c>
      <c r="S116" s="61">
        <f t="shared" si="176"/>
        <v>3248859.4382758643</v>
      </c>
      <c r="T116" s="61">
        <f t="shared" si="176"/>
        <v>3248859.4382758643</v>
      </c>
      <c r="U116" s="61">
        <f t="shared" si="176"/>
        <v>3248859.4382758643</v>
      </c>
      <c r="V116" s="61">
        <f t="shared" si="176"/>
        <v>3248859.4382758643</v>
      </c>
      <c r="W116" s="61">
        <f t="shared" si="176"/>
        <v>3248859.4382758643</v>
      </c>
      <c r="X116" s="61">
        <f t="shared" si="176"/>
        <v>38986313.259310365</v>
      </c>
    </row>
    <row r="117" spans="1:24" ht="12" thickTop="1"/>
    <row r="122" spans="1:24">
      <c r="P122" s="3">
        <f>'PIS and Depr Calc'!O57</f>
        <v>1229658998.1590602</v>
      </c>
    </row>
    <row r="123" spans="1:24">
      <c r="N123" s="3"/>
      <c r="O123" s="3"/>
      <c r="P123" s="3">
        <f>'PIS and Depr Calc'!O63</f>
        <v>43269196.441856228</v>
      </c>
      <c r="Q123" s="3"/>
      <c r="R123" s="3"/>
      <c r="S123" s="3"/>
      <c r="T123" s="3"/>
      <c r="U123" s="3"/>
      <c r="V123" s="3"/>
      <c r="W123" s="3"/>
    </row>
    <row r="125" spans="1:24">
      <c r="P125" s="3">
        <f>P97-P122</f>
        <v>0</v>
      </c>
    </row>
    <row r="126" spans="1:24">
      <c r="P126" s="3">
        <f>P105-P123</f>
        <v>0</v>
      </c>
    </row>
    <row r="148" spans="14:23"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73" spans="2:7">
      <c r="B173" s="2"/>
      <c r="C173" s="2"/>
      <c r="D173" s="2"/>
      <c r="E173" s="2"/>
      <c r="F173" s="2"/>
      <c r="G173" s="2"/>
    </row>
    <row r="174" spans="2:7">
      <c r="B174" s="2"/>
      <c r="C174" s="2"/>
      <c r="D174" s="2"/>
      <c r="E174" s="2"/>
      <c r="F174" s="2"/>
      <c r="G174" s="2"/>
    </row>
    <row r="175" spans="2:7">
      <c r="B175" s="2"/>
      <c r="C175" s="2"/>
      <c r="D175" s="2"/>
      <c r="E175" s="2"/>
      <c r="F175" s="2"/>
      <c r="G175" s="2"/>
    </row>
    <row r="176" spans="2:7">
      <c r="B176" s="2"/>
      <c r="C176" s="2"/>
      <c r="D176" s="2"/>
      <c r="E176" s="2"/>
      <c r="F176" s="2"/>
      <c r="G176" s="2"/>
    </row>
    <row r="177" spans="2:7">
      <c r="B177" s="2"/>
      <c r="C177" s="2"/>
      <c r="D177" s="2"/>
      <c r="E177" s="2"/>
      <c r="F177" s="2"/>
      <c r="G177" s="2"/>
    </row>
    <row r="178" spans="2:7">
      <c r="B178" s="2"/>
      <c r="C178" s="2"/>
      <c r="D178" s="2"/>
      <c r="E178" s="2"/>
      <c r="F178" s="2"/>
      <c r="G178" s="2"/>
    </row>
    <row r="179" spans="2:7">
      <c r="B179" s="2"/>
      <c r="C179" s="2"/>
      <c r="D179" s="2"/>
      <c r="E179" s="2"/>
      <c r="F179" s="2"/>
      <c r="G179" s="2"/>
    </row>
    <row r="180" spans="2:7" ht="409.6">
      <c r="B180" s="2"/>
      <c r="C180" s="2"/>
      <c r="D180" s="2"/>
      <c r="E180" s="2"/>
      <c r="F180" s="2"/>
      <c r="G180" s="2"/>
    </row>
    <row r="181" spans="2:7">
      <c r="B181" s="2"/>
      <c r="C181" s="2"/>
      <c r="D181" s="2"/>
      <c r="E181" s="2"/>
      <c r="F181" s="2"/>
      <c r="G181" s="2"/>
    </row>
  </sheetData>
  <pageMargins left="0.25" right="0" top="0.4" bottom="0.28000000000000003" header="0.3" footer="0"/>
  <pageSetup paperSize="5" scale="80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workbookViewId="0">
      <selection activeCell="A2" sqref="A1:A2"/>
    </sheetView>
  </sheetViews>
  <sheetFormatPr defaultRowHeight="13.2"/>
  <cols>
    <col min="1" max="1" width="16.44140625" customWidth="1"/>
    <col min="2" max="2" width="14.88671875" customWidth="1"/>
    <col min="3" max="3" width="13.88671875" customWidth="1"/>
    <col min="4" max="4" width="2.6640625" customWidth="1"/>
    <col min="5" max="5" width="10.44140625" bestFit="1" customWidth="1"/>
    <col min="6" max="6" width="13" bestFit="1" customWidth="1"/>
    <col min="7" max="7" width="2.6640625" customWidth="1"/>
    <col min="8" max="8" width="11.109375" customWidth="1"/>
    <col min="9" max="9" width="13.5546875" customWidth="1"/>
    <col min="10" max="10" width="6.109375" customWidth="1"/>
    <col min="11" max="11" width="16.33203125" customWidth="1"/>
    <col min="12" max="12" width="10.44140625" bestFit="1" customWidth="1"/>
    <col min="13" max="13" width="13" bestFit="1" customWidth="1"/>
    <col min="14" max="14" width="2.6640625" customWidth="1"/>
    <col min="15" max="15" width="11" customWidth="1"/>
    <col min="16" max="16" width="13.44140625" customWidth="1"/>
    <col min="17" max="17" width="2.6640625" customWidth="1"/>
    <col min="18" max="18" width="12" customWidth="1"/>
    <col min="19" max="19" width="13" customWidth="1"/>
    <col min="20" max="20" width="14.33203125" customWidth="1"/>
    <col min="21" max="27" width="12.109375" bestFit="1" customWidth="1"/>
    <col min="38" max="38" width="12.109375" bestFit="1" customWidth="1"/>
  </cols>
  <sheetData>
    <row r="1" spans="1:19">
      <c r="A1" s="362" t="s">
        <v>370</v>
      </c>
    </row>
    <row r="2" spans="1:19" ht="14.4" thickBot="1">
      <c r="A2" s="363" t="s">
        <v>363</v>
      </c>
    </row>
    <row r="4" spans="1:19">
      <c r="A4" s="178" t="s">
        <v>190</v>
      </c>
    </row>
    <row r="6" spans="1:19" ht="13.8" thickBot="1">
      <c r="B6" s="3"/>
      <c r="C6" s="3"/>
      <c r="D6" s="3"/>
      <c r="E6" s="3"/>
      <c r="F6" s="3"/>
      <c r="G6" s="3"/>
      <c r="H6" s="3"/>
      <c r="I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122"/>
      <c r="B7" s="359" t="s">
        <v>119</v>
      </c>
      <c r="C7" s="359"/>
      <c r="D7" s="123"/>
      <c r="E7" s="359" t="s">
        <v>118</v>
      </c>
      <c r="F7" s="359"/>
      <c r="G7" s="123"/>
      <c r="H7" s="359" t="s">
        <v>296</v>
      </c>
      <c r="I7" s="360"/>
      <c r="K7" s="122"/>
      <c r="L7" s="359" t="s">
        <v>119</v>
      </c>
      <c r="M7" s="359"/>
      <c r="N7" s="123"/>
      <c r="O7" s="359" t="s">
        <v>118</v>
      </c>
      <c r="P7" s="359"/>
      <c r="Q7" s="123"/>
      <c r="R7" s="359" t="s">
        <v>296</v>
      </c>
      <c r="S7" s="360"/>
    </row>
    <row r="8" spans="1:19">
      <c r="A8" s="124" t="s">
        <v>198</v>
      </c>
      <c r="B8" s="121" t="s">
        <v>196</v>
      </c>
      <c r="C8" s="121" t="s">
        <v>197</v>
      </c>
      <c r="D8" s="120"/>
      <c r="E8" s="121" t="s">
        <v>196</v>
      </c>
      <c r="F8" s="121" t="s">
        <v>197</v>
      </c>
      <c r="G8" s="120"/>
      <c r="H8" s="121" t="s">
        <v>196</v>
      </c>
      <c r="I8" s="125" t="s">
        <v>197</v>
      </c>
      <c r="K8" s="124" t="s">
        <v>199</v>
      </c>
      <c r="L8" s="121" t="s">
        <v>196</v>
      </c>
      <c r="M8" s="121" t="s">
        <v>197</v>
      </c>
      <c r="N8" s="120"/>
      <c r="O8" s="121" t="s">
        <v>196</v>
      </c>
      <c r="P8" s="121" t="s">
        <v>197</v>
      </c>
      <c r="Q8" s="120"/>
      <c r="R8" s="121" t="s">
        <v>196</v>
      </c>
      <c r="S8" s="125" t="s">
        <v>197</v>
      </c>
    </row>
    <row r="9" spans="1:19">
      <c r="A9" s="332">
        <v>43617</v>
      </c>
      <c r="B9" s="127">
        <f>'Book Summary'!B12</f>
        <v>1126401598.7885668</v>
      </c>
      <c r="C9" s="127"/>
      <c r="D9" s="127"/>
      <c r="E9" s="127">
        <f>'Book Summary'!B40</f>
        <v>56899842.443496235</v>
      </c>
      <c r="F9" s="127"/>
      <c r="G9" s="127"/>
      <c r="H9" s="127">
        <f>'Book Summary'!B68</f>
        <v>25460057.559949212</v>
      </c>
      <c r="I9" s="128"/>
      <c r="K9" s="126">
        <v>43586</v>
      </c>
      <c r="L9" s="127">
        <f>'Book Summary'!B20</f>
        <v>0</v>
      </c>
      <c r="M9" s="127"/>
      <c r="N9" s="127"/>
      <c r="O9" s="127">
        <f>'Book Summary'!B48</f>
        <v>0</v>
      </c>
      <c r="P9" s="127"/>
      <c r="Q9" s="127"/>
      <c r="R9" s="127">
        <f>'Book Summary'!B76</f>
        <v>0</v>
      </c>
      <c r="S9" s="128"/>
    </row>
    <row r="10" spans="1:19">
      <c r="A10" s="126">
        <v>43646</v>
      </c>
      <c r="B10" s="127">
        <f>'Book Summary'!C12</f>
        <v>1147172885.1556146</v>
      </c>
      <c r="C10" s="127"/>
      <c r="D10" s="127"/>
      <c r="E10" s="127">
        <f>'Book Summary'!C40</f>
        <v>56975570.443496235</v>
      </c>
      <c r="F10" s="127"/>
      <c r="G10" s="127"/>
      <c r="H10" s="127">
        <f>'Book Summary'!C68</f>
        <v>25460057.559949212</v>
      </c>
      <c r="I10" s="128"/>
      <c r="K10" s="126">
        <f t="shared" ref="K10:K21" si="0">EDATE(K9,1)</f>
        <v>43617</v>
      </c>
      <c r="L10" s="127">
        <f>'Book Summary'!C20</f>
        <v>3441518.6554668429</v>
      </c>
      <c r="M10" s="127"/>
      <c r="N10" s="127"/>
      <c r="O10" s="127">
        <f>'Book Summary'!C48</f>
        <v>89068.200007204374</v>
      </c>
      <c r="P10" s="127"/>
      <c r="Q10" s="127"/>
      <c r="R10" s="127">
        <f>'Book Summary'!C76</f>
        <v>75107.169801850177</v>
      </c>
      <c r="S10" s="128"/>
    </row>
    <row r="11" spans="1:19">
      <c r="A11" s="126">
        <f t="shared" ref="A11:A21" si="1">EDATE(A10,1)</f>
        <v>43676</v>
      </c>
      <c r="B11" s="127">
        <f>'Book Summary'!D12</f>
        <v>1147172885.1556146</v>
      </c>
      <c r="C11" s="127"/>
      <c r="D11" s="127"/>
      <c r="E11" s="127">
        <f>'Book Summary'!D40</f>
        <v>57026055.443496235</v>
      </c>
      <c r="F11" s="127"/>
      <c r="G11" s="127"/>
      <c r="H11" s="127">
        <f>'Book Summary'!D68</f>
        <v>25460057.559949212</v>
      </c>
      <c r="I11" s="128"/>
      <c r="K11" s="126">
        <f t="shared" si="0"/>
        <v>43647</v>
      </c>
      <c r="L11" s="127">
        <f>'Book Summary'!D20</f>
        <v>6883037.3109336859</v>
      </c>
      <c r="M11" s="127"/>
      <c r="N11" s="127"/>
      <c r="O11" s="127">
        <f>'Book Summary'!D48</f>
        <v>178215.32170035876</v>
      </c>
      <c r="P11" s="127"/>
      <c r="Q11" s="127"/>
      <c r="R11" s="127">
        <f>'Book Summary'!D76</f>
        <v>150214.33960370035</v>
      </c>
      <c r="S11" s="128"/>
    </row>
    <row r="12" spans="1:19">
      <c r="A12" s="126">
        <f t="shared" si="1"/>
        <v>43707</v>
      </c>
      <c r="B12" s="127">
        <f>'Book Summary'!E12</f>
        <v>1147172885.1556146</v>
      </c>
      <c r="C12" s="127"/>
      <c r="D12" s="127"/>
      <c r="E12" s="127">
        <f>'Book Summary'!E40</f>
        <v>57026055.443496235</v>
      </c>
      <c r="F12" s="127"/>
      <c r="G12" s="127"/>
      <c r="H12" s="127">
        <f>'Book Summary'!E68</f>
        <v>25460057.559949212</v>
      </c>
      <c r="I12" s="128"/>
      <c r="K12" s="126">
        <f t="shared" si="0"/>
        <v>43678</v>
      </c>
      <c r="L12" s="127">
        <f>'Book Summary'!E20</f>
        <v>10324555.966400528</v>
      </c>
      <c r="M12" s="127"/>
      <c r="N12" s="127"/>
      <c r="O12" s="127">
        <f>'Book Summary'!E48</f>
        <v>267362.44339351315</v>
      </c>
      <c r="P12" s="127"/>
      <c r="Q12" s="127"/>
      <c r="R12" s="127">
        <f>'Book Summary'!E76</f>
        <v>225321.50940555055</v>
      </c>
      <c r="S12" s="128"/>
    </row>
    <row r="13" spans="1:19">
      <c r="A13" s="126">
        <f t="shared" si="1"/>
        <v>43738</v>
      </c>
      <c r="B13" s="127">
        <f>'Book Summary'!F12</f>
        <v>1147172885.1556146</v>
      </c>
      <c r="C13" s="127"/>
      <c r="D13" s="127"/>
      <c r="E13" s="127">
        <f>'Book Summary'!F40</f>
        <v>57026055.443496235</v>
      </c>
      <c r="F13" s="127"/>
      <c r="G13" s="127"/>
      <c r="H13" s="127">
        <f>'Book Summary'!F68</f>
        <v>25460057.559949212</v>
      </c>
      <c r="I13" s="128"/>
      <c r="K13" s="126">
        <f t="shared" si="0"/>
        <v>43709</v>
      </c>
      <c r="L13" s="127">
        <f>'Book Summary'!F20</f>
        <v>13766074.621867372</v>
      </c>
      <c r="M13" s="127"/>
      <c r="N13" s="127"/>
      <c r="O13" s="127">
        <f>'Book Summary'!F48</f>
        <v>356509.56508666754</v>
      </c>
      <c r="P13" s="127"/>
      <c r="Q13" s="127"/>
      <c r="R13" s="127">
        <f>'Book Summary'!F76</f>
        <v>300428.67920740071</v>
      </c>
      <c r="S13" s="128"/>
    </row>
    <row r="14" spans="1:19">
      <c r="A14" s="126">
        <f t="shared" si="1"/>
        <v>43768</v>
      </c>
      <c r="B14" s="127">
        <f>'Book Summary'!G12</f>
        <v>1147172885.1556146</v>
      </c>
      <c r="C14" s="127"/>
      <c r="D14" s="127"/>
      <c r="E14" s="127">
        <f>'Book Summary'!G40</f>
        <v>57026055.443496235</v>
      </c>
      <c r="F14" s="127"/>
      <c r="G14" s="127"/>
      <c r="H14" s="127">
        <f>'Book Summary'!G68</f>
        <v>25460057.559949212</v>
      </c>
      <c r="I14" s="128"/>
      <c r="K14" s="126">
        <f t="shared" si="0"/>
        <v>43739</v>
      </c>
      <c r="L14" s="127">
        <f>'Book Summary'!G20</f>
        <v>17207593.277334213</v>
      </c>
      <c r="M14" s="127"/>
      <c r="N14" s="127"/>
      <c r="O14" s="127">
        <f>'Book Summary'!G48</f>
        <v>445656.68677982193</v>
      </c>
      <c r="P14" s="127"/>
      <c r="Q14" s="127"/>
      <c r="R14" s="127">
        <f>'Book Summary'!G76</f>
        <v>375535.84900925087</v>
      </c>
      <c r="S14" s="128"/>
    </row>
    <row r="15" spans="1:19">
      <c r="A15" s="126">
        <f t="shared" si="1"/>
        <v>43799</v>
      </c>
      <c r="B15" s="127">
        <f>'Book Summary'!H12</f>
        <v>1147172885.1556146</v>
      </c>
      <c r="C15" s="127"/>
      <c r="D15" s="127"/>
      <c r="E15" s="127">
        <f>'Book Summary'!H40</f>
        <v>57026055.443496235</v>
      </c>
      <c r="F15" s="127"/>
      <c r="G15" s="127"/>
      <c r="H15" s="127">
        <f>'Book Summary'!H68</f>
        <v>25460057.559949212</v>
      </c>
      <c r="I15" s="128"/>
      <c r="K15" s="126">
        <f t="shared" si="0"/>
        <v>43770</v>
      </c>
      <c r="L15" s="127">
        <f>'Book Summary'!H20</f>
        <v>20649111.932801057</v>
      </c>
      <c r="M15" s="127"/>
      <c r="N15" s="127"/>
      <c r="O15" s="127">
        <f>'Book Summary'!H48</f>
        <v>534803.80847297632</v>
      </c>
      <c r="P15" s="127"/>
      <c r="Q15" s="127"/>
      <c r="R15" s="127">
        <f>'Book Summary'!H76</f>
        <v>450643.01881110104</v>
      </c>
      <c r="S15" s="128"/>
    </row>
    <row r="16" spans="1:19">
      <c r="A16" s="126">
        <f t="shared" si="1"/>
        <v>43829</v>
      </c>
      <c r="B16" s="127">
        <f>'Book Summary'!I12</f>
        <v>1147172885.1556146</v>
      </c>
      <c r="C16" s="127"/>
      <c r="D16" s="127"/>
      <c r="E16" s="127">
        <f>'Book Summary'!I40</f>
        <v>57026055.443496235</v>
      </c>
      <c r="F16" s="127"/>
      <c r="G16" s="127"/>
      <c r="H16" s="127">
        <f>'Book Summary'!I68</f>
        <v>25460057.559949212</v>
      </c>
      <c r="I16" s="128"/>
      <c r="K16" s="126">
        <f t="shared" si="0"/>
        <v>43800</v>
      </c>
      <c r="L16" s="127">
        <f>'Book Summary'!I20</f>
        <v>24090630.5882679</v>
      </c>
      <c r="M16" s="127"/>
      <c r="N16" s="127"/>
      <c r="O16" s="127">
        <f>'Book Summary'!I48</f>
        <v>623950.93016613065</v>
      </c>
      <c r="P16" s="127"/>
      <c r="Q16" s="127"/>
      <c r="R16" s="127">
        <f>'Book Summary'!I76</f>
        <v>525750.1886129512</v>
      </c>
      <c r="S16" s="128"/>
    </row>
    <row r="17" spans="1:38">
      <c r="A17" s="126">
        <f t="shared" si="1"/>
        <v>43860</v>
      </c>
      <c r="B17" s="127">
        <f>'Book Summary'!L12</f>
        <v>1147172885.1556146</v>
      </c>
      <c r="C17" s="127"/>
      <c r="D17" s="127"/>
      <c r="E17" s="127">
        <f>'Book Summary'!L40</f>
        <v>57026055.443496235</v>
      </c>
      <c r="F17" s="127"/>
      <c r="G17" s="127"/>
      <c r="H17" s="127">
        <f>'Book Summary'!L68</f>
        <v>25460057.559949212</v>
      </c>
      <c r="I17" s="128"/>
      <c r="K17" s="126">
        <f t="shared" si="0"/>
        <v>43831</v>
      </c>
      <c r="L17" s="127">
        <f>'Book Summary'!L20</f>
        <v>27532149.243734743</v>
      </c>
      <c r="M17" s="127"/>
      <c r="N17" s="127"/>
      <c r="O17" s="127">
        <f>'Book Summary'!L48</f>
        <v>713098.05185928498</v>
      </c>
      <c r="P17" s="127"/>
      <c r="Q17" s="127"/>
      <c r="R17" s="127">
        <f>'Book Summary'!L76</f>
        <v>600857.35841480142</v>
      </c>
      <c r="S17" s="128"/>
    </row>
    <row r="18" spans="1:38">
      <c r="A18" s="126">
        <f t="shared" si="1"/>
        <v>43890</v>
      </c>
      <c r="B18" s="127">
        <f>'Book Summary'!M12</f>
        <v>1147172885.1556146</v>
      </c>
      <c r="C18" s="127"/>
      <c r="D18" s="127"/>
      <c r="E18" s="127">
        <f>'Book Summary'!M40</f>
        <v>57026055.443496235</v>
      </c>
      <c r="F18" s="127"/>
      <c r="G18" s="127"/>
      <c r="H18" s="127">
        <f>'Book Summary'!M68</f>
        <v>25460057.559949212</v>
      </c>
      <c r="I18" s="128"/>
      <c r="K18" s="126">
        <f t="shared" si="0"/>
        <v>43862</v>
      </c>
      <c r="L18" s="127">
        <f>'Book Summary'!M20</f>
        <v>30973667.899201587</v>
      </c>
      <c r="M18" s="127"/>
      <c r="N18" s="127"/>
      <c r="O18" s="127">
        <f>'Book Summary'!M48</f>
        <v>802245.17355243932</v>
      </c>
      <c r="P18" s="127"/>
      <c r="Q18" s="127"/>
      <c r="R18" s="127">
        <f>'Book Summary'!M76</f>
        <v>675964.52821665164</v>
      </c>
      <c r="S18" s="128"/>
    </row>
    <row r="19" spans="1:38">
      <c r="A19" s="126">
        <f t="shared" si="1"/>
        <v>43919</v>
      </c>
      <c r="B19" s="127">
        <f>'Book Summary'!N12</f>
        <v>1147172885.1556146</v>
      </c>
      <c r="C19" s="127"/>
      <c r="D19" s="127"/>
      <c r="E19" s="127">
        <f>'Book Summary'!N40</f>
        <v>57026055.443496235</v>
      </c>
      <c r="F19" s="127"/>
      <c r="G19" s="127"/>
      <c r="H19" s="127">
        <f>'Book Summary'!N68</f>
        <v>25460057.559949212</v>
      </c>
      <c r="I19" s="128"/>
      <c r="K19" s="126">
        <f t="shared" si="0"/>
        <v>43891</v>
      </c>
      <c r="L19" s="127">
        <f>'Book Summary'!N20</f>
        <v>34415186.554668427</v>
      </c>
      <c r="M19" s="127"/>
      <c r="N19" s="127"/>
      <c r="O19" s="127">
        <f>'Book Summary'!N48</f>
        <v>891392.29524559365</v>
      </c>
      <c r="P19" s="127"/>
      <c r="Q19" s="127"/>
      <c r="R19" s="127">
        <f>'Book Summary'!N76</f>
        <v>751071.69801850186</v>
      </c>
      <c r="S19" s="128"/>
    </row>
    <row r="20" spans="1:38">
      <c r="A20" s="126">
        <f t="shared" si="1"/>
        <v>43950</v>
      </c>
      <c r="B20" s="127">
        <f>'Book Summary'!O12</f>
        <v>1147172885.1556146</v>
      </c>
      <c r="C20" s="127"/>
      <c r="D20" s="127"/>
      <c r="E20" s="127">
        <f>'Book Summary'!O40</f>
        <v>57026055.443496235</v>
      </c>
      <c r="F20" s="127"/>
      <c r="G20" s="127"/>
      <c r="H20" s="127">
        <f>'Book Summary'!O68</f>
        <v>25460057.559949212</v>
      </c>
      <c r="I20" s="128"/>
      <c r="K20" s="126">
        <f t="shared" si="0"/>
        <v>43922</v>
      </c>
      <c r="L20" s="127">
        <f>'Book Summary'!O20</f>
        <v>37856705.210135266</v>
      </c>
      <c r="M20" s="127"/>
      <c r="N20" s="127"/>
      <c r="O20" s="127">
        <f>'Book Summary'!O48</f>
        <v>980539.41693874798</v>
      </c>
      <c r="P20" s="127"/>
      <c r="Q20" s="127"/>
      <c r="R20" s="127">
        <f>'Book Summary'!O76</f>
        <v>826178.86782035208</v>
      </c>
      <c r="S20" s="128"/>
    </row>
    <row r="21" spans="1:38">
      <c r="A21" s="126">
        <f t="shared" si="1"/>
        <v>43980</v>
      </c>
      <c r="B21" s="127">
        <f>'Book Summary'!P12</f>
        <v>1147172885.1556146</v>
      </c>
      <c r="C21" s="129">
        <f>SUM(B9:B21)/13</f>
        <v>1145575093.8966112</v>
      </c>
      <c r="D21" s="127"/>
      <c r="E21" s="127">
        <f>'Book Summary'!P40</f>
        <v>57026055.443496235</v>
      </c>
      <c r="F21" s="129">
        <f t="shared" ref="F21" si="2">SUM(E9:E21)/13</f>
        <v>57012463.289650083</v>
      </c>
      <c r="G21" s="127"/>
      <c r="H21" s="127">
        <f>'Book Summary'!P68</f>
        <v>25460057.559949212</v>
      </c>
      <c r="I21" s="130">
        <f t="shared" ref="I21" si="3">SUM(H9:H21)/13</f>
        <v>25460057.559949216</v>
      </c>
      <c r="K21" s="126">
        <f t="shared" si="0"/>
        <v>43952</v>
      </c>
      <c r="L21" s="127">
        <f>'Book Summary'!P20</f>
        <v>41298223.865602106</v>
      </c>
      <c r="M21" s="129">
        <f t="shared" ref="M21" si="4">SUM(L9:L21)/13</f>
        <v>20649111.932801053</v>
      </c>
      <c r="N21" s="127"/>
      <c r="O21" s="127">
        <f>'Book Summary'!P48</f>
        <v>1069686.5386319023</v>
      </c>
      <c r="P21" s="129">
        <f t="shared" ref="P21" si="5">SUM(O9:O21)/13</f>
        <v>534809.87937189545</v>
      </c>
      <c r="Q21" s="127"/>
      <c r="R21" s="127">
        <f>'Book Summary'!P76</f>
        <v>901286.0376222023</v>
      </c>
      <c r="S21" s="130">
        <f t="shared" ref="S21" si="6">SUM(R9:R21)/13</f>
        <v>450643.01881110109</v>
      </c>
    </row>
    <row r="22" spans="1:38">
      <c r="A22" s="126"/>
      <c r="B22" s="127"/>
      <c r="C22" s="127"/>
      <c r="D22" s="127"/>
      <c r="E22" s="127"/>
      <c r="F22" s="127"/>
      <c r="G22" s="127"/>
      <c r="H22" s="127"/>
      <c r="I22" s="128"/>
      <c r="K22" s="126"/>
      <c r="L22" s="127"/>
      <c r="M22" s="127"/>
      <c r="N22" s="127"/>
      <c r="O22" s="127"/>
      <c r="P22" s="127"/>
      <c r="Q22" s="127"/>
      <c r="R22" s="127"/>
      <c r="S22" s="128"/>
    </row>
    <row r="23" spans="1:38">
      <c r="A23" s="126"/>
      <c r="B23" s="127"/>
      <c r="C23" s="127"/>
      <c r="D23" s="127"/>
      <c r="E23" s="127"/>
      <c r="F23" s="127"/>
      <c r="G23" s="127"/>
      <c r="H23" s="127"/>
      <c r="I23" s="128"/>
      <c r="K23" s="126"/>
      <c r="L23" s="127"/>
      <c r="M23" s="127"/>
      <c r="N23" s="127"/>
      <c r="O23" s="127"/>
      <c r="P23" s="127"/>
      <c r="Q23" s="127"/>
      <c r="R23" s="127"/>
      <c r="S23" s="128"/>
    </row>
    <row r="24" spans="1:38">
      <c r="A24" s="126"/>
      <c r="B24" s="127"/>
      <c r="C24" s="127"/>
      <c r="D24" s="127"/>
      <c r="E24" s="127"/>
      <c r="F24" s="127"/>
      <c r="G24" s="127"/>
      <c r="H24" s="127"/>
      <c r="I24" s="128"/>
      <c r="K24" s="126"/>
      <c r="L24" s="127"/>
      <c r="M24" s="127"/>
      <c r="N24" s="127"/>
      <c r="O24" s="127"/>
      <c r="P24" s="127"/>
      <c r="Q24" s="127"/>
      <c r="R24" s="127"/>
      <c r="S24" s="128"/>
    </row>
    <row r="25" spans="1:38">
      <c r="A25" s="126"/>
      <c r="B25" s="127"/>
      <c r="C25" s="127"/>
      <c r="D25" s="127"/>
      <c r="E25" s="127"/>
      <c r="F25" s="127"/>
      <c r="G25" s="127"/>
      <c r="H25" s="127"/>
      <c r="I25" s="128"/>
      <c r="K25" s="126"/>
      <c r="L25" s="127"/>
      <c r="M25" s="127"/>
      <c r="N25" s="127"/>
      <c r="O25" s="127"/>
      <c r="P25" s="127"/>
      <c r="Q25" s="127"/>
      <c r="R25" s="127"/>
      <c r="S25" s="128"/>
    </row>
    <row r="26" spans="1:38">
      <c r="A26" s="126"/>
      <c r="B26" s="127"/>
      <c r="C26" s="127"/>
      <c r="D26" s="127"/>
      <c r="E26" s="127"/>
      <c r="F26" s="127"/>
      <c r="G26" s="127"/>
      <c r="H26" s="127"/>
      <c r="I26" s="128"/>
      <c r="K26" s="126"/>
      <c r="L26" s="127"/>
      <c r="M26" s="127"/>
      <c r="N26" s="127"/>
      <c r="O26" s="127"/>
      <c r="P26" s="127"/>
      <c r="Q26" s="127"/>
      <c r="R26" s="127"/>
      <c r="S26" s="128"/>
    </row>
    <row r="27" spans="1:38">
      <c r="A27" s="126"/>
      <c r="B27" s="127"/>
      <c r="C27" s="127"/>
      <c r="D27" s="127"/>
      <c r="E27" s="127"/>
      <c r="F27" s="127"/>
      <c r="G27" s="127"/>
      <c r="H27" s="127"/>
      <c r="I27" s="128"/>
      <c r="K27" s="126"/>
      <c r="L27" s="127"/>
      <c r="M27" s="127"/>
      <c r="N27" s="127"/>
      <c r="O27" s="127"/>
      <c r="P27" s="127"/>
      <c r="Q27" s="127"/>
      <c r="R27" s="127"/>
      <c r="S27" s="128"/>
    </row>
    <row r="28" spans="1:38" ht="13.8" thickBot="1">
      <c r="A28" s="131"/>
      <c r="B28" s="132"/>
      <c r="C28" s="132"/>
      <c r="D28" s="132"/>
      <c r="E28" s="132"/>
      <c r="F28" s="132"/>
      <c r="G28" s="132"/>
      <c r="H28" s="132"/>
      <c r="I28" s="133"/>
      <c r="K28" s="131"/>
      <c r="L28" s="132"/>
      <c r="M28" s="132"/>
      <c r="N28" s="132"/>
      <c r="O28" s="132"/>
      <c r="P28" s="132"/>
      <c r="Q28" s="132"/>
      <c r="R28" s="132"/>
      <c r="S28" s="133"/>
    </row>
    <row r="29" spans="1:38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3"/>
      <c r="N29" s="3"/>
      <c r="O29" s="3"/>
      <c r="P29" s="3"/>
      <c r="Q29" s="3"/>
      <c r="R29" s="3"/>
      <c r="S29" s="3"/>
    </row>
    <row r="30" spans="1:38">
      <c r="A30" s="337" t="s">
        <v>360</v>
      </c>
      <c r="B30" s="3"/>
      <c r="C30" s="3">
        <v>1145575093.896611</v>
      </c>
      <c r="D30" s="3"/>
      <c r="E30" s="3"/>
      <c r="F30" s="3">
        <v>57012463.289650068</v>
      </c>
      <c r="G30" s="3"/>
      <c r="H30" s="3"/>
      <c r="I30" s="3">
        <v>25460057.559949294</v>
      </c>
      <c r="M30" s="3">
        <v>20649111.932801057</v>
      </c>
      <c r="P30" s="3">
        <v>534809.87937189534</v>
      </c>
      <c r="S30" s="75">
        <v>450643.01881110267</v>
      </c>
    </row>
    <row r="31" spans="1:38">
      <c r="A31" s="334" t="s">
        <v>164</v>
      </c>
      <c r="C31" s="75">
        <f>C30-C21</f>
        <v>0</v>
      </c>
      <c r="F31" s="75">
        <f>F30-F21</f>
        <v>0</v>
      </c>
      <c r="I31" s="75">
        <f>I30-I21</f>
        <v>7.8231096267700195E-8</v>
      </c>
      <c r="M31" s="75">
        <f>M30-M21</f>
        <v>0</v>
      </c>
      <c r="P31" s="75">
        <f>P30-P21</f>
        <v>0</v>
      </c>
      <c r="S31" s="75">
        <f>S30-S21</f>
        <v>1.57160684466362E-9</v>
      </c>
    </row>
    <row r="32" spans="1:38" ht="13.8" thickBot="1">
      <c r="A32" s="3"/>
      <c r="B32" s="3"/>
      <c r="C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7">
      <c r="A33" s="122"/>
      <c r="B33" s="359"/>
      <c r="C33" s="360"/>
    </row>
    <row r="34" spans="1:37">
      <c r="A34" s="124" t="s">
        <v>200</v>
      </c>
      <c r="B34" s="121" t="s">
        <v>196</v>
      </c>
      <c r="C34" s="125" t="s">
        <v>197</v>
      </c>
    </row>
    <row r="35" spans="1:37">
      <c r="A35" s="126">
        <v>43586</v>
      </c>
      <c r="B35" s="127">
        <f>'Deferred Tax Calculation'!W38</f>
        <v>23983617.416792654</v>
      </c>
      <c r="C35" s="128"/>
    </row>
    <row r="36" spans="1:37">
      <c r="A36" s="126">
        <f t="shared" ref="A36:A47" si="7">EDATE(A35,1)</f>
        <v>43617</v>
      </c>
      <c r="B36" s="127">
        <f>'Deferred Tax Calculation'!X38</f>
        <v>-102633390.76875821</v>
      </c>
      <c r="C36" s="128"/>
      <c r="E36" s="75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</row>
    <row r="37" spans="1:37">
      <c r="A37" s="126">
        <f t="shared" si="7"/>
        <v>43647</v>
      </c>
      <c r="B37" s="127">
        <f>'Deferred Tax Calculation'!Y38</f>
        <v>-103380315.62668408</v>
      </c>
      <c r="C37" s="128"/>
      <c r="E37" s="75"/>
    </row>
    <row r="38" spans="1:37">
      <c r="A38" s="126">
        <f t="shared" si="7"/>
        <v>43678</v>
      </c>
      <c r="B38" s="127">
        <f>'Deferred Tax Calculation'!Z38</f>
        <v>-104127240.48460996</v>
      </c>
      <c r="C38" s="128"/>
      <c r="E38" s="75"/>
    </row>
    <row r="39" spans="1:37">
      <c r="A39" s="126">
        <f t="shared" si="7"/>
        <v>43709</v>
      </c>
      <c r="B39" s="127">
        <f>'Deferred Tax Calculation'!AA38</f>
        <v>-104874165.34253584</v>
      </c>
      <c r="C39" s="128"/>
      <c r="E39" s="75"/>
    </row>
    <row r="40" spans="1:37">
      <c r="A40" s="126">
        <f t="shared" si="7"/>
        <v>43739</v>
      </c>
      <c r="B40" s="127">
        <f>'Deferred Tax Calculation'!AB38</f>
        <v>-105621090.20046172</v>
      </c>
      <c r="C40" s="128"/>
      <c r="E40" s="75"/>
    </row>
    <row r="41" spans="1:37">
      <c r="A41" s="126">
        <f t="shared" si="7"/>
        <v>43770</v>
      </c>
      <c r="B41" s="127">
        <f>'Deferred Tax Calculation'!AC38</f>
        <v>-106368015.05838759</v>
      </c>
      <c r="C41" s="128"/>
      <c r="E41" s="75"/>
    </row>
    <row r="42" spans="1:37">
      <c r="A42" s="126">
        <f t="shared" si="7"/>
        <v>43800</v>
      </c>
      <c r="B42" s="127">
        <f>'Deferred Tax Calculation'!AD38</f>
        <v>-107114939.91631347</v>
      </c>
      <c r="C42" s="128"/>
      <c r="E42" s="75"/>
    </row>
    <row r="43" spans="1:37">
      <c r="A43" s="126">
        <f t="shared" si="7"/>
        <v>43831</v>
      </c>
      <c r="B43" s="127">
        <f>'Deferred Tax Calculation'!AH38</f>
        <v>-107968065.9685517</v>
      </c>
      <c r="C43" s="128"/>
      <c r="E43" s="75"/>
    </row>
    <row r="44" spans="1:37">
      <c r="A44" s="126">
        <f t="shared" si="7"/>
        <v>43862</v>
      </c>
      <c r="B44" s="127">
        <f>'Deferred Tax Calculation'!AI38</f>
        <v>-108821192.02078992</v>
      </c>
      <c r="C44" s="128"/>
      <c r="E44" s="75"/>
    </row>
    <row r="45" spans="1:37">
      <c r="A45" s="126">
        <f t="shared" si="7"/>
        <v>43891</v>
      </c>
      <c r="B45" s="127">
        <f>'Deferred Tax Calculation'!AJ38</f>
        <v>-109674318.07302815</v>
      </c>
      <c r="C45" s="128"/>
      <c r="E45" s="75"/>
    </row>
    <row r="46" spans="1:37">
      <c r="A46" s="126">
        <f t="shared" si="7"/>
        <v>43922</v>
      </c>
      <c r="B46" s="127">
        <f>'Deferred Tax Calculation'!AK38</f>
        <v>-110527444.12526637</v>
      </c>
      <c r="C46" s="128"/>
      <c r="E46" s="75"/>
    </row>
    <row r="47" spans="1:37">
      <c r="A47" s="126">
        <f t="shared" si="7"/>
        <v>43952</v>
      </c>
      <c r="B47" s="127">
        <f>'Deferred Tax Calculation'!AL38</f>
        <v>-111380570.1775046</v>
      </c>
      <c r="C47" s="130">
        <f t="shared" ref="C47" si="8">SUM(B35:B47)/13</f>
        <v>-96808240.795853749</v>
      </c>
      <c r="E47" s="75"/>
    </row>
    <row r="48" spans="1:37">
      <c r="A48" s="126"/>
      <c r="B48" s="127"/>
      <c r="C48" s="128"/>
    </row>
    <row r="49" spans="1:9">
      <c r="A49" s="126"/>
      <c r="B49" s="127"/>
      <c r="C49" s="128"/>
    </row>
    <row r="50" spans="1:9">
      <c r="A50" s="126"/>
      <c r="B50" s="127"/>
      <c r="C50" s="128"/>
    </row>
    <row r="51" spans="1:9">
      <c r="A51" s="126"/>
      <c r="B51" s="127"/>
      <c r="C51" s="128"/>
    </row>
    <row r="52" spans="1:9">
      <c r="A52" s="126"/>
      <c r="B52" s="127"/>
      <c r="C52" s="128"/>
    </row>
    <row r="53" spans="1:9">
      <c r="A53" s="126"/>
      <c r="B53" s="127"/>
      <c r="C53" s="128"/>
      <c r="D53" s="3"/>
      <c r="E53" s="3"/>
      <c r="F53" s="3"/>
      <c r="G53" s="3"/>
      <c r="H53" s="3"/>
      <c r="I53" s="3"/>
    </row>
    <row r="54" spans="1:9" ht="13.8" thickBot="1">
      <c r="A54" s="131"/>
      <c r="B54" s="132"/>
      <c r="C54" s="13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2"/>
      <c r="F55" s="3"/>
      <c r="G55" s="3"/>
      <c r="H55" s="3"/>
      <c r="I55" s="3"/>
    </row>
    <row r="56" spans="1:9">
      <c r="A56" s="3"/>
      <c r="B56" s="3"/>
      <c r="C56" s="3"/>
      <c r="D56" s="3"/>
      <c r="E56" s="2"/>
      <c r="F56" s="3"/>
      <c r="G56" s="3"/>
      <c r="H56" s="3"/>
      <c r="I56" s="3"/>
    </row>
    <row r="57" spans="1:9">
      <c r="A57" s="3"/>
      <c r="B57" s="3"/>
      <c r="C57" s="3"/>
      <c r="D57" s="3"/>
      <c r="E57" s="2"/>
      <c r="F57" s="3"/>
      <c r="G57" s="3"/>
      <c r="H57" s="3"/>
      <c r="I57" s="3"/>
    </row>
    <row r="58" spans="1:9">
      <c r="A58" s="3"/>
      <c r="B58" s="3"/>
      <c r="C58" s="3"/>
      <c r="D58" s="3"/>
      <c r="E58" s="2"/>
      <c r="F58" s="3"/>
      <c r="G58" s="3"/>
      <c r="H58" s="3"/>
      <c r="I58" s="3"/>
    </row>
    <row r="59" spans="1:9">
      <c r="A59" s="3"/>
      <c r="B59" s="3"/>
      <c r="C59" s="3"/>
      <c r="D59" s="3"/>
      <c r="E59" s="2"/>
      <c r="F59" s="3"/>
      <c r="G59" s="3"/>
      <c r="H59" s="3"/>
      <c r="I59" s="3"/>
    </row>
    <row r="60" spans="1:9">
      <c r="A60" s="3"/>
      <c r="B60" s="3"/>
      <c r="C60" s="3"/>
      <c r="D60" s="3"/>
      <c r="E60" s="2"/>
      <c r="F60" s="3"/>
      <c r="G60" s="3"/>
      <c r="H60" s="3"/>
      <c r="I60" s="3"/>
    </row>
    <row r="61" spans="1:9">
      <c r="A61" s="3"/>
      <c r="B61" s="3"/>
      <c r="C61" s="3"/>
      <c r="D61" s="3"/>
      <c r="E61" s="2"/>
      <c r="F61" s="3"/>
      <c r="G61" s="3"/>
      <c r="H61" s="3"/>
      <c r="I61" s="3"/>
    </row>
    <row r="62" spans="1:9" ht="409.6">
      <c r="A62" s="3"/>
      <c r="B62" s="3"/>
      <c r="C62" s="3"/>
      <c r="D62" s="3"/>
      <c r="E62" s="2"/>
      <c r="F62" s="3"/>
      <c r="G62" s="3"/>
      <c r="H62" s="3"/>
      <c r="I62" s="3"/>
    </row>
    <row r="63" spans="1:9" ht="409.6">
      <c r="A63" s="3"/>
      <c r="B63" s="3"/>
      <c r="C63" s="3"/>
      <c r="D63" s="3"/>
      <c r="E63" s="2"/>
      <c r="F63" s="3"/>
      <c r="G63" s="3"/>
      <c r="H63" s="3"/>
      <c r="I63" s="3"/>
    </row>
    <row r="64" spans="1:9">
      <c r="A64" s="3"/>
      <c r="B64" s="3"/>
      <c r="C64" s="3"/>
      <c r="D64" s="3"/>
      <c r="E64" s="3"/>
      <c r="F64" s="3"/>
      <c r="G64" s="3"/>
      <c r="H64" s="3"/>
      <c r="I64" s="3"/>
    </row>
  </sheetData>
  <mergeCells count="7">
    <mergeCell ref="R7:S7"/>
    <mergeCell ref="B33:C33"/>
    <mergeCell ref="B7:C7"/>
    <mergeCell ref="E7:F7"/>
    <mergeCell ref="L7:M7"/>
    <mergeCell ref="O7:P7"/>
    <mergeCell ref="H7:I7"/>
  </mergeCells>
  <pageMargins left="0.37" right="0.2" top="0.5" bottom="0.25" header="0.3" footer="0"/>
  <pageSetup paperSize="5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zoomScaleNormal="100" workbookViewId="0">
      <pane xSplit="1" ySplit="6" topLeftCell="B7" activePane="bottomRight" state="frozen"/>
      <selection activeCell="A2" sqref="A2"/>
      <selection pane="topRight" activeCell="B2" sqref="B2"/>
      <selection pane="bottomLeft" activeCell="A5" sqref="A5"/>
      <selection pane="bottomRight" activeCell="A2" sqref="A1:A2"/>
    </sheetView>
  </sheetViews>
  <sheetFormatPr defaultColWidth="9" defaultRowHeight="15"/>
  <cols>
    <col min="1" max="1" width="33.44140625" style="211" bestFit="1" customWidth="1"/>
    <col min="2" max="2" width="13.44140625" style="211" customWidth="1"/>
    <col min="3" max="9" width="12.44140625" style="211" customWidth="1"/>
    <col min="10" max="10" width="12.44140625" style="355" customWidth="1"/>
    <col min="11" max="15" width="12.44140625" style="211" customWidth="1"/>
    <col min="16" max="16" width="9" style="211" customWidth="1"/>
    <col min="17" max="16384" width="9" style="211"/>
  </cols>
  <sheetData>
    <row r="1" spans="1:18">
      <c r="A1" s="362" t="s">
        <v>371</v>
      </c>
    </row>
    <row r="2" spans="1:18" ht="16.2" thickBot="1">
      <c r="A2" s="363" t="s">
        <v>363</v>
      </c>
    </row>
    <row r="3" spans="1:18">
      <c r="A3" s="240"/>
      <c r="B3" s="245"/>
      <c r="C3" s="246"/>
      <c r="D3" s="246"/>
      <c r="E3" s="239"/>
      <c r="F3" s="239"/>
      <c r="G3" s="239"/>
      <c r="H3" s="239"/>
      <c r="I3" s="239"/>
      <c r="J3" s="344"/>
      <c r="K3" s="239"/>
      <c r="L3" s="239"/>
      <c r="M3" s="239"/>
      <c r="N3" s="239"/>
      <c r="O3" s="239"/>
      <c r="P3" s="238"/>
    </row>
    <row r="4" spans="1:18" ht="24">
      <c r="A4" s="244" t="s">
        <v>122</v>
      </c>
      <c r="B4" s="244" t="s">
        <v>56</v>
      </c>
      <c r="C4" s="243">
        <v>43617</v>
      </c>
      <c r="D4" s="243">
        <f t="shared" ref="D4:I4" si="0">+EDATE(C4,1)</f>
        <v>43647</v>
      </c>
      <c r="E4" s="243">
        <f t="shared" si="0"/>
        <v>43678</v>
      </c>
      <c r="F4" s="243">
        <f t="shared" si="0"/>
        <v>43709</v>
      </c>
      <c r="G4" s="243">
        <f t="shared" si="0"/>
        <v>43739</v>
      </c>
      <c r="H4" s="243">
        <f t="shared" si="0"/>
        <v>43770</v>
      </c>
      <c r="I4" s="243">
        <f t="shared" si="0"/>
        <v>43800</v>
      </c>
      <c r="J4" s="345" t="s">
        <v>123</v>
      </c>
      <c r="K4" s="243">
        <f>+EDATE(I4,1)</f>
        <v>43831</v>
      </c>
      <c r="L4" s="243">
        <f>+EDATE(K4,1)</f>
        <v>43862</v>
      </c>
      <c r="M4" s="243">
        <f>+EDATE(L4,1)</f>
        <v>43891</v>
      </c>
      <c r="N4" s="243">
        <f>+EDATE(M4,1)</f>
        <v>43922</v>
      </c>
      <c r="O4" s="243">
        <f>+EDATE(N4,1)</f>
        <v>43952</v>
      </c>
      <c r="P4" s="242"/>
      <c r="Q4" s="241"/>
      <c r="R4" s="241"/>
    </row>
    <row r="5" spans="1:18" s="241" customFormat="1">
      <c r="A5" s="356" t="s">
        <v>124</v>
      </c>
      <c r="B5" s="356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55"/>
      <c r="R5" s="355"/>
    </row>
    <row r="6" spans="1:18" s="355" customFormat="1">
      <c r="A6" s="220"/>
      <c r="B6" s="220"/>
      <c r="C6" s="219"/>
      <c r="D6" s="219"/>
      <c r="E6" s="219"/>
      <c r="F6" s="219"/>
      <c r="G6" s="219"/>
      <c r="H6" s="219"/>
      <c r="I6" s="219"/>
      <c r="J6" s="343"/>
      <c r="K6" s="219"/>
      <c r="L6" s="219"/>
      <c r="M6" s="219"/>
      <c r="N6" s="219"/>
      <c r="O6" s="219"/>
      <c r="P6" s="218"/>
      <c r="Q6" s="211"/>
      <c r="R6" s="211"/>
    </row>
    <row r="7" spans="1:18">
      <c r="A7" s="235" t="s">
        <v>125</v>
      </c>
      <c r="B7" s="247"/>
      <c r="C7" s="248">
        <v>1147172885.1556146</v>
      </c>
      <c r="D7" s="249"/>
      <c r="E7" s="249"/>
      <c r="F7" s="249"/>
      <c r="G7" s="249"/>
      <c r="H7" s="249"/>
      <c r="I7" s="249"/>
      <c r="J7" s="346"/>
      <c r="K7" s="249"/>
      <c r="L7" s="249"/>
      <c r="M7" s="249"/>
      <c r="N7" s="249"/>
      <c r="O7" s="249"/>
      <c r="P7" s="250"/>
      <c r="Q7" s="251"/>
      <c r="R7" s="251"/>
    </row>
    <row r="8" spans="1:18" s="234" customFormat="1">
      <c r="A8" s="235" t="s">
        <v>126</v>
      </c>
      <c r="B8" s="335">
        <v>1126401598.7885666</v>
      </c>
      <c r="C8" s="249">
        <v>1147172885.1556146</v>
      </c>
      <c r="D8" s="249">
        <f t="shared" ref="D8:I8" si="1">+C8</f>
        <v>1147172885.1556146</v>
      </c>
      <c r="E8" s="249">
        <f t="shared" si="1"/>
        <v>1147172885.1556146</v>
      </c>
      <c r="F8" s="249">
        <f t="shared" si="1"/>
        <v>1147172885.1556146</v>
      </c>
      <c r="G8" s="249">
        <f t="shared" si="1"/>
        <v>1147172885.1556146</v>
      </c>
      <c r="H8" s="249">
        <f t="shared" si="1"/>
        <v>1147172885.1556146</v>
      </c>
      <c r="I8" s="249">
        <f t="shared" si="1"/>
        <v>1147172885.1556146</v>
      </c>
      <c r="J8" s="346">
        <v>8.7802769325573201E-5</v>
      </c>
      <c r="K8" s="249">
        <f>+I8</f>
        <v>1147172885.1556146</v>
      </c>
      <c r="L8" s="249">
        <f>+K8</f>
        <v>1147172885.1556146</v>
      </c>
      <c r="M8" s="249">
        <f>+L8</f>
        <v>1147172885.1556146</v>
      </c>
      <c r="N8" s="249">
        <f>+M8</f>
        <v>1147172885.1556146</v>
      </c>
      <c r="O8" s="249">
        <f>+N8</f>
        <v>1147172885.1556146</v>
      </c>
      <c r="P8" s="250"/>
      <c r="Q8" s="251"/>
      <c r="R8" s="251"/>
    </row>
    <row r="9" spans="1:18" s="234" customFormat="1">
      <c r="A9" s="235" t="s">
        <v>127</v>
      </c>
      <c r="B9" s="247"/>
      <c r="C9" s="249">
        <f>+C8</f>
        <v>1147172885.1556146</v>
      </c>
      <c r="D9" s="249">
        <f t="shared" ref="D9:I9" si="2">+C9+(D8-C8)</f>
        <v>1147172885.1556146</v>
      </c>
      <c r="E9" s="249">
        <f t="shared" si="2"/>
        <v>1147172885.1556146</v>
      </c>
      <c r="F9" s="249">
        <f t="shared" si="2"/>
        <v>1147172885.1556146</v>
      </c>
      <c r="G9" s="249">
        <f t="shared" si="2"/>
        <v>1147172885.1556146</v>
      </c>
      <c r="H9" s="249">
        <f t="shared" si="2"/>
        <v>1147172885.1556146</v>
      </c>
      <c r="I9" s="249">
        <f t="shared" si="2"/>
        <v>1147172885.1556146</v>
      </c>
      <c r="J9" s="346">
        <v>8.7802769325573201E-5</v>
      </c>
      <c r="K9" s="249">
        <f>+J9+(K8-J8)</f>
        <v>1147172885.1556146</v>
      </c>
      <c r="L9" s="249">
        <f>+K9+(L8-K8)</f>
        <v>1147172885.1556146</v>
      </c>
      <c r="M9" s="249">
        <f>+L9+(M8-L8)</f>
        <v>1147172885.1556146</v>
      </c>
      <c r="N9" s="249">
        <f>+M9+(N8-M8)</f>
        <v>1147172885.1556146</v>
      </c>
      <c r="O9" s="249">
        <f>+N9+(O8-N8)</f>
        <v>1147172885.1556146</v>
      </c>
      <c r="P9" s="250"/>
      <c r="Q9" s="251"/>
      <c r="R9" s="251"/>
    </row>
    <row r="10" spans="1:18" s="234" customFormat="1">
      <c r="A10" s="235"/>
      <c r="B10" s="247"/>
      <c r="C10" s="249"/>
      <c r="D10" s="249"/>
      <c r="E10" s="249"/>
      <c r="F10" s="249"/>
      <c r="G10" s="249"/>
      <c r="H10" s="249"/>
      <c r="I10" s="249"/>
      <c r="J10" s="346"/>
      <c r="K10" s="249"/>
      <c r="L10" s="249"/>
      <c r="M10" s="249"/>
      <c r="N10" s="249"/>
      <c r="O10" s="249"/>
      <c r="P10" s="250"/>
      <c r="Q10" s="251"/>
      <c r="R10" s="251"/>
    </row>
    <row r="11" spans="1:18" s="234" customFormat="1">
      <c r="A11" s="235" t="s">
        <v>129</v>
      </c>
      <c r="B11" s="247"/>
      <c r="C11" s="249"/>
      <c r="D11" s="249"/>
      <c r="E11" s="249"/>
      <c r="F11" s="249"/>
      <c r="G11" s="249"/>
      <c r="H11" s="249"/>
      <c r="I11" s="249"/>
      <c r="J11" s="346"/>
      <c r="K11" s="249"/>
      <c r="L11" s="249"/>
      <c r="M11" s="249"/>
      <c r="N11" s="249"/>
      <c r="O11" s="249"/>
      <c r="P11" s="250"/>
      <c r="Q11" s="251"/>
      <c r="R11" s="251"/>
    </row>
    <row r="12" spans="1:18" s="234" customFormat="1">
      <c r="A12" s="235" t="s">
        <v>126</v>
      </c>
      <c r="B12" s="247"/>
      <c r="C12" s="249">
        <f t="shared" ref="C12:I12" si="3">+C8</f>
        <v>1147172885.1556146</v>
      </c>
      <c r="D12" s="249">
        <f t="shared" si="3"/>
        <v>1147172885.1556146</v>
      </c>
      <c r="E12" s="249">
        <f t="shared" si="3"/>
        <v>1147172885.1556146</v>
      </c>
      <c r="F12" s="249">
        <f t="shared" si="3"/>
        <v>1147172885.1556146</v>
      </c>
      <c r="G12" s="249">
        <f t="shared" si="3"/>
        <v>1147172885.1556146</v>
      </c>
      <c r="H12" s="249">
        <f t="shared" si="3"/>
        <v>1147172885.1556146</v>
      </c>
      <c r="I12" s="249">
        <f t="shared" si="3"/>
        <v>1147172885.1556146</v>
      </c>
      <c r="J12" s="346">
        <v>1.75605538651146E-4</v>
      </c>
      <c r="K12" s="249">
        <f>+I12</f>
        <v>1147172885.1556146</v>
      </c>
      <c r="L12" s="249">
        <f>+K12</f>
        <v>1147172885.1556146</v>
      </c>
      <c r="M12" s="249">
        <f>+L12</f>
        <v>1147172885.1556146</v>
      </c>
      <c r="N12" s="249">
        <f>+M12</f>
        <v>1147172885.1556146</v>
      </c>
      <c r="O12" s="249">
        <f>+N12</f>
        <v>1147172885.1556146</v>
      </c>
      <c r="P12" s="250"/>
      <c r="Q12" s="251"/>
      <c r="R12" s="251"/>
    </row>
    <row r="13" spans="1:18" s="234" customFormat="1">
      <c r="A13" s="235" t="s">
        <v>130</v>
      </c>
      <c r="B13" s="247"/>
      <c r="C13" s="249">
        <f t="shared" ref="C13:I13" si="4">+C12</f>
        <v>1147172885.1556146</v>
      </c>
      <c r="D13" s="249">
        <f t="shared" si="4"/>
        <v>1147172885.1556146</v>
      </c>
      <c r="E13" s="249">
        <f t="shared" si="4"/>
        <v>1147172885.1556146</v>
      </c>
      <c r="F13" s="249">
        <f t="shared" si="4"/>
        <v>1147172885.1556146</v>
      </c>
      <c r="G13" s="249">
        <f t="shared" si="4"/>
        <v>1147172885.1556146</v>
      </c>
      <c r="H13" s="249">
        <f t="shared" si="4"/>
        <v>1147172885.1556146</v>
      </c>
      <c r="I13" s="249">
        <f t="shared" si="4"/>
        <v>1147172885.1556146</v>
      </c>
      <c r="J13" s="346">
        <v>1.75605538651146E-4</v>
      </c>
      <c r="K13" s="249">
        <f t="shared" ref="K13:O13" si="5">+K12</f>
        <v>1147172885.1556146</v>
      </c>
      <c r="L13" s="249">
        <f t="shared" si="5"/>
        <v>1147172885.1556146</v>
      </c>
      <c r="M13" s="249">
        <f t="shared" si="5"/>
        <v>1147172885.1556146</v>
      </c>
      <c r="N13" s="249">
        <f t="shared" si="5"/>
        <v>1147172885.1556146</v>
      </c>
      <c r="O13" s="249">
        <f t="shared" si="5"/>
        <v>1147172885.1556146</v>
      </c>
      <c r="P13" s="250"/>
      <c r="Q13" s="251"/>
      <c r="R13" s="251"/>
    </row>
    <row r="14" spans="1:18" s="234" customFormat="1">
      <c r="A14" s="235" t="s">
        <v>128</v>
      </c>
      <c r="B14" s="247"/>
      <c r="C14" s="249"/>
      <c r="D14" s="249"/>
      <c r="E14" s="249"/>
      <c r="F14" s="249"/>
      <c r="G14" s="249"/>
      <c r="H14" s="249"/>
      <c r="I14" s="249"/>
      <c r="J14" s="346"/>
      <c r="K14" s="249"/>
      <c r="L14" s="249"/>
      <c r="M14" s="249"/>
      <c r="N14" s="249"/>
      <c r="O14" s="249"/>
      <c r="P14" s="250"/>
      <c r="Q14" s="251"/>
      <c r="R14" s="251"/>
    </row>
    <row r="15" spans="1:18" s="234" customFormat="1">
      <c r="A15" s="235" t="s">
        <v>131</v>
      </c>
      <c r="B15" s="247"/>
      <c r="C15" s="249"/>
      <c r="D15" s="249"/>
      <c r="E15" s="249"/>
      <c r="F15" s="249"/>
      <c r="G15" s="249"/>
      <c r="H15" s="249"/>
      <c r="I15" s="249"/>
      <c r="J15" s="346"/>
      <c r="K15" s="249"/>
      <c r="L15" s="249"/>
      <c r="M15" s="249"/>
      <c r="N15" s="249"/>
      <c r="O15" s="249"/>
      <c r="P15" s="250"/>
      <c r="Q15" s="251"/>
      <c r="R15" s="251"/>
    </row>
    <row r="16" spans="1:18" s="234" customFormat="1" ht="15.6">
      <c r="A16" s="237" t="s">
        <v>132</v>
      </c>
      <c r="B16" s="252"/>
      <c r="C16" s="253">
        <f>B16+C13*($C72/12)</f>
        <v>3441518.6554668434</v>
      </c>
      <c r="D16" s="253">
        <f t="shared" ref="D16:I16" si="6">C16+D13*($C$72/12)</f>
        <v>6883037.3109336868</v>
      </c>
      <c r="E16" s="253">
        <f t="shared" si="6"/>
        <v>10324555.96640053</v>
      </c>
      <c r="F16" s="253">
        <f t="shared" si="6"/>
        <v>13766074.621867374</v>
      </c>
      <c r="G16" s="253">
        <f t="shared" si="6"/>
        <v>17207593.277334217</v>
      </c>
      <c r="H16" s="253">
        <f t="shared" si="6"/>
        <v>20649111.93280106</v>
      </c>
      <c r="I16" s="253">
        <f t="shared" si="6"/>
        <v>24090630.588267904</v>
      </c>
      <c r="J16" s="347">
        <v>2.0860113701871502E-6</v>
      </c>
      <c r="K16" s="253">
        <f>I16+K13*($C$72/12)</f>
        <v>27532149.243734747</v>
      </c>
      <c r="L16" s="253">
        <f>K16+L13*($C$72/12)</f>
        <v>30973667.899201591</v>
      </c>
      <c r="M16" s="253">
        <f>L16+M13*($C$72/12)</f>
        <v>34415186.554668434</v>
      </c>
      <c r="N16" s="253">
        <f>M16+N13*($C$72/12)</f>
        <v>37856705.210135281</v>
      </c>
      <c r="O16" s="253">
        <f>N16+O13*($C$72/12)</f>
        <v>41298223.865602121</v>
      </c>
      <c r="P16" s="254"/>
      <c r="Q16" s="255"/>
      <c r="R16" s="255"/>
    </row>
    <row r="17" spans="1:18" s="236" customFormat="1" ht="15.6">
      <c r="A17" s="235" t="s">
        <v>130</v>
      </c>
      <c r="B17" s="247"/>
      <c r="C17" s="249">
        <f t="shared" ref="C17:I17" si="7">+C16</f>
        <v>3441518.6554668434</v>
      </c>
      <c r="D17" s="249">
        <f t="shared" si="7"/>
        <v>6883037.3109336868</v>
      </c>
      <c r="E17" s="249">
        <f t="shared" si="7"/>
        <v>10324555.96640053</v>
      </c>
      <c r="F17" s="249">
        <f t="shared" si="7"/>
        <v>13766074.621867374</v>
      </c>
      <c r="G17" s="249">
        <f t="shared" si="7"/>
        <v>17207593.277334217</v>
      </c>
      <c r="H17" s="249">
        <f t="shared" si="7"/>
        <v>20649111.93280106</v>
      </c>
      <c r="I17" s="249">
        <f t="shared" si="7"/>
        <v>24090630.588267904</v>
      </c>
      <c r="J17" s="346">
        <v>2.0860113701871502E-6</v>
      </c>
      <c r="K17" s="249">
        <f t="shared" ref="K17:O17" si="8">+K16</f>
        <v>27532149.243734747</v>
      </c>
      <c r="L17" s="249">
        <f t="shared" si="8"/>
        <v>30973667.899201591</v>
      </c>
      <c r="M17" s="249">
        <f t="shared" si="8"/>
        <v>34415186.554668434</v>
      </c>
      <c r="N17" s="249">
        <f t="shared" si="8"/>
        <v>37856705.210135281</v>
      </c>
      <c r="O17" s="249">
        <f t="shared" si="8"/>
        <v>41298223.865602121</v>
      </c>
      <c r="P17" s="250"/>
      <c r="Q17" s="251"/>
      <c r="R17" s="251"/>
    </row>
    <row r="18" spans="1:18" s="234" customFormat="1">
      <c r="A18" s="235"/>
      <c r="B18" s="247"/>
      <c r="C18" s="249"/>
      <c r="D18" s="256"/>
      <c r="E18" s="256"/>
      <c r="F18" s="256"/>
      <c r="G18" s="249"/>
      <c r="H18" s="249"/>
      <c r="I18" s="249"/>
      <c r="J18" s="346"/>
      <c r="K18" s="249"/>
      <c r="L18" s="249"/>
      <c r="M18" s="249"/>
      <c r="N18" s="249"/>
      <c r="O18" s="249"/>
      <c r="P18" s="250"/>
      <c r="Q18" s="251"/>
      <c r="R18" s="251"/>
    </row>
    <row r="19" spans="1:18" s="234" customFormat="1">
      <c r="A19" s="235" t="s">
        <v>133</v>
      </c>
      <c r="B19" s="247"/>
      <c r="C19" s="249"/>
      <c r="D19" s="249"/>
      <c r="E19" s="249"/>
      <c r="F19" s="249"/>
      <c r="G19" s="249"/>
      <c r="H19" s="249"/>
      <c r="I19" s="249"/>
      <c r="J19" s="346"/>
      <c r="K19" s="249"/>
      <c r="L19" s="249"/>
      <c r="M19" s="249"/>
      <c r="N19" s="249"/>
      <c r="O19" s="249"/>
      <c r="P19" s="250"/>
      <c r="Q19" s="251"/>
      <c r="R19" s="251"/>
    </row>
    <row r="20" spans="1:18" s="234" customFormat="1">
      <c r="A20" s="235" t="s">
        <v>126</v>
      </c>
      <c r="B20" s="247"/>
      <c r="C20" s="249">
        <f t="shared" ref="C20:I20" si="9">+C12-C16</f>
        <v>1143731366.5001478</v>
      </c>
      <c r="D20" s="249">
        <f t="shared" si="9"/>
        <v>1140289847.844681</v>
      </c>
      <c r="E20" s="249">
        <f t="shared" si="9"/>
        <v>1136848329.189214</v>
      </c>
      <c r="F20" s="249">
        <f t="shared" si="9"/>
        <v>1133406810.5337472</v>
      </c>
      <c r="G20" s="249">
        <f t="shared" si="9"/>
        <v>1129965291.8782804</v>
      </c>
      <c r="H20" s="249">
        <f t="shared" si="9"/>
        <v>1126523773.2228136</v>
      </c>
      <c r="I20" s="249">
        <f t="shared" si="9"/>
        <v>1123082254.5673468</v>
      </c>
      <c r="J20" s="346">
        <v>1.7351952728095901E-4</v>
      </c>
      <c r="K20" s="249">
        <f>+K12-K16</f>
        <v>1119640735.9118798</v>
      </c>
      <c r="L20" s="249">
        <f>+L12-L16</f>
        <v>1116199217.256413</v>
      </c>
      <c r="M20" s="249">
        <f>+M12-M16</f>
        <v>1112757698.6009462</v>
      </c>
      <c r="N20" s="249">
        <f>+N12-N16</f>
        <v>1109316179.9454794</v>
      </c>
      <c r="O20" s="249">
        <f>+O12-O16</f>
        <v>1105874661.2900126</v>
      </c>
      <c r="P20" s="250"/>
      <c r="Q20" s="251"/>
      <c r="R20" s="251"/>
    </row>
    <row r="21" spans="1:18" s="234" customFormat="1">
      <c r="A21" s="235" t="s">
        <v>127</v>
      </c>
      <c r="B21" s="247"/>
      <c r="C21" s="249">
        <f t="shared" ref="C21:I21" si="10">+C20</f>
        <v>1143731366.5001478</v>
      </c>
      <c r="D21" s="249">
        <f t="shared" si="10"/>
        <v>1140289847.844681</v>
      </c>
      <c r="E21" s="249">
        <f t="shared" si="10"/>
        <v>1136848329.189214</v>
      </c>
      <c r="F21" s="249">
        <f t="shared" si="10"/>
        <v>1133406810.5337472</v>
      </c>
      <c r="G21" s="249">
        <f t="shared" si="10"/>
        <v>1129965291.8782804</v>
      </c>
      <c r="H21" s="249">
        <f t="shared" si="10"/>
        <v>1126523773.2228136</v>
      </c>
      <c r="I21" s="249">
        <f t="shared" si="10"/>
        <v>1123082254.5673468</v>
      </c>
      <c r="J21" s="346">
        <v>1.7351952728095901E-4</v>
      </c>
      <c r="K21" s="249">
        <f>+K20</f>
        <v>1119640735.9118798</v>
      </c>
      <c r="L21" s="249">
        <f>+L20</f>
        <v>1116199217.256413</v>
      </c>
      <c r="M21" s="249">
        <f>+M20</f>
        <v>1112757698.6009462</v>
      </c>
      <c r="N21" s="249">
        <f>+N20</f>
        <v>1109316179.9454794</v>
      </c>
      <c r="O21" s="249">
        <f>+O20</f>
        <v>1105874661.2900126</v>
      </c>
      <c r="P21" s="250"/>
      <c r="Q21" s="251"/>
      <c r="R21" s="251"/>
    </row>
    <row r="22" spans="1:18" s="234" customFormat="1">
      <c r="A22" s="220"/>
      <c r="B22" s="257"/>
      <c r="C22" s="258">
        <v>3441518.6554668429</v>
      </c>
      <c r="D22" s="258"/>
      <c r="E22" s="258"/>
      <c r="F22" s="258"/>
      <c r="G22" s="258"/>
      <c r="H22" s="258"/>
      <c r="I22" s="258"/>
      <c r="J22" s="348"/>
      <c r="K22" s="258"/>
      <c r="L22" s="258"/>
      <c r="M22" s="258"/>
      <c r="N22" s="258"/>
      <c r="O22" s="258"/>
      <c r="P22" s="259"/>
      <c r="Q22" s="260"/>
      <c r="R22" s="260"/>
    </row>
    <row r="23" spans="1:18">
      <c r="A23" s="220"/>
      <c r="B23" s="257"/>
      <c r="C23" s="260"/>
      <c r="D23" s="260"/>
      <c r="E23" s="258"/>
      <c r="F23" s="258"/>
      <c r="G23" s="258"/>
      <c r="H23" s="258"/>
      <c r="I23" s="258"/>
      <c r="J23" s="348"/>
      <c r="K23" s="258"/>
      <c r="L23" s="258"/>
      <c r="M23" s="258"/>
      <c r="N23" s="258"/>
      <c r="O23" s="258"/>
      <c r="P23" s="259"/>
      <c r="Q23" s="260"/>
      <c r="R23" s="260"/>
    </row>
    <row r="24" spans="1:18">
      <c r="A24" s="231" t="s">
        <v>125</v>
      </c>
      <c r="B24" s="261"/>
      <c r="C24" s="262">
        <v>56975570.443496235</v>
      </c>
      <c r="D24" s="262">
        <v>57026055.443496235</v>
      </c>
      <c r="E24" s="263"/>
      <c r="F24" s="263"/>
      <c r="G24" s="263"/>
      <c r="H24" s="263"/>
      <c r="I24" s="263"/>
      <c r="J24" s="349"/>
      <c r="K24" s="263"/>
      <c r="L24" s="263"/>
      <c r="M24" s="263"/>
      <c r="N24" s="263"/>
      <c r="O24" s="263"/>
      <c r="P24" s="264"/>
      <c r="Q24" s="265"/>
      <c r="R24" s="265"/>
    </row>
    <row r="25" spans="1:18" s="230" customFormat="1">
      <c r="A25" s="231" t="s">
        <v>134</v>
      </c>
      <c r="B25" s="266">
        <f>+(C24-75728)</f>
        <v>56899842.443496235</v>
      </c>
      <c r="C25" s="263">
        <f>+C24</f>
        <v>56975570.443496235</v>
      </c>
      <c r="D25" s="263">
        <f>+D24</f>
        <v>57026055.443496235</v>
      </c>
      <c r="E25" s="263">
        <f t="shared" ref="E25:O25" si="11">+D25</f>
        <v>57026055.443496235</v>
      </c>
      <c r="F25" s="263">
        <f t="shared" si="11"/>
        <v>57026055.443496235</v>
      </c>
      <c r="G25" s="263">
        <f t="shared" si="11"/>
        <v>57026055.443496235</v>
      </c>
      <c r="H25" s="263">
        <f t="shared" si="11"/>
        <v>57026055.443496235</v>
      </c>
      <c r="I25" s="263">
        <f t="shared" si="11"/>
        <v>57026055.443496235</v>
      </c>
      <c r="J25" s="349">
        <f t="shared" si="11"/>
        <v>57026055.443496235</v>
      </c>
      <c r="K25" s="263">
        <f>I25</f>
        <v>57026055.443496235</v>
      </c>
      <c r="L25" s="263">
        <f t="shared" si="11"/>
        <v>57026055.443496235</v>
      </c>
      <c r="M25" s="263">
        <f t="shared" si="11"/>
        <v>57026055.443496235</v>
      </c>
      <c r="N25" s="263">
        <f t="shared" si="11"/>
        <v>57026055.443496235</v>
      </c>
      <c r="O25" s="263">
        <f t="shared" si="11"/>
        <v>57026055.443496235</v>
      </c>
      <c r="P25" s="264"/>
      <c r="Q25" s="265"/>
      <c r="R25" s="265"/>
    </row>
    <row r="26" spans="1:18" s="230" customFormat="1">
      <c r="A26" s="231" t="s">
        <v>127</v>
      </c>
      <c r="B26" s="261"/>
      <c r="C26" s="263">
        <f>+C25</f>
        <v>56975570.443496235</v>
      </c>
      <c r="D26" s="263">
        <f t="shared" ref="D26:I26" si="12">+C26+(D25-C25)</f>
        <v>57026055.443496235</v>
      </c>
      <c r="E26" s="263">
        <f t="shared" si="12"/>
        <v>57026055.443496235</v>
      </c>
      <c r="F26" s="263">
        <f t="shared" si="12"/>
        <v>57026055.443496235</v>
      </c>
      <c r="G26" s="263">
        <f t="shared" si="12"/>
        <v>57026055.443496235</v>
      </c>
      <c r="H26" s="263">
        <f t="shared" si="12"/>
        <v>57026055.443496235</v>
      </c>
      <c r="I26" s="263">
        <f t="shared" si="12"/>
        <v>57026055.443496235</v>
      </c>
      <c r="J26" s="349">
        <v>8.7802769325573201E-5</v>
      </c>
      <c r="K26" s="263">
        <f>+I26+(K25-I25)</f>
        <v>57026055.443496235</v>
      </c>
      <c r="L26" s="263">
        <f>+K26+(L25-K25)</f>
        <v>57026055.443496235</v>
      </c>
      <c r="M26" s="263">
        <f>+L26+(M25-L25)</f>
        <v>57026055.443496235</v>
      </c>
      <c r="N26" s="263">
        <f>+M26+(N25-M25)</f>
        <v>57026055.443496235</v>
      </c>
      <c r="O26" s="263">
        <f>+N26+(O25-N25)</f>
        <v>57026055.443496235</v>
      </c>
      <c r="P26" s="264"/>
      <c r="Q26" s="265"/>
      <c r="R26" s="265"/>
    </row>
    <row r="27" spans="1:18" s="230" customFormat="1">
      <c r="A27" s="231" t="s">
        <v>129</v>
      </c>
      <c r="B27" s="261"/>
      <c r="C27" s="263"/>
      <c r="D27" s="263"/>
      <c r="E27" s="263"/>
      <c r="F27" s="263"/>
      <c r="G27" s="263"/>
      <c r="H27" s="263"/>
      <c r="I27" s="263"/>
      <c r="J27" s="349"/>
      <c r="K27" s="263"/>
      <c r="L27" s="263"/>
      <c r="M27" s="263"/>
      <c r="N27" s="263"/>
      <c r="O27" s="263"/>
      <c r="P27" s="264"/>
      <c r="Q27" s="265"/>
      <c r="R27" s="265"/>
    </row>
    <row r="28" spans="1:18" s="230" customFormat="1">
      <c r="A28" s="231" t="s">
        <v>134</v>
      </c>
      <c r="B28" s="261"/>
      <c r="C28" s="263">
        <f t="shared" ref="C28:I28" si="13">+C25</f>
        <v>56975570.443496235</v>
      </c>
      <c r="D28" s="263">
        <f t="shared" si="13"/>
        <v>57026055.443496235</v>
      </c>
      <c r="E28" s="263">
        <f t="shared" si="13"/>
        <v>57026055.443496235</v>
      </c>
      <c r="F28" s="263">
        <f t="shared" si="13"/>
        <v>57026055.443496235</v>
      </c>
      <c r="G28" s="263">
        <f t="shared" si="13"/>
        <v>57026055.443496235</v>
      </c>
      <c r="H28" s="263">
        <f t="shared" si="13"/>
        <v>57026055.443496235</v>
      </c>
      <c r="I28" s="263">
        <f t="shared" si="13"/>
        <v>57026055.443496235</v>
      </c>
      <c r="J28" s="349">
        <v>1.75605538651146E-4</v>
      </c>
      <c r="K28" s="263">
        <f>+I28</f>
        <v>57026055.443496235</v>
      </c>
      <c r="L28" s="263">
        <f>+K28</f>
        <v>57026055.443496235</v>
      </c>
      <c r="M28" s="263">
        <f>+L28</f>
        <v>57026055.443496235</v>
      </c>
      <c r="N28" s="263">
        <f>+M28</f>
        <v>57026055.443496235</v>
      </c>
      <c r="O28" s="263">
        <f>+N28</f>
        <v>57026055.443496235</v>
      </c>
      <c r="P28" s="264"/>
      <c r="Q28" s="265"/>
      <c r="R28" s="265"/>
    </row>
    <row r="29" spans="1:18" s="230" customFormat="1">
      <c r="A29" s="231" t="s">
        <v>130</v>
      </c>
      <c r="B29" s="261"/>
      <c r="C29" s="263">
        <f t="shared" ref="C29:I29" si="14">+C28</f>
        <v>56975570.443496235</v>
      </c>
      <c r="D29" s="263">
        <f t="shared" si="14"/>
        <v>57026055.443496235</v>
      </c>
      <c r="E29" s="263">
        <f t="shared" si="14"/>
        <v>57026055.443496235</v>
      </c>
      <c r="F29" s="263">
        <f t="shared" si="14"/>
        <v>57026055.443496235</v>
      </c>
      <c r="G29" s="263">
        <f t="shared" si="14"/>
        <v>57026055.443496235</v>
      </c>
      <c r="H29" s="263">
        <f t="shared" si="14"/>
        <v>57026055.443496235</v>
      </c>
      <c r="I29" s="263">
        <f t="shared" si="14"/>
        <v>57026055.443496235</v>
      </c>
      <c r="J29" s="349">
        <v>1.75605538651146E-4</v>
      </c>
      <c r="K29" s="263">
        <f t="shared" ref="K29:O29" si="15">+K28</f>
        <v>57026055.443496235</v>
      </c>
      <c r="L29" s="263">
        <f t="shared" si="15"/>
        <v>57026055.443496235</v>
      </c>
      <c r="M29" s="263">
        <f t="shared" si="15"/>
        <v>57026055.443496235</v>
      </c>
      <c r="N29" s="263">
        <f t="shared" si="15"/>
        <v>57026055.443496235</v>
      </c>
      <c r="O29" s="263">
        <f t="shared" si="15"/>
        <v>57026055.443496235</v>
      </c>
      <c r="P29" s="264"/>
      <c r="Q29" s="265"/>
      <c r="R29" s="265"/>
    </row>
    <row r="30" spans="1:18" s="230" customFormat="1">
      <c r="A30" s="231" t="s">
        <v>128</v>
      </c>
      <c r="B30" s="261"/>
      <c r="C30" s="263"/>
      <c r="D30" s="263"/>
      <c r="E30" s="263"/>
      <c r="F30" s="263"/>
      <c r="G30" s="263"/>
      <c r="H30" s="263"/>
      <c r="I30" s="263"/>
      <c r="J30" s="349"/>
      <c r="K30" s="263"/>
      <c r="L30" s="263"/>
      <c r="M30" s="263"/>
      <c r="N30" s="263"/>
      <c r="O30" s="263"/>
      <c r="P30" s="264"/>
      <c r="Q30" s="265"/>
      <c r="R30" s="265"/>
    </row>
    <row r="31" spans="1:18" s="230" customFormat="1">
      <c r="A31" s="231" t="s">
        <v>131</v>
      </c>
      <c r="B31" s="261"/>
      <c r="C31" s="263"/>
      <c r="D31" s="263"/>
      <c r="E31" s="263"/>
      <c r="F31" s="263"/>
      <c r="G31" s="263"/>
      <c r="H31" s="263"/>
      <c r="I31" s="263"/>
      <c r="J31" s="349"/>
      <c r="K31" s="263"/>
      <c r="L31" s="263"/>
      <c r="M31" s="263"/>
      <c r="N31" s="263"/>
      <c r="O31" s="263"/>
      <c r="P31" s="264"/>
      <c r="Q31" s="265"/>
      <c r="R31" s="265"/>
    </row>
    <row r="32" spans="1:18" s="230" customFormat="1" ht="15.6">
      <c r="A32" s="233" t="s">
        <v>135</v>
      </c>
      <c r="B32" s="267"/>
      <c r="C32" s="268">
        <f t="shared" ref="C32:I32" si="16">B32+((C26*$C$77)*($C$73/12)+(C26*$C$78)*($C$74/12))</f>
        <v>89068.200007204374</v>
      </c>
      <c r="D32" s="268">
        <f t="shared" si="16"/>
        <v>178215.32170035873</v>
      </c>
      <c r="E32" s="268">
        <f t="shared" si="16"/>
        <v>267362.44339351309</v>
      </c>
      <c r="F32" s="268">
        <f t="shared" si="16"/>
        <v>356509.56508666743</v>
      </c>
      <c r="G32" s="268">
        <f t="shared" si="16"/>
        <v>445656.68677982176</v>
      </c>
      <c r="H32" s="268">
        <f t="shared" si="16"/>
        <v>534803.80847297609</v>
      </c>
      <c r="I32" s="268">
        <f t="shared" si="16"/>
        <v>623950.93016613042</v>
      </c>
      <c r="J32" s="350">
        <v>2.0860113701871502E-6</v>
      </c>
      <c r="K32" s="268">
        <f>I32+((K26*$C$77)*($C$73/12)+(K26*$C$78)*($C$74/12))</f>
        <v>713098.05185928475</v>
      </c>
      <c r="L32" s="268">
        <f>K32+((L26*$C$77)*($C$73/12)+(L26*$C$78)*($C$74/12))</f>
        <v>802245.17355243908</v>
      </c>
      <c r="M32" s="268">
        <f>L32+((M26*$C$77)*($C$73/12)+(M26*$C$78)*($C$74/12))</f>
        <v>891392.29524559341</v>
      </c>
      <c r="N32" s="268">
        <f>M32+((N26*$C$77)*($C$73/12)+(N26*$C$78)*($C$74/12))</f>
        <v>980539.41693874775</v>
      </c>
      <c r="O32" s="268">
        <f>N32+((O26*$C$77)*($C$73/12)+(O26*$C$78)*($C$74/12))</f>
        <v>1069686.5386319021</v>
      </c>
      <c r="P32" s="269"/>
      <c r="Q32" s="270"/>
      <c r="R32" s="270"/>
    </row>
    <row r="33" spans="1:18" s="232" customFormat="1" ht="15.6">
      <c r="A33" s="231" t="s">
        <v>130</v>
      </c>
      <c r="B33" s="261"/>
      <c r="C33" s="263">
        <f t="shared" ref="C33:I33" si="17">+C32</f>
        <v>89068.200007204374</v>
      </c>
      <c r="D33" s="263">
        <f t="shared" si="17"/>
        <v>178215.32170035873</v>
      </c>
      <c r="E33" s="263">
        <f t="shared" si="17"/>
        <v>267362.44339351309</v>
      </c>
      <c r="F33" s="263">
        <f t="shared" si="17"/>
        <v>356509.56508666743</v>
      </c>
      <c r="G33" s="263">
        <f t="shared" si="17"/>
        <v>445656.68677982176</v>
      </c>
      <c r="H33" s="263">
        <f t="shared" si="17"/>
        <v>534803.80847297609</v>
      </c>
      <c r="I33" s="263">
        <f t="shared" si="17"/>
        <v>623950.93016613042</v>
      </c>
      <c r="J33" s="349">
        <v>2.0860113701871502E-6</v>
      </c>
      <c r="K33" s="263">
        <f t="shared" ref="K33:O33" si="18">+K32</f>
        <v>713098.05185928475</v>
      </c>
      <c r="L33" s="263">
        <f t="shared" si="18"/>
        <v>802245.17355243908</v>
      </c>
      <c r="M33" s="263">
        <f t="shared" si="18"/>
        <v>891392.29524559341</v>
      </c>
      <c r="N33" s="263">
        <f t="shared" si="18"/>
        <v>980539.41693874775</v>
      </c>
      <c r="O33" s="263">
        <f t="shared" si="18"/>
        <v>1069686.5386319021</v>
      </c>
      <c r="P33" s="264"/>
      <c r="Q33" s="265"/>
      <c r="R33" s="265"/>
    </row>
    <row r="34" spans="1:18" s="230" customFormat="1">
      <c r="A34" s="231"/>
      <c r="B34" s="261"/>
      <c r="C34" s="263"/>
      <c r="D34" s="271"/>
      <c r="E34" s="271"/>
      <c r="F34" s="271"/>
      <c r="G34" s="263"/>
      <c r="H34" s="263"/>
      <c r="I34" s="263"/>
      <c r="J34" s="349"/>
      <c r="K34" s="263"/>
      <c r="L34" s="263"/>
      <c r="M34" s="263"/>
      <c r="N34" s="263"/>
      <c r="O34" s="263"/>
      <c r="P34" s="264"/>
      <c r="Q34" s="265"/>
      <c r="R34" s="265"/>
    </row>
    <row r="35" spans="1:18" s="230" customFormat="1">
      <c r="A35" s="231" t="s">
        <v>133</v>
      </c>
      <c r="B35" s="261"/>
      <c r="C35" s="263"/>
      <c r="D35" s="263"/>
      <c r="E35" s="263"/>
      <c r="F35" s="263"/>
      <c r="G35" s="263"/>
      <c r="H35" s="263"/>
      <c r="I35" s="263"/>
      <c r="J35" s="349"/>
      <c r="K35" s="263"/>
      <c r="L35" s="263"/>
      <c r="M35" s="263"/>
      <c r="N35" s="263"/>
      <c r="O35" s="263"/>
      <c r="P35" s="264"/>
      <c r="Q35" s="265"/>
      <c r="R35" s="265"/>
    </row>
    <row r="36" spans="1:18" s="230" customFormat="1">
      <c r="A36" s="231" t="s">
        <v>134</v>
      </c>
      <c r="B36" s="261"/>
      <c r="C36" s="263">
        <f t="shared" ref="C36:I36" si="19">+C28-C32</f>
        <v>56886502.243489027</v>
      </c>
      <c r="D36" s="263">
        <f t="shared" si="19"/>
        <v>56847840.121795878</v>
      </c>
      <c r="E36" s="263">
        <f t="shared" si="19"/>
        <v>56758693.000102721</v>
      </c>
      <c r="F36" s="263">
        <f t="shared" si="19"/>
        <v>56669545.878409564</v>
      </c>
      <c r="G36" s="263">
        <f t="shared" si="19"/>
        <v>56580398.756716415</v>
      </c>
      <c r="H36" s="263">
        <f t="shared" si="19"/>
        <v>56491251.635023259</v>
      </c>
      <c r="I36" s="263">
        <f t="shared" si="19"/>
        <v>56402104.513330102</v>
      </c>
      <c r="J36" s="349">
        <v>1.7351952728095901E-4</v>
      </c>
      <c r="K36" s="263">
        <f>+K28-K32</f>
        <v>56312957.391636953</v>
      </c>
      <c r="L36" s="263">
        <f>+L28-L32</f>
        <v>56223810.269943796</v>
      </c>
      <c r="M36" s="263">
        <f>+M28-M32</f>
        <v>56134663.148250639</v>
      </c>
      <c r="N36" s="263">
        <f>+N28-N32</f>
        <v>56045516.02655749</v>
      </c>
      <c r="O36" s="263">
        <f>+O28-O32</f>
        <v>55956368.904864334</v>
      </c>
      <c r="P36" s="264"/>
      <c r="Q36" s="265"/>
      <c r="R36" s="265"/>
    </row>
    <row r="37" spans="1:18" s="230" customFormat="1">
      <c r="A37" s="231" t="s">
        <v>127</v>
      </c>
      <c r="B37" s="261"/>
      <c r="C37" s="263">
        <f t="shared" ref="C37:I37" si="20">+C36</f>
        <v>56886502.243489027</v>
      </c>
      <c r="D37" s="263">
        <f t="shared" si="20"/>
        <v>56847840.121795878</v>
      </c>
      <c r="E37" s="263">
        <f t="shared" si="20"/>
        <v>56758693.000102721</v>
      </c>
      <c r="F37" s="263">
        <f t="shared" si="20"/>
        <v>56669545.878409564</v>
      </c>
      <c r="G37" s="263">
        <f t="shared" si="20"/>
        <v>56580398.756716415</v>
      </c>
      <c r="H37" s="263">
        <f t="shared" si="20"/>
        <v>56491251.635023259</v>
      </c>
      <c r="I37" s="263">
        <f t="shared" si="20"/>
        <v>56402104.513330102</v>
      </c>
      <c r="J37" s="349">
        <v>1.7351952728095901E-4</v>
      </c>
      <c r="K37" s="263">
        <f>+K36</f>
        <v>56312957.391636953</v>
      </c>
      <c r="L37" s="263">
        <f>+L36</f>
        <v>56223810.269943796</v>
      </c>
      <c r="M37" s="263">
        <f>+M36</f>
        <v>56134663.148250639</v>
      </c>
      <c r="N37" s="263">
        <f>+N36</f>
        <v>56045516.02655749</v>
      </c>
      <c r="O37" s="263">
        <f>+O36</f>
        <v>55956368.904864334</v>
      </c>
      <c r="P37" s="264"/>
      <c r="Q37" s="265"/>
      <c r="R37" s="265"/>
    </row>
    <row r="38" spans="1:18" s="230" customFormat="1">
      <c r="A38" s="220"/>
      <c r="B38" s="257"/>
      <c r="C38" s="258"/>
      <c r="D38" s="258"/>
      <c r="E38" s="258"/>
      <c r="F38" s="258"/>
      <c r="G38" s="258"/>
      <c r="H38" s="258"/>
      <c r="I38" s="258"/>
      <c r="J38" s="348"/>
      <c r="K38" s="258"/>
      <c r="L38" s="258"/>
      <c r="M38" s="258"/>
      <c r="N38" s="258"/>
      <c r="O38" s="258"/>
      <c r="P38" s="259"/>
      <c r="Q38" s="260"/>
      <c r="R38" s="260"/>
    </row>
    <row r="39" spans="1:18">
      <c r="A39" s="227" t="s">
        <v>125</v>
      </c>
      <c r="B39" s="272"/>
      <c r="C39" s="273">
        <f>25460057.5599493</f>
        <v>25460057.559949301</v>
      </c>
      <c r="D39" s="274"/>
      <c r="E39" s="274"/>
      <c r="F39" s="274"/>
      <c r="G39" s="274"/>
      <c r="H39" s="274"/>
      <c r="I39" s="274"/>
      <c r="J39" s="351"/>
      <c r="K39" s="274"/>
      <c r="L39" s="274"/>
      <c r="M39" s="274"/>
      <c r="N39" s="274"/>
      <c r="O39" s="274"/>
      <c r="P39" s="275"/>
      <c r="Q39" s="276"/>
      <c r="R39" s="276"/>
    </row>
    <row r="40" spans="1:18" s="226" customFormat="1">
      <c r="A40" s="227" t="s">
        <v>301</v>
      </c>
      <c r="B40" s="272"/>
      <c r="C40" s="274">
        <f>25460057.5599493</f>
        <v>25460057.559949301</v>
      </c>
      <c r="D40" s="274">
        <f>C40</f>
        <v>25460057.559949301</v>
      </c>
      <c r="E40" s="274">
        <f t="shared" ref="E40:O40" si="21">+D40</f>
        <v>25460057.559949301</v>
      </c>
      <c r="F40" s="274">
        <f t="shared" si="21"/>
        <v>25460057.559949301</v>
      </c>
      <c r="G40" s="274">
        <f t="shared" si="21"/>
        <v>25460057.559949301</v>
      </c>
      <c r="H40" s="274">
        <f t="shared" si="21"/>
        <v>25460057.559949301</v>
      </c>
      <c r="I40" s="274">
        <f t="shared" si="21"/>
        <v>25460057.559949301</v>
      </c>
      <c r="J40" s="351">
        <f t="shared" si="21"/>
        <v>25460057.559949301</v>
      </c>
      <c r="K40" s="274">
        <f>I40</f>
        <v>25460057.559949301</v>
      </c>
      <c r="L40" s="274">
        <f t="shared" si="21"/>
        <v>25460057.559949301</v>
      </c>
      <c r="M40" s="274">
        <f t="shared" si="21"/>
        <v>25460057.559949301</v>
      </c>
      <c r="N40" s="274">
        <f t="shared" si="21"/>
        <v>25460057.559949301</v>
      </c>
      <c r="O40" s="274">
        <f t="shared" si="21"/>
        <v>25460057.559949301</v>
      </c>
      <c r="P40" s="275"/>
      <c r="Q40" s="276"/>
      <c r="R40" s="276"/>
    </row>
    <row r="41" spans="1:18" s="226" customFormat="1">
      <c r="A41" s="227" t="s">
        <v>127</v>
      </c>
      <c r="B41" s="272"/>
      <c r="C41" s="274">
        <f>+C40</f>
        <v>25460057.559949301</v>
      </c>
      <c r="D41" s="274">
        <f t="shared" ref="D41:I41" si="22">+C41+(D40-C40)</f>
        <v>25460057.559949301</v>
      </c>
      <c r="E41" s="274">
        <f t="shared" si="22"/>
        <v>25460057.559949301</v>
      </c>
      <c r="F41" s="274">
        <f t="shared" si="22"/>
        <v>25460057.559949301</v>
      </c>
      <c r="G41" s="274">
        <f t="shared" si="22"/>
        <v>25460057.559949301</v>
      </c>
      <c r="H41" s="274">
        <f t="shared" si="22"/>
        <v>25460057.559949301</v>
      </c>
      <c r="I41" s="274">
        <f t="shared" si="22"/>
        <v>25460057.559949301</v>
      </c>
      <c r="J41" s="351">
        <v>8.7802769325573201E-5</v>
      </c>
      <c r="K41" s="274">
        <f>+I41+(K40-I40)</f>
        <v>25460057.559949301</v>
      </c>
      <c r="L41" s="274">
        <f>+K41+(L40-K40)</f>
        <v>25460057.559949301</v>
      </c>
      <c r="M41" s="274">
        <f>+L41+(M40-L40)</f>
        <v>25460057.559949301</v>
      </c>
      <c r="N41" s="274">
        <f>+M41+(N40-M40)</f>
        <v>25460057.559949301</v>
      </c>
      <c r="O41" s="274">
        <f>+N41+(O40-N40)</f>
        <v>25460057.559949301</v>
      </c>
      <c r="P41" s="275"/>
      <c r="Q41" s="276"/>
      <c r="R41" s="276"/>
    </row>
    <row r="42" spans="1:18" s="226" customFormat="1">
      <c r="A42" s="227"/>
      <c r="B42" s="272"/>
      <c r="C42" s="274"/>
      <c r="D42" s="274"/>
      <c r="E42" s="274"/>
      <c r="F42" s="274"/>
      <c r="G42" s="274"/>
      <c r="H42" s="274"/>
      <c r="I42" s="274"/>
      <c r="J42" s="351"/>
      <c r="K42" s="274"/>
      <c r="L42" s="274"/>
      <c r="M42" s="274"/>
      <c r="N42" s="274"/>
      <c r="O42" s="274"/>
      <c r="P42" s="275"/>
      <c r="Q42" s="276"/>
      <c r="R42" s="276"/>
    </row>
    <row r="43" spans="1:18" s="226" customFormat="1">
      <c r="A43" s="227" t="s">
        <v>129</v>
      </c>
      <c r="B43" s="272"/>
      <c r="C43" s="274"/>
      <c r="D43" s="274"/>
      <c r="E43" s="274"/>
      <c r="F43" s="274"/>
      <c r="G43" s="274"/>
      <c r="H43" s="274"/>
      <c r="I43" s="274"/>
      <c r="J43" s="351"/>
      <c r="K43" s="274"/>
      <c r="L43" s="274"/>
      <c r="M43" s="274"/>
      <c r="N43" s="274"/>
      <c r="O43" s="274"/>
      <c r="P43" s="275"/>
      <c r="Q43" s="276"/>
      <c r="R43" s="276"/>
    </row>
    <row r="44" spans="1:18" s="226" customFormat="1">
      <c r="A44" s="227" t="s">
        <v>301</v>
      </c>
      <c r="B44" s="272"/>
      <c r="C44" s="274">
        <f t="shared" ref="C44:I44" si="23">+C40</f>
        <v>25460057.559949301</v>
      </c>
      <c r="D44" s="274">
        <f t="shared" si="23"/>
        <v>25460057.559949301</v>
      </c>
      <c r="E44" s="274">
        <f t="shared" si="23"/>
        <v>25460057.559949301</v>
      </c>
      <c r="F44" s="274">
        <f t="shared" si="23"/>
        <v>25460057.559949301</v>
      </c>
      <c r="G44" s="274">
        <f t="shared" si="23"/>
        <v>25460057.559949301</v>
      </c>
      <c r="H44" s="274">
        <f t="shared" si="23"/>
        <v>25460057.559949301</v>
      </c>
      <c r="I44" s="274">
        <f t="shared" si="23"/>
        <v>25460057.559949301</v>
      </c>
      <c r="J44" s="351">
        <v>1.75605538651146E-4</v>
      </c>
      <c r="K44" s="274">
        <f>+I44</f>
        <v>25460057.559949301</v>
      </c>
      <c r="L44" s="274">
        <f>+K44</f>
        <v>25460057.559949301</v>
      </c>
      <c r="M44" s="274">
        <f>+L44</f>
        <v>25460057.559949301</v>
      </c>
      <c r="N44" s="274">
        <f>+M44</f>
        <v>25460057.559949301</v>
      </c>
      <c r="O44" s="274">
        <f>+N44</f>
        <v>25460057.559949301</v>
      </c>
      <c r="P44" s="275"/>
      <c r="Q44" s="276"/>
      <c r="R44" s="276"/>
    </row>
    <row r="45" spans="1:18" s="226" customFormat="1">
      <c r="A45" s="227" t="s">
        <v>130</v>
      </c>
      <c r="B45" s="272"/>
      <c r="C45" s="274">
        <f t="shared" ref="C45:I45" si="24">+C44</f>
        <v>25460057.559949301</v>
      </c>
      <c r="D45" s="274">
        <f t="shared" si="24"/>
        <v>25460057.559949301</v>
      </c>
      <c r="E45" s="274">
        <f t="shared" si="24"/>
        <v>25460057.559949301</v>
      </c>
      <c r="F45" s="274">
        <f t="shared" si="24"/>
        <v>25460057.559949301</v>
      </c>
      <c r="G45" s="274">
        <f t="shared" si="24"/>
        <v>25460057.559949301</v>
      </c>
      <c r="H45" s="274">
        <f t="shared" si="24"/>
        <v>25460057.559949301</v>
      </c>
      <c r="I45" s="274">
        <f t="shared" si="24"/>
        <v>25460057.559949301</v>
      </c>
      <c r="J45" s="351">
        <v>1.75605538651146E-4</v>
      </c>
      <c r="K45" s="274">
        <f t="shared" ref="K45:O45" si="25">+K44</f>
        <v>25460057.559949301</v>
      </c>
      <c r="L45" s="274">
        <f t="shared" si="25"/>
        <v>25460057.559949301</v>
      </c>
      <c r="M45" s="274">
        <f t="shared" si="25"/>
        <v>25460057.559949301</v>
      </c>
      <c r="N45" s="274">
        <f t="shared" si="25"/>
        <v>25460057.559949301</v>
      </c>
      <c r="O45" s="274">
        <f t="shared" si="25"/>
        <v>25460057.559949301</v>
      </c>
      <c r="P45" s="275"/>
      <c r="Q45" s="276"/>
      <c r="R45" s="276"/>
    </row>
    <row r="46" spans="1:18" s="226" customFormat="1">
      <c r="A46" s="227" t="s">
        <v>128</v>
      </c>
      <c r="B46" s="272"/>
      <c r="C46" s="274"/>
      <c r="D46" s="274"/>
      <c r="E46" s="274"/>
      <c r="F46" s="274"/>
      <c r="G46" s="274"/>
      <c r="H46" s="274"/>
      <c r="I46" s="274"/>
      <c r="J46" s="351"/>
      <c r="K46" s="274"/>
      <c r="L46" s="274"/>
      <c r="M46" s="274"/>
      <c r="N46" s="274"/>
      <c r="O46" s="274"/>
      <c r="P46" s="275"/>
      <c r="Q46" s="276"/>
      <c r="R46" s="276"/>
    </row>
    <row r="47" spans="1:18" s="226" customFormat="1">
      <c r="A47" s="227" t="s">
        <v>131</v>
      </c>
      <c r="B47" s="272"/>
      <c r="C47" s="274"/>
      <c r="D47" s="274"/>
      <c r="E47" s="274"/>
      <c r="F47" s="274"/>
      <c r="G47" s="274"/>
      <c r="H47" s="274"/>
      <c r="I47" s="274"/>
      <c r="J47" s="351"/>
      <c r="K47" s="274"/>
      <c r="L47" s="274"/>
      <c r="M47" s="274"/>
      <c r="N47" s="274"/>
      <c r="O47" s="274"/>
      <c r="P47" s="275"/>
      <c r="Q47" s="276"/>
      <c r="R47" s="276"/>
    </row>
    <row r="48" spans="1:18" s="226" customFormat="1" ht="15.6">
      <c r="A48" s="229" t="s">
        <v>301</v>
      </c>
      <c r="B48" s="277"/>
      <c r="C48" s="278">
        <f>C45*($C$75/12)</f>
        <v>75107.169801850439</v>
      </c>
      <c r="D48" s="278">
        <f t="shared" ref="D48:I48" si="26">C48+(D45*($C$75/12))</f>
        <v>150214.33960370088</v>
      </c>
      <c r="E48" s="278">
        <f t="shared" si="26"/>
        <v>225321.5094055513</v>
      </c>
      <c r="F48" s="278">
        <f t="shared" si="26"/>
        <v>300428.67920740176</v>
      </c>
      <c r="G48" s="278">
        <f t="shared" si="26"/>
        <v>375535.84900925221</v>
      </c>
      <c r="H48" s="278">
        <f t="shared" si="26"/>
        <v>450643.01881110267</v>
      </c>
      <c r="I48" s="278">
        <f t="shared" si="26"/>
        <v>525750.18861295306</v>
      </c>
      <c r="J48" s="352">
        <v>2.0860113701871502E-6</v>
      </c>
      <c r="K48" s="278">
        <f>I48+(K45*($C$75/12))</f>
        <v>600857.35841480352</v>
      </c>
      <c r="L48" s="278">
        <f>K48+(L45*($C$75/12))</f>
        <v>675964.52821665397</v>
      </c>
      <c r="M48" s="278">
        <f>L48+(M45*($C$75/12))</f>
        <v>751071.69801850442</v>
      </c>
      <c r="N48" s="278">
        <f>M48+(N45*($C$75/12))</f>
        <v>826178.86782035488</v>
      </c>
      <c r="O48" s="278">
        <f>N48+(O45*($C$75/12))</f>
        <v>901286.03762220533</v>
      </c>
      <c r="P48" s="279"/>
      <c r="Q48" s="280"/>
      <c r="R48" s="280"/>
    </row>
    <row r="49" spans="1:18" s="228" customFormat="1" ht="15.6">
      <c r="A49" s="227" t="s">
        <v>130</v>
      </c>
      <c r="B49" s="272"/>
      <c r="C49" s="274">
        <f t="shared" ref="C49:I49" si="27">+C48</f>
        <v>75107.169801850439</v>
      </c>
      <c r="D49" s="274">
        <f t="shared" si="27"/>
        <v>150214.33960370088</v>
      </c>
      <c r="E49" s="274">
        <f t="shared" si="27"/>
        <v>225321.5094055513</v>
      </c>
      <c r="F49" s="274">
        <f t="shared" si="27"/>
        <v>300428.67920740176</v>
      </c>
      <c r="G49" s="274">
        <f t="shared" si="27"/>
        <v>375535.84900925221</v>
      </c>
      <c r="H49" s="274">
        <f t="shared" si="27"/>
        <v>450643.01881110267</v>
      </c>
      <c r="I49" s="274">
        <f t="shared" si="27"/>
        <v>525750.18861295306</v>
      </c>
      <c r="J49" s="351">
        <v>2.0860113701871502E-6</v>
      </c>
      <c r="K49" s="274">
        <f t="shared" ref="K49:O49" si="28">+K48</f>
        <v>600857.35841480352</v>
      </c>
      <c r="L49" s="274">
        <f t="shared" si="28"/>
        <v>675964.52821665397</v>
      </c>
      <c r="M49" s="274">
        <f t="shared" si="28"/>
        <v>751071.69801850442</v>
      </c>
      <c r="N49" s="274">
        <f t="shared" si="28"/>
        <v>826178.86782035488</v>
      </c>
      <c r="O49" s="274">
        <f t="shared" si="28"/>
        <v>901286.03762220533</v>
      </c>
      <c r="P49" s="275"/>
      <c r="Q49" s="276"/>
      <c r="R49" s="276"/>
    </row>
    <row r="50" spans="1:18" s="226" customFormat="1">
      <c r="A50" s="227"/>
      <c r="B50" s="272"/>
      <c r="C50" s="274"/>
      <c r="D50" s="281"/>
      <c r="E50" s="281"/>
      <c r="F50" s="281"/>
      <c r="G50" s="274"/>
      <c r="H50" s="274"/>
      <c r="I50" s="274"/>
      <c r="J50" s="351"/>
      <c r="K50" s="274"/>
      <c r="L50" s="274"/>
      <c r="M50" s="274"/>
      <c r="N50" s="274"/>
      <c r="O50" s="274"/>
      <c r="P50" s="275"/>
      <c r="Q50" s="276"/>
      <c r="R50" s="276"/>
    </row>
    <row r="51" spans="1:18" s="226" customFormat="1">
      <c r="A51" s="227" t="s">
        <v>133</v>
      </c>
      <c r="B51" s="272"/>
      <c r="C51" s="274"/>
      <c r="D51" s="274"/>
      <c r="E51" s="274"/>
      <c r="F51" s="274"/>
      <c r="G51" s="274"/>
      <c r="H51" s="274"/>
      <c r="I51" s="274"/>
      <c r="J51" s="351"/>
      <c r="K51" s="274"/>
      <c r="L51" s="274"/>
      <c r="M51" s="274"/>
      <c r="N51" s="274"/>
      <c r="O51" s="274"/>
      <c r="P51" s="275"/>
      <c r="Q51" s="276"/>
      <c r="R51" s="276"/>
    </row>
    <row r="52" spans="1:18" s="226" customFormat="1">
      <c r="A52" s="227" t="s">
        <v>301</v>
      </c>
      <c r="B52" s="272"/>
      <c r="C52" s="274">
        <f t="shared" ref="C52:I52" si="29">+C44-C48</f>
        <v>25384950.390147451</v>
      </c>
      <c r="D52" s="274">
        <f t="shared" si="29"/>
        <v>25309843.220345601</v>
      </c>
      <c r="E52" s="274">
        <f t="shared" si="29"/>
        <v>25234736.050543752</v>
      </c>
      <c r="F52" s="274">
        <f t="shared" si="29"/>
        <v>25159628.880741898</v>
      </c>
      <c r="G52" s="274">
        <f t="shared" si="29"/>
        <v>25084521.710940048</v>
      </c>
      <c r="H52" s="274">
        <f t="shared" si="29"/>
        <v>25009414.541138198</v>
      </c>
      <c r="I52" s="274">
        <f t="shared" si="29"/>
        <v>24934307.371336348</v>
      </c>
      <c r="J52" s="351">
        <v>1.7351952728095901E-4</v>
      </c>
      <c r="K52" s="274">
        <f>+K44-K48</f>
        <v>24859200.201534498</v>
      </c>
      <c r="L52" s="274">
        <f>+L44-L48</f>
        <v>24784093.031732649</v>
      </c>
      <c r="M52" s="274">
        <f>+M44-M48</f>
        <v>24708985.861930795</v>
      </c>
      <c r="N52" s="274">
        <f>+N44-N48</f>
        <v>24633878.692128945</v>
      </c>
      <c r="O52" s="274">
        <f>+O44-O48</f>
        <v>24558771.522327095</v>
      </c>
      <c r="P52" s="275"/>
      <c r="Q52" s="276"/>
      <c r="R52" s="276"/>
    </row>
    <row r="53" spans="1:18" s="226" customFormat="1">
      <c r="A53" s="227" t="s">
        <v>127</v>
      </c>
      <c r="B53" s="272"/>
      <c r="C53" s="274">
        <f t="shared" ref="C53:I53" si="30">+C52</f>
        <v>25384950.390147451</v>
      </c>
      <c r="D53" s="274">
        <f t="shared" si="30"/>
        <v>25309843.220345601</v>
      </c>
      <c r="E53" s="274">
        <f t="shared" si="30"/>
        <v>25234736.050543752</v>
      </c>
      <c r="F53" s="274">
        <f t="shared" si="30"/>
        <v>25159628.880741898</v>
      </c>
      <c r="G53" s="274">
        <f t="shared" si="30"/>
        <v>25084521.710940048</v>
      </c>
      <c r="H53" s="274">
        <f t="shared" si="30"/>
        <v>25009414.541138198</v>
      </c>
      <c r="I53" s="274">
        <f t="shared" si="30"/>
        <v>24934307.371336348</v>
      </c>
      <c r="J53" s="351">
        <v>1.7351952728095901E-4</v>
      </c>
      <c r="K53" s="274">
        <f>+K52</f>
        <v>24859200.201534498</v>
      </c>
      <c r="L53" s="274">
        <f>+L52</f>
        <v>24784093.031732649</v>
      </c>
      <c r="M53" s="274">
        <f>+M52</f>
        <v>24708985.861930795</v>
      </c>
      <c r="N53" s="274">
        <f>+N52</f>
        <v>24633878.692128945</v>
      </c>
      <c r="O53" s="274">
        <f>+O52</f>
        <v>24558771.522327095</v>
      </c>
      <c r="P53" s="275"/>
      <c r="Q53" s="276"/>
      <c r="R53" s="276"/>
    </row>
    <row r="54" spans="1:18" s="226" customFormat="1">
      <c r="A54" s="220"/>
      <c r="B54" s="257"/>
      <c r="C54" s="258"/>
      <c r="D54" s="258"/>
      <c r="E54" s="258"/>
      <c r="F54" s="258"/>
      <c r="G54" s="258"/>
      <c r="H54" s="258"/>
      <c r="I54" s="258"/>
      <c r="J54" s="348"/>
      <c r="K54" s="258"/>
      <c r="L54" s="258"/>
      <c r="M54" s="258"/>
      <c r="N54" s="258"/>
      <c r="O54" s="258"/>
      <c r="P54" s="259"/>
      <c r="Q54" s="260"/>
      <c r="R54" s="260"/>
    </row>
    <row r="55" spans="1:18">
      <c r="A55" s="224" t="s">
        <v>303</v>
      </c>
      <c r="B55" s="282"/>
      <c r="C55" s="258"/>
      <c r="D55" s="258"/>
      <c r="E55" s="258"/>
      <c r="F55" s="258"/>
      <c r="G55" s="258"/>
      <c r="H55" s="258"/>
      <c r="I55" s="258"/>
      <c r="J55" s="348"/>
      <c r="K55" s="258"/>
      <c r="L55" s="258"/>
      <c r="M55" s="258"/>
      <c r="N55" s="258"/>
      <c r="O55" s="258"/>
      <c r="P55" s="259"/>
      <c r="Q55" s="260"/>
      <c r="R55" s="260"/>
    </row>
    <row r="56" spans="1:18" ht="15.6">
      <c r="A56" s="224" t="s">
        <v>136</v>
      </c>
      <c r="B56" s="282"/>
      <c r="C56" s="283">
        <f t="shared" ref="C56:O56" si="31">+C8+C25+C40</f>
        <v>1229608513.1590602</v>
      </c>
      <c r="D56" s="283">
        <f t="shared" si="31"/>
        <v>1229658998.1590602</v>
      </c>
      <c r="E56" s="283">
        <f t="shared" si="31"/>
        <v>1229658998.1590602</v>
      </c>
      <c r="F56" s="283">
        <f t="shared" si="31"/>
        <v>1229658998.1590602</v>
      </c>
      <c r="G56" s="283">
        <f t="shared" si="31"/>
        <v>1229658998.1590602</v>
      </c>
      <c r="H56" s="283">
        <f t="shared" si="31"/>
        <v>1229658998.1590602</v>
      </c>
      <c r="I56" s="283">
        <f t="shared" si="31"/>
        <v>1229658998.1590602</v>
      </c>
      <c r="J56" s="353">
        <f t="shared" si="31"/>
        <v>82486113.003533334</v>
      </c>
      <c r="K56" s="283">
        <f t="shared" si="31"/>
        <v>1229658998.1590602</v>
      </c>
      <c r="L56" s="283">
        <f t="shared" si="31"/>
        <v>1229658998.1590602</v>
      </c>
      <c r="M56" s="283">
        <f t="shared" si="31"/>
        <v>1229658998.1590602</v>
      </c>
      <c r="N56" s="283">
        <f t="shared" si="31"/>
        <v>1229658998.1590602</v>
      </c>
      <c r="O56" s="283">
        <f t="shared" si="31"/>
        <v>1229658998.1590602</v>
      </c>
      <c r="P56" s="284"/>
      <c r="Q56" s="285"/>
      <c r="R56" s="285"/>
    </row>
    <row r="57" spans="1:18" s="225" customFormat="1" ht="15.6">
      <c r="A57" s="224" t="s">
        <v>127</v>
      </c>
      <c r="B57" s="282"/>
      <c r="C57" s="283">
        <f t="shared" ref="C57:O57" si="32">+C9+C26+C41</f>
        <v>1229608513.1590602</v>
      </c>
      <c r="D57" s="283">
        <f t="shared" si="32"/>
        <v>1229658998.1590602</v>
      </c>
      <c r="E57" s="283">
        <f t="shared" si="32"/>
        <v>1229658998.1590602</v>
      </c>
      <c r="F57" s="283">
        <f t="shared" si="32"/>
        <v>1229658998.1590602</v>
      </c>
      <c r="G57" s="283">
        <f t="shared" si="32"/>
        <v>1229658998.1590602</v>
      </c>
      <c r="H57" s="283">
        <f t="shared" si="32"/>
        <v>1229658998.1590602</v>
      </c>
      <c r="I57" s="283">
        <f t="shared" si="32"/>
        <v>1229658998.1590602</v>
      </c>
      <c r="J57" s="353">
        <f t="shared" si="32"/>
        <v>2.6340830797671962E-4</v>
      </c>
      <c r="K57" s="283">
        <f t="shared" si="32"/>
        <v>1229658998.1590602</v>
      </c>
      <c r="L57" s="283">
        <f t="shared" si="32"/>
        <v>1229658998.1590602</v>
      </c>
      <c r="M57" s="283">
        <f t="shared" si="32"/>
        <v>1229658998.1590602</v>
      </c>
      <c r="N57" s="283">
        <f t="shared" si="32"/>
        <v>1229658998.1590602</v>
      </c>
      <c r="O57" s="283">
        <f t="shared" si="32"/>
        <v>1229658998.1590602</v>
      </c>
      <c r="P57" s="284"/>
      <c r="Q57" s="285"/>
      <c r="R57" s="285"/>
    </row>
    <row r="58" spans="1:18" s="225" customFormat="1" ht="15.6">
      <c r="A58" s="224" t="s">
        <v>129</v>
      </c>
      <c r="B58" s="282"/>
      <c r="C58" s="258"/>
      <c r="D58" s="258"/>
      <c r="E58" s="258"/>
      <c r="F58" s="258"/>
      <c r="G58" s="258"/>
      <c r="H58" s="258"/>
      <c r="I58" s="258"/>
      <c r="J58" s="348"/>
      <c r="K58" s="258"/>
      <c r="L58" s="258"/>
      <c r="M58" s="258"/>
      <c r="N58" s="258"/>
      <c r="O58" s="258"/>
      <c r="P58" s="259"/>
      <c r="Q58" s="260"/>
      <c r="R58" s="260"/>
    </row>
    <row r="59" spans="1:18">
      <c r="A59" s="224" t="s">
        <v>136</v>
      </c>
      <c r="B59" s="282"/>
      <c r="C59" s="258">
        <f t="shared" ref="C59:O59" si="33">+C12+C28+C44</f>
        <v>1229608513.1590602</v>
      </c>
      <c r="D59" s="258">
        <f t="shared" si="33"/>
        <v>1229658998.1590602</v>
      </c>
      <c r="E59" s="258">
        <f t="shared" si="33"/>
        <v>1229658998.1590602</v>
      </c>
      <c r="F59" s="258">
        <f t="shared" si="33"/>
        <v>1229658998.1590602</v>
      </c>
      <c r="G59" s="258">
        <f t="shared" si="33"/>
        <v>1229658998.1590602</v>
      </c>
      <c r="H59" s="258">
        <f t="shared" si="33"/>
        <v>1229658998.1590602</v>
      </c>
      <c r="I59" s="258">
        <f t="shared" si="33"/>
        <v>1229658998.1590602</v>
      </c>
      <c r="J59" s="348">
        <f t="shared" si="33"/>
        <v>5.2681661595343804E-4</v>
      </c>
      <c r="K59" s="258">
        <f t="shared" si="33"/>
        <v>1229658998.1590602</v>
      </c>
      <c r="L59" s="258">
        <f t="shared" si="33"/>
        <v>1229658998.1590602</v>
      </c>
      <c r="M59" s="258">
        <f t="shared" si="33"/>
        <v>1229658998.1590602</v>
      </c>
      <c r="N59" s="258">
        <f t="shared" si="33"/>
        <v>1229658998.1590602</v>
      </c>
      <c r="O59" s="258">
        <f t="shared" si="33"/>
        <v>1229658998.1590602</v>
      </c>
      <c r="P59" s="259"/>
      <c r="Q59" s="260"/>
      <c r="R59" s="260"/>
    </row>
    <row r="60" spans="1:18">
      <c r="A60" s="224" t="s">
        <v>130</v>
      </c>
      <c r="B60" s="282"/>
      <c r="C60" s="258">
        <f t="shared" ref="C60:O60" si="34">+C13+C29+C45</f>
        <v>1229608513.1590602</v>
      </c>
      <c r="D60" s="258">
        <f t="shared" si="34"/>
        <v>1229658998.1590602</v>
      </c>
      <c r="E60" s="258">
        <f t="shared" si="34"/>
        <v>1229658998.1590602</v>
      </c>
      <c r="F60" s="258">
        <f t="shared" si="34"/>
        <v>1229658998.1590602</v>
      </c>
      <c r="G60" s="258">
        <f t="shared" si="34"/>
        <v>1229658998.1590602</v>
      </c>
      <c r="H60" s="258">
        <f t="shared" si="34"/>
        <v>1229658998.1590602</v>
      </c>
      <c r="I60" s="258">
        <f t="shared" si="34"/>
        <v>1229658998.1590602</v>
      </c>
      <c r="J60" s="348">
        <f t="shared" si="34"/>
        <v>5.2681661595343804E-4</v>
      </c>
      <c r="K60" s="258">
        <f t="shared" si="34"/>
        <v>1229658998.1590602</v>
      </c>
      <c r="L60" s="258">
        <f t="shared" si="34"/>
        <v>1229658998.1590602</v>
      </c>
      <c r="M60" s="258">
        <f t="shared" si="34"/>
        <v>1229658998.1590602</v>
      </c>
      <c r="N60" s="258">
        <f t="shared" si="34"/>
        <v>1229658998.1590602</v>
      </c>
      <c r="O60" s="258">
        <f t="shared" si="34"/>
        <v>1229658998.1590602</v>
      </c>
      <c r="P60" s="259"/>
      <c r="Q60" s="260"/>
      <c r="R60" s="260"/>
    </row>
    <row r="61" spans="1:18">
      <c r="A61" s="224" t="s">
        <v>128</v>
      </c>
      <c r="B61" s="282"/>
      <c r="C61" s="258"/>
      <c r="D61" s="258"/>
      <c r="E61" s="258"/>
      <c r="F61" s="258"/>
      <c r="G61" s="258"/>
      <c r="H61" s="258"/>
      <c r="I61" s="258"/>
      <c r="J61" s="348"/>
      <c r="K61" s="258"/>
      <c r="L61" s="258"/>
      <c r="M61" s="258"/>
      <c r="N61" s="258"/>
      <c r="O61" s="258"/>
      <c r="P61" s="259"/>
      <c r="Q61" s="260"/>
      <c r="R61" s="260"/>
    </row>
    <row r="62" spans="1:18">
      <c r="A62" s="224" t="s">
        <v>304</v>
      </c>
      <c r="B62" s="282"/>
      <c r="C62" s="258"/>
      <c r="D62" s="258"/>
      <c r="E62" s="258"/>
      <c r="F62" s="258"/>
      <c r="G62" s="258"/>
      <c r="H62" s="258"/>
      <c r="I62" s="258"/>
      <c r="J62" s="348"/>
      <c r="K62" s="258"/>
      <c r="L62" s="258"/>
      <c r="M62" s="258"/>
      <c r="N62" s="258"/>
      <c r="O62" s="258"/>
      <c r="P62" s="259"/>
      <c r="Q62" s="260"/>
      <c r="R62" s="260"/>
    </row>
    <row r="63" spans="1:18">
      <c r="A63" s="286" t="s">
        <v>137</v>
      </c>
      <c r="B63" s="287"/>
      <c r="C63" s="288">
        <f t="shared" ref="C63:O63" si="35">+C16+C32+C48</f>
        <v>3605694.0252758982</v>
      </c>
      <c r="D63" s="288">
        <f t="shared" si="35"/>
        <v>7211466.9722377462</v>
      </c>
      <c r="E63" s="288">
        <f t="shared" si="35"/>
        <v>10817239.919199595</v>
      </c>
      <c r="F63" s="288">
        <f t="shared" si="35"/>
        <v>14423012.866161441</v>
      </c>
      <c r="G63" s="288">
        <f t="shared" si="35"/>
        <v>18028785.813123293</v>
      </c>
      <c r="H63" s="288">
        <f t="shared" si="35"/>
        <v>21634558.760085139</v>
      </c>
      <c r="I63" s="288">
        <f t="shared" si="35"/>
        <v>25240331.707046986</v>
      </c>
      <c r="J63" s="354">
        <f t="shared" si="35"/>
        <v>6.2580341105614502E-6</v>
      </c>
      <c r="K63" s="288">
        <f t="shared" si="35"/>
        <v>28846104.654008836</v>
      </c>
      <c r="L63" s="288">
        <f t="shared" si="35"/>
        <v>32451877.600970682</v>
      </c>
      <c r="M63" s="288">
        <f t="shared" si="35"/>
        <v>36057650.547932535</v>
      </c>
      <c r="N63" s="288">
        <f t="shared" si="35"/>
        <v>39663423.494894378</v>
      </c>
      <c r="O63" s="342">
        <f t="shared" si="35"/>
        <v>43269196.441856228</v>
      </c>
      <c r="P63" s="258"/>
      <c r="Q63" s="260"/>
      <c r="R63" s="260"/>
    </row>
    <row r="64" spans="1:18">
      <c r="A64" s="224" t="s">
        <v>130</v>
      </c>
      <c r="B64" s="282"/>
      <c r="C64" s="258">
        <f t="shared" ref="C64:O64" si="36">+C17+C33+C49</f>
        <v>3605694.0252758982</v>
      </c>
      <c r="D64" s="258">
        <f t="shared" si="36"/>
        <v>7211466.9722377462</v>
      </c>
      <c r="E64" s="258">
        <f t="shared" si="36"/>
        <v>10817239.919199595</v>
      </c>
      <c r="F64" s="258">
        <f t="shared" si="36"/>
        <v>14423012.866161441</v>
      </c>
      <c r="G64" s="258">
        <f t="shared" si="36"/>
        <v>18028785.813123293</v>
      </c>
      <c r="H64" s="258">
        <f t="shared" si="36"/>
        <v>21634558.760085139</v>
      </c>
      <c r="I64" s="258">
        <f t="shared" si="36"/>
        <v>25240331.707046986</v>
      </c>
      <c r="J64" s="348">
        <f t="shared" si="36"/>
        <v>6.2580341105614502E-6</v>
      </c>
      <c r="K64" s="258">
        <f t="shared" si="36"/>
        <v>28846104.654008836</v>
      </c>
      <c r="L64" s="258">
        <f t="shared" si="36"/>
        <v>32451877.600970682</v>
      </c>
      <c r="M64" s="258">
        <f t="shared" si="36"/>
        <v>36057650.547932535</v>
      </c>
      <c r="N64" s="258">
        <f t="shared" si="36"/>
        <v>39663423.494894378</v>
      </c>
      <c r="O64" s="258">
        <f t="shared" si="36"/>
        <v>43269196.441856228</v>
      </c>
      <c r="P64" s="258"/>
      <c r="Q64" s="260"/>
      <c r="R64" s="260"/>
    </row>
    <row r="65" spans="1:18">
      <c r="A65" s="224"/>
      <c r="B65" s="282"/>
      <c r="C65" s="258"/>
      <c r="D65" s="258"/>
      <c r="E65" s="258"/>
      <c r="F65" s="258"/>
      <c r="G65" s="258"/>
      <c r="H65" s="258"/>
      <c r="I65" s="258"/>
      <c r="J65" s="348"/>
      <c r="K65" s="258"/>
      <c r="L65" s="258"/>
      <c r="M65" s="258"/>
      <c r="N65" s="258"/>
      <c r="O65" s="258"/>
      <c r="P65" s="259"/>
      <c r="Q65" s="260"/>
      <c r="R65" s="260"/>
    </row>
    <row r="66" spans="1:18">
      <c r="A66" s="224" t="s">
        <v>305</v>
      </c>
      <c r="B66" s="282"/>
      <c r="C66" s="258"/>
      <c r="D66" s="258"/>
      <c r="E66" s="258"/>
      <c r="F66" s="258"/>
      <c r="G66" s="258"/>
      <c r="H66" s="258"/>
      <c r="I66" s="258"/>
      <c r="J66" s="348"/>
      <c r="K66" s="258"/>
      <c r="L66" s="258"/>
      <c r="M66" s="258"/>
      <c r="N66" s="258"/>
      <c r="O66" s="258"/>
      <c r="P66" s="259"/>
      <c r="Q66" s="260"/>
      <c r="R66" s="260"/>
    </row>
    <row r="67" spans="1:18">
      <c r="A67" s="224" t="s">
        <v>136</v>
      </c>
      <c r="B67" s="282"/>
      <c r="C67" s="258">
        <f t="shared" ref="C67:O67" si="37">+C20+C36+C52</f>
        <v>1226002819.1337843</v>
      </c>
      <c r="D67" s="258">
        <f t="shared" si="37"/>
        <v>1222447531.1868224</v>
      </c>
      <c r="E67" s="258">
        <f t="shared" si="37"/>
        <v>1218841758.2398605</v>
      </c>
      <c r="F67" s="258">
        <f t="shared" si="37"/>
        <v>1215235985.2928987</v>
      </c>
      <c r="G67" s="258">
        <f t="shared" si="37"/>
        <v>1211630212.345937</v>
      </c>
      <c r="H67" s="258">
        <f t="shared" si="37"/>
        <v>1208024439.3989751</v>
      </c>
      <c r="I67" s="258">
        <f t="shared" si="37"/>
        <v>1204418666.4520135</v>
      </c>
      <c r="J67" s="348">
        <f t="shared" si="37"/>
        <v>5.2055858184287701E-4</v>
      </c>
      <c r="K67" s="258">
        <f t="shared" si="37"/>
        <v>1200812893.5050511</v>
      </c>
      <c r="L67" s="258">
        <f t="shared" si="37"/>
        <v>1197207120.5580893</v>
      </c>
      <c r="M67" s="258">
        <f t="shared" si="37"/>
        <v>1193601347.6111276</v>
      </c>
      <c r="N67" s="258">
        <f t="shared" si="37"/>
        <v>1189995574.6641657</v>
      </c>
      <c r="O67" s="258">
        <f t="shared" si="37"/>
        <v>1186389801.7172041</v>
      </c>
      <c r="P67" s="259"/>
      <c r="Q67" s="260"/>
      <c r="R67" s="260"/>
    </row>
    <row r="68" spans="1:18">
      <c r="A68" s="224" t="s">
        <v>127</v>
      </c>
      <c r="B68" s="282"/>
      <c r="C68" s="258">
        <f t="shared" ref="C68:O68" si="38">+C21+C37+C53</f>
        <v>1226002819.1337843</v>
      </c>
      <c r="D68" s="258">
        <f t="shared" si="38"/>
        <v>1222447531.1868224</v>
      </c>
      <c r="E68" s="258">
        <f t="shared" si="38"/>
        <v>1218841758.2398605</v>
      </c>
      <c r="F68" s="258">
        <f t="shared" si="38"/>
        <v>1215235985.2928987</v>
      </c>
      <c r="G68" s="258">
        <f t="shared" si="38"/>
        <v>1211630212.345937</v>
      </c>
      <c r="H68" s="258">
        <f t="shared" si="38"/>
        <v>1208024439.3989751</v>
      </c>
      <c r="I68" s="258">
        <f t="shared" si="38"/>
        <v>1204418666.4520135</v>
      </c>
      <c r="J68" s="348">
        <f t="shared" si="38"/>
        <v>5.2055858184287701E-4</v>
      </c>
      <c r="K68" s="258">
        <f t="shared" si="38"/>
        <v>1200812893.5050511</v>
      </c>
      <c r="L68" s="258">
        <f t="shared" si="38"/>
        <v>1197207120.5580893</v>
      </c>
      <c r="M68" s="258">
        <f t="shared" si="38"/>
        <v>1193601347.6111276</v>
      </c>
      <c r="N68" s="258">
        <f t="shared" si="38"/>
        <v>1189995574.6641657</v>
      </c>
      <c r="O68" s="258">
        <f t="shared" si="38"/>
        <v>1186389801.7172041</v>
      </c>
      <c r="P68" s="259"/>
      <c r="Q68" s="260"/>
      <c r="R68" s="260"/>
    </row>
    <row r="69" spans="1:18">
      <c r="A69" s="220"/>
      <c r="B69" s="257"/>
      <c r="C69" s="258"/>
      <c r="D69" s="258"/>
      <c r="E69" s="258"/>
      <c r="F69" s="258"/>
      <c r="G69" s="258"/>
      <c r="H69" s="258"/>
      <c r="I69" s="258"/>
      <c r="J69" s="348"/>
      <c r="K69" s="258"/>
      <c r="L69" s="258"/>
      <c r="M69" s="258"/>
      <c r="N69" s="258"/>
      <c r="O69" s="258"/>
      <c r="P69" s="259"/>
      <c r="Q69" s="260"/>
      <c r="R69" s="260"/>
    </row>
    <row r="70" spans="1:18">
      <c r="A70" s="220"/>
      <c r="B70" s="220"/>
      <c r="C70" s="219"/>
      <c r="D70" s="219"/>
      <c r="E70" s="219"/>
      <c r="F70" s="219"/>
      <c r="G70" s="219"/>
      <c r="H70" s="219"/>
      <c r="I70" s="219"/>
      <c r="J70" s="343"/>
      <c r="K70" s="219"/>
      <c r="L70" s="219"/>
      <c r="M70" s="219"/>
      <c r="N70" s="219"/>
      <c r="O70" s="219"/>
      <c r="P70" s="218"/>
    </row>
    <row r="71" spans="1:18">
      <c r="A71" s="220"/>
      <c r="B71" s="220"/>
      <c r="C71" s="219"/>
      <c r="D71" s="219"/>
      <c r="E71" s="219"/>
      <c r="F71" s="219"/>
      <c r="G71" s="219"/>
      <c r="H71" s="219"/>
      <c r="I71" s="219"/>
      <c r="J71" s="343"/>
      <c r="K71" s="219"/>
      <c r="L71" s="219"/>
      <c r="M71" s="219"/>
      <c r="N71" s="219"/>
      <c r="O71" s="219"/>
      <c r="P71" s="218"/>
    </row>
    <row r="72" spans="1:18">
      <c r="A72" s="217" t="s">
        <v>121</v>
      </c>
      <c r="B72" s="216"/>
      <c r="C72" s="215">
        <v>3.5999999999999997E-2</v>
      </c>
      <c r="D72" s="219"/>
      <c r="E72" s="219"/>
      <c r="F72" s="219"/>
      <c r="G72" s="219"/>
      <c r="H72" s="219"/>
      <c r="I72" s="219"/>
      <c r="J72" s="343"/>
      <c r="K72" s="219"/>
      <c r="L72" s="219"/>
      <c r="M72" s="219"/>
      <c r="N72" s="219"/>
      <c r="O72" s="219"/>
      <c r="P72" s="218"/>
    </row>
    <row r="73" spans="1:18">
      <c r="A73" s="223" t="s">
        <v>138</v>
      </c>
      <c r="B73" s="222"/>
      <c r="C73" s="84">
        <v>1.7000000000000001E-2</v>
      </c>
      <c r="D73" s="219"/>
      <c r="E73" s="219"/>
      <c r="F73" s="219"/>
      <c r="G73" s="219"/>
      <c r="H73" s="219"/>
      <c r="I73" s="219"/>
      <c r="J73" s="343"/>
      <c r="K73" s="219"/>
      <c r="L73" s="219"/>
      <c r="M73" s="219"/>
      <c r="N73" s="219"/>
      <c r="O73" s="219"/>
      <c r="P73" s="218"/>
    </row>
    <row r="74" spans="1:18">
      <c r="A74" s="213" t="s">
        <v>118</v>
      </c>
      <c r="B74" s="212"/>
      <c r="C74" s="85">
        <v>2.92E-2</v>
      </c>
      <c r="D74" s="214"/>
      <c r="E74" s="219"/>
      <c r="F74" s="219"/>
      <c r="G74" s="219"/>
      <c r="H74" s="219"/>
      <c r="I74" s="219"/>
      <c r="J74" s="343"/>
      <c r="K74" s="219"/>
      <c r="L74" s="219"/>
      <c r="M74" s="219"/>
      <c r="N74" s="219"/>
      <c r="O74" s="219"/>
      <c r="P74" s="218"/>
    </row>
    <row r="75" spans="1:18">
      <c r="A75" s="222" t="s">
        <v>300</v>
      </c>
      <c r="B75" s="222"/>
      <c r="C75" s="221">
        <v>3.5400000000000001E-2</v>
      </c>
      <c r="D75" s="219"/>
      <c r="E75" s="219"/>
      <c r="F75" s="219"/>
      <c r="G75" s="219"/>
      <c r="H75" s="219"/>
      <c r="I75" s="219"/>
      <c r="J75" s="343"/>
      <c r="K75" s="219"/>
      <c r="L75" s="219"/>
      <c r="M75" s="219"/>
      <c r="N75" s="219"/>
      <c r="O75" s="219"/>
      <c r="P75" s="218"/>
    </row>
    <row r="76" spans="1:18">
      <c r="A76" s="220"/>
      <c r="B76" s="220"/>
      <c r="C76" s="219"/>
      <c r="D76" s="219"/>
      <c r="E76" s="219"/>
      <c r="F76" s="219"/>
      <c r="G76" s="219"/>
      <c r="H76" s="219"/>
      <c r="I76" s="219"/>
      <c r="J76" s="343"/>
      <c r="K76" s="219"/>
      <c r="L76" s="219"/>
      <c r="M76" s="219"/>
      <c r="N76" s="219"/>
      <c r="O76" s="219"/>
      <c r="P76" s="218"/>
    </row>
    <row r="77" spans="1:18">
      <c r="A77" s="217" t="s">
        <v>138</v>
      </c>
      <c r="B77" s="216"/>
      <c r="C77" s="215">
        <v>0.85580000000000001</v>
      </c>
      <c r="D77" s="214"/>
    </row>
    <row r="78" spans="1:18">
      <c r="A78" s="213" t="s">
        <v>118</v>
      </c>
      <c r="B78" s="212"/>
      <c r="C78" s="85">
        <v>0.14419999999999999</v>
      </c>
      <c r="D78" s="214"/>
    </row>
    <row r="79" spans="1:18">
      <c r="A79" s="213" t="s">
        <v>1</v>
      </c>
      <c r="B79" s="212"/>
      <c r="C79" s="85">
        <f>SUM(C77:C78)</f>
        <v>1</v>
      </c>
    </row>
  </sheetData>
  <pageMargins left="0.25" right="0.25" top="0.43" bottom="0.4" header="0.3" footer="0"/>
  <pageSetup scale="70" fitToHeight="0" orientation="landscape" r:id="rId1"/>
  <rowBreaks count="1" manualBreakCount="1">
    <brk id="54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3"/>
  <sheetViews>
    <sheetView zoomScale="80" zoomScaleNormal="80" workbookViewId="0">
      <pane xSplit="5" ySplit="10" topLeftCell="F11" activePane="bottomRight" state="frozen"/>
      <selection pane="topRight" activeCell="F1" sqref="F1"/>
      <selection pane="bottomLeft" activeCell="A9" sqref="A9"/>
      <selection pane="bottomRight" activeCell="A2" sqref="A1:A2"/>
    </sheetView>
  </sheetViews>
  <sheetFormatPr defaultRowHeight="13.2" outlineLevelRow="2"/>
  <cols>
    <col min="1" max="1" width="16.88671875" customWidth="1"/>
    <col min="2" max="2" width="25.88671875" customWidth="1"/>
    <col min="3" max="3" width="27.88671875" customWidth="1"/>
    <col min="4" max="4" width="21" customWidth="1"/>
    <col min="5" max="5" width="21.109375" customWidth="1"/>
    <col min="6" max="6" width="12.5546875" customWidth="1"/>
    <col min="7" max="7" width="11.33203125" customWidth="1"/>
    <col min="8" max="19" width="11.6640625" customWidth="1"/>
    <col min="20" max="20" width="12.44140625" bestFit="1" customWidth="1"/>
    <col min="21" max="32" width="13.6640625" customWidth="1"/>
    <col min="33" max="33" width="13" customWidth="1"/>
    <col min="34" max="45" width="13.6640625" customWidth="1"/>
    <col min="46" max="46" width="12.44140625" bestFit="1" customWidth="1"/>
    <col min="47" max="51" width="13" customWidth="1"/>
    <col min="52" max="52" width="14.109375" customWidth="1"/>
    <col min="53" max="58" width="12.33203125" customWidth="1"/>
    <col min="59" max="59" width="14.109375" customWidth="1"/>
    <col min="60" max="60" width="3.44140625" customWidth="1"/>
    <col min="61" max="61" width="13.88671875" customWidth="1"/>
    <col min="62" max="62" width="13.5546875" bestFit="1" customWidth="1"/>
  </cols>
  <sheetData>
    <row r="1" spans="1:72">
      <c r="A1" s="362" t="s">
        <v>372</v>
      </c>
    </row>
    <row r="2" spans="1:72" ht="14.4" thickBot="1">
      <c r="A2" s="363" t="s">
        <v>363</v>
      </c>
    </row>
    <row r="4" spans="1:72" ht="14.4">
      <c r="A4" s="101" t="s">
        <v>278</v>
      </c>
    </row>
    <row r="5" spans="1:72" ht="14.4">
      <c r="A5" s="101" t="s">
        <v>279</v>
      </c>
    </row>
    <row r="7" spans="1:72" ht="15" thickBot="1">
      <c r="A7" s="180" t="s">
        <v>265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</row>
    <row r="8" spans="1:72">
      <c r="A8" s="182" t="s">
        <v>266</v>
      </c>
    </row>
    <row r="9" spans="1:72" ht="13.8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</row>
    <row r="10" spans="1:72" ht="27" thickBot="1">
      <c r="A10" s="183" t="s">
        <v>167</v>
      </c>
      <c r="B10" s="183" t="s">
        <v>168</v>
      </c>
      <c r="C10" s="183" t="s">
        <v>169</v>
      </c>
      <c r="D10" s="183" t="s">
        <v>170</v>
      </c>
      <c r="E10" s="183" t="s">
        <v>171</v>
      </c>
      <c r="F10" s="183" t="s">
        <v>64</v>
      </c>
      <c r="G10" s="203" t="s">
        <v>65</v>
      </c>
      <c r="H10" s="183" t="s">
        <v>66</v>
      </c>
      <c r="I10" s="183" t="s">
        <v>67</v>
      </c>
      <c r="J10" s="183" t="s">
        <v>68</v>
      </c>
      <c r="K10" s="183" t="s">
        <v>69</v>
      </c>
      <c r="L10" s="183" t="s">
        <v>70</v>
      </c>
      <c r="M10" s="183" t="s">
        <v>71</v>
      </c>
      <c r="N10" s="183" t="s">
        <v>72</v>
      </c>
      <c r="O10" s="183" t="s">
        <v>73</v>
      </c>
      <c r="P10" s="183" t="s">
        <v>74</v>
      </c>
      <c r="Q10" s="183" t="s">
        <v>75</v>
      </c>
      <c r="R10" s="183" t="s">
        <v>76</v>
      </c>
      <c r="S10" s="183" t="s">
        <v>77</v>
      </c>
      <c r="T10" s="203" t="s">
        <v>78</v>
      </c>
      <c r="U10" s="183" t="s">
        <v>79</v>
      </c>
      <c r="V10" s="183" t="s">
        <v>80</v>
      </c>
      <c r="W10" s="183" t="s">
        <v>81</v>
      </c>
      <c r="X10" s="183" t="s">
        <v>82</v>
      </c>
      <c r="Y10" s="183" t="s">
        <v>83</v>
      </c>
      <c r="Z10" s="183" t="s">
        <v>84</v>
      </c>
      <c r="AA10" s="183" t="s">
        <v>85</v>
      </c>
      <c r="AB10" s="183" t="s">
        <v>86</v>
      </c>
      <c r="AC10" s="183" t="s">
        <v>87</v>
      </c>
      <c r="AD10" s="183" t="s">
        <v>88</v>
      </c>
      <c r="AE10" s="183" t="s">
        <v>89</v>
      </c>
      <c r="AF10" s="183" t="s">
        <v>90</v>
      </c>
      <c r="AG10" s="203" t="s">
        <v>91</v>
      </c>
      <c r="AH10" s="183" t="s">
        <v>92</v>
      </c>
      <c r="AI10" s="183" t="s">
        <v>93</v>
      </c>
      <c r="AJ10" s="183" t="s">
        <v>94</v>
      </c>
      <c r="AK10" s="183" t="s">
        <v>95</v>
      </c>
      <c r="AL10" s="183" t="s">
        <v>96</v>
      </c>
      <c r="AM10" s="183" t="s">
        <v>97</v>
      </c>
      <c r="AN10" s="183" t="s">
        <v>98</v>
      </c>
      <c r="AO10" s="183" t="s">
        <v>99</v>
      </c>
      <c r="AP10" s="183" t="s">
        <v>100</v>
      </c>
      <c r="AQ10" s="183" t="s">
        <v>101</v>
      </c>
      <c r="AR10" s="183" t="s">
        <v>102</v>
      </c>
      <c r="AS10" s="183" t="s">
        <v>103</v>
      </c>
      <c r="AT10" s="203" t="s">
        <v>104</v>
      </c>
      <c r="AU10" s="183" t="s">
        <v>105</v>
      </c>
      <c r="AV10" s="183" t="s">
        <v>106</v>
      </c>
      <c r="AW10" s="183" t="s">
        <v>107</v>
      </c>
      <c r="AX10" s="183" t="s">
        <v>108</v>
      </c>
      <c r="AY10" s="183" t="s">
        <v>109</v>
      </c>
      <c r="AZ10" s="183" t="s">
        <v>110</v>
      </c>
      <c r="BA10" s="183" t="s">
        <v>111</v>
      </c>
      <c r="BB10" s="183" t="s">
        <v>112</v>
      </c>
      <c r="BC10" s="183" t="s">
        <v>113</v>
      </c>
      <c r="BD10" s="183" t="s">
        <v>114</v>
      </c>
      <c r="BE10" s="183" t="s">
        <v>115</v>
      </c>
      <c r="BF10" s="183" t="s">
        <v>116</v>
      </c>
      <c r="BG10" s="203" t="s">
        <v>117</v>
      </c>
      <c r="BI10" s="203" t="s">
        <v>188</v>
      </c>
    </row>
    <row r="11" spans="1:72" outlineLevel="2">
      <c r="A11" s="184" t="s">
        <v>119</v>
      </c>
      <c r="B11" s="185" t="s">
        <v>20</v>
      </c>
      <c r="C11" s="185" t="s">
        <v>172</v>
      </c>
      <c r="D11" s="185" t="s">
        <v>141</v>
      </c>
      <c r="E11" s="186" t="s">
        <v>267</v>
      </c>
      <c r="F11" s="187">
        <v>0</v>
      </c>
      <c r="G11" s="204">
        <v>0</v>
      </c>
      <c r="H11" s="187">
        <v>3.6397067624596682E-5</v>
      </c>
      <c r="I11" s="187">
        <v>8.3830087578484885E-5</v>
      </c>
      <c r="J11" s="187">
        <v>1.0952500870865965E-4</v>
      </c>
      <c r="K11" s="187">
        <v>1.4262467351299629E-4</v>
      </c>
      <c r="L11" s="187">
        <v>1.757243383190328E-4</v>
      </c>
      <c r="M11" s="187">
        <v>2.0789111881861131E-4</v>
      </c>
      <c r="N11" s="187">
        <v>2.5358080254744158E-4</v>
      </c>
      <c r="O11" s="187">
        <v>3.1845972678616342E-4</v>
      </c>
      <c r="P11" s="187">
        <v>3.8028794720958338E-4</v>
      </c>
      <c r="Q11" s="187">
        <v>4.4525556375033003E-4</v>
      </c>
      <c r="R11" s="187">
        <v>5.2032280504673201E-4</v>
      </c>
      <c r="S11" s="187">
        <v>58808.926960237637</v>
      </c>
      <c r="T11" s="204">
        <v>58808.929634136774</v>
      </c>
      <c r="U11" s="187">
        <v>66681.012202593862</v>
      </c>
      <c r="V11" s="187">
        <v>75583.402904987539</v>
      </c>
      <c r="W11" s="187">
        <v>87340.853858788076</v>
      </c>
      <c r="X11" s="187">
        <v>100522.46267307334</v>
      </c>
      <c r="Y11" s="187">
        <v>116937.22811736885</v>
      </c>
      <c r="Z11" s="187">
        <v>136915.8678463478</v>
      </c>
      <c r="AA11" s="187">
        <v>153957.31880553532</v>
      </c>
      <c r="AB11" s="187">
        <v>168347.49522785048</v>
      </c>
      <c r="AC11" s="187">
        <v>182995.2203497919</v>
      </c>
      <c r="AD11" s="187">
        <v>197608.06556754865</v>
      </c>
      <c r="AE11" s="187">
        <v>211096.09985188738</v>
      </c>
      <c r="AF11" s="187">
        <v>223328.71539103621</v>
      </c>
      <c r="AG11" s="204">
        <v>1721313.7427968094</v>
      </c>
      <c r="AH11" s="187">
        <v>233317.09234398016</v>
      </c>
      <c r="AI11" s="187">
        <v>241760.7265054585</v>
      </c>
      <c r="AJ11" s="187">
        <v>249447.30356999108</v>
      </c>
      <c r="AK11" s="187">
        <v>257414.75507277233</v>
      </c>
      <c r="AL11" s="187">
        <v>264480.78857359063</v>
      </c>
      <c r="AM11" s="187">
        <v>270340.80653524789</v>
      </c>
      <c r="AN11" s="187">
        <v>275531.55912354513</v>
      </c>
      <c r="AO11" s="187">
        <v>280586.60767202568</v>
      </c>
      <c r="AP11" s="187">
        <v>286352.09725999809</v>
      </c>
      <c r="AQ11" s="187">
        <v>291961.00073333393</v>
      </c>
      <c r="AR11" s="187">
        <v>297556.66595734609</v>
      </c>
      <c r="AS11" s="187">
        <v>304168.45016070944</v>
      </c>
      <c r="AT11" s="204">
        <v>3252917.8535079993</v>
      </c>
      <c r="AU11" s="187">
        <v>311950.95451710769</v>
      </c>
      <c r="AV11" s="187">
        <v>319517.83921041922</v>
      </c>
      <c r="AW11" s="187">
        <v>325597.9580577545</v>
      </c>
      <c r="AX11" s="187">
        <v>331230.44300584629</v>
      </c>
      <c r="AY11" s="187">
        <v>336036.94733366632</v>
      </c>
      <c r="AZ11" s="187">
        <v>0</v>
      </c>
      <c r="BA11" s="187">
        <v>0</v>
      </c>
      <c r="BB11" s="187">
        <v>0</v>
      </c>
      <c r="BC11" s="187">
        <v>0</v>
      </c>
      <c r="BD11" s="187">
        <v>0</v>
      </c>
      <c r="BE11" s="187">
        <v>0</v>
      </c>
      <c r="BF11" s="187">
        <v>0</v>
      </c>
      <c r="BG11" s="204">
        <v>1624334.142124794</v>
      </c>
      <c r="BI11" s="205"/>
    </row>
    <row r="12" spans="1:72" outlineLevel="2">
      <c r="A12" s="184" t="s">
        <v>119</v>
      </c>
      <c r="B12" s="185" t="s">
        <v>20</v>
      </c>
      <c r="C12" s="185" t="s">
        <v>172</v>
      </c>
      <c r="D12" s="185" t="s">
        <v>141</v>
      </c>
      <c r="E12" s="186" t="s">
        <v>173</v>
      </c>
      <c r="F12" s="187">
        <v>1.3528538328977192E-5</v>
      </c>
      <c r="G12" s="204">
        <v>1.3528538328977192E-5</v>
      </c>
      <c r="H12" s="187">
        <v>2.754958856002788E-5</v>
      </c>
      <c r="I12" s="187">
        <v>2.8191434961972989E-5</v>
      </c>
      <c r="J12" s="187">
        <v>2.8539129304899208E-5</v>
      </c>
      <c r="K12" s="187">
        <v>2.8987021950166648E-5</v>
      </c>
      <c r="L12" s="187">
        <v>2.9434914595457091E-5</v>
      </c>
      <c r="M12" s="187">
        <v>2.9870183789092611E-5</v>
      </c>
      <c r="N12" s="187">
        <v>3.0488439998338647E-5</v>
      </c>
      <c r="O12" s="187">
        <v>3.1366358041527393E-5</v>
      </c>
      <c r="P12" s="187">
        <v>3.2202995068560822E-5</v>
      </c>
      <c r="Q12" s="187">
        <v>3.3082113263771672E-5</v>
      </c>
      <c r="R12" s="187">
        <v>3.4097895913463407E-5</v>
      </c>
      <c r="S12" s="187">
        <v>3501.4887103600786</v>
      </c>
      <c r="T12" s="204">
        <v>3501.4890441701541</v>
      </c>
      <c r="U12" s="187">
        <v>3621.9067457476972</v>
      </c>
      <c r="V12" s="187">
        <v>3756.3378659971377</v>
      </c>
      <c r="W12" s="187">
        <v>3929.4743567948899</v>
      </c>
      <c r="X12" s="187">
        <v>4121.9541350218469</v>
      </c>
      <c r="Y12" s="187">
        <v>4358.2562853730869</v>
      </c>
      <c r="Z12" s="187">
        <v>4642.8563312419801</v>
      </c>
      <c r="AA12" s="187">
        <v>4887.7846223612896</v>
      </c>
      <c r="AB12" s="187">
        <v>5096.9104223245013</v>
      </c>
      <c r="AC12" s="187">
        <v>5309.5952487744953</v>
      </c>
      <c r="AD12" s="187">
        <v>5521.8824439375167</v>
      </c>
      <c r="AE12" s="187">
        <v>5719.0238387857398</v>
      </c>
      <c r="AF12" s="187">
        <v>5899.2524796496491</v>
      </c>
      <c r="AG12" s="204">
        <v>56865.234776009827</v>
      </c>
      <c r="AH12" s="187">
        <v>6049.1884013137405</v>
      </c>
      <c r="AI12" s="187">
        <v>6178.2973146093091</v>
      </c>
      <c r="AJ12" s="187">
        <v>6297.2382860564667</v>
      </c>
      <c r="AK12" s="187">
        <v>6420.0566200153935</v>
      </c>
      <c r="AL12" s="187">
        <v>6530.7543583048055</v>
      </c>
      <c r="AM12" s="187">
        <v>6625.2101934554494</v>
      </c>
      <c r="AN12" s="187">
        <v>6710.6876316094695</v>
      </c>
      <c r="AO12" s="187">
        <v>6794.407030832047</v>
      </c>
      <c r="AP12" s="187">
        <v>6887.8185209738231</v>
      </c>
      <c r="AQ12" s="187">
        <v>6979.1902094309735</v>
      </c>
      <c r="AR12" s="187">
        <v>7070.4622335164186</v>
      </c>
      <c r="AS12" s="187">
        <v>7175.5638895762231</v>
      </c>
      <c r="AT12" s="204">
        <v>79718.874689694116</v>
      </c>
      <c r="AU12" s="187">
        <v>7296.5875947870281</v>
      </c>
      <c r="AV12" s="187">
        <v>7414.7743145562035</v>
      </c>
      <c r="AW12" s="187">
        <v>7512.9237748207652</v>
      </c>
      <c r="AX12" s="187">
        <v>7605.0975483110933</v>
      </c>
      <c r="AY12" s="187">
        <v>7686.1764033270711</v>
      </c>
      <c r="AZ12" s="187">
        <v>0</v>
      </c>
      <c r="BA12" s="187">
        <v>0</v>
      </c>
      <c r="BB12" s="187">
        <v>0</v>
      </c>
      <c r="BC12" s="187">
        <v>0</v>
      </c>
      <c r="BD12" s="187">
        <v>0</v>
      </c>
      <c r="BE12" s="187">
        <v>0</v>
      </c>
      <c r="BF12" s="187">
        <v>0</v>
      </c>
      <c r="BG12" s="204">
        <v>37515.559635802158</v>
      </c>
      <c r="BI12" s="205"/>
    </row>
    <row r="13" spans="1:72" outlineLevel="2">
      <c r="A13" s="184" t="s">
        <v>119</v>
      </c>
      <c r="B13" s="185" t="s">
        <v>20</v>
      </c>
      <c r="C13" s="185" t="s">
        <v>172</v>
      </c>
      <c r="D13" s="185" t="s">
        <v>141</v>
      </c>
      <c r="E13" s="186" t="s">
        <v>268</v>
      </c>
      <c r="F13" s="187">
        <v>0</v>
      </c>
      <c r="G13" s="204">
        <v>0</v>
      </c>
      <c r="H13" s="187">
        <v>8.2198606659791821E-5</v>
      </c>
      <c r="I13" s="187">
        <v>1.8932064709694144E-4</v>
      </c>
      <c r="J13" s="187">
        <v>2.4734968220817369E-4</v>
      </c>
      <c r="K13" s="187">
        <v>3.2210148243243096E-4</v>
      </c>
      <c r="L13" s="187">
        <v>3.9685328266052722E-4</v>
      </c>
      <c r="M13" s="187">
        <v>4.6949827057735327E-4</v>
      </c>
      <c r="N13" s="187">
        <v>5.7268318591098359E-4</v>
      </c>
      <c r="O13" s="187">
        <v>7.192048021305603E-4</v>
      </c>
      <c r="P13" s="187">
        <v>8.5212940714574439E-4</v>
      </c>
      <c r="Q13" s="187">
        <v>9.8208295925759697E-4</v>
      </c>
      <c r="R13" s="187">
        <v>1.1348453566103016E-3</v>
      </c>
      <c r="S13" s="187">
        <v>127111.97862551271</v>
      </c>
      <c r="T13" s="204">
        <v>127111.98459378039</v>
      </c>
      <c r="U13" s="187">
        <v>143184.06440680986</v>
      </c>
      <c r="V13" s="187">
        <v>161574.21482373142</v>
      </c>
      <c r="W13" s="187">
        <v>186403.38448203556</v>
      </c>
      <c r="X13" s="187">
        <v>214439.99906074847</v>
      </c>
      <c r="Y13" s="187">
        <v>249098.69491194759</v>
      </c>
      <c r="Z13" s="187">
        <v>291793.60416140611</v>
      </c>
      <c r="AA13" s="187">
        <v>327842.75720387575</v>
      </c>
      <c r="AB13" s="187">
        <v>357891.79462283617</v>
      </c>
      <c r="AC13" s="187">
        <v>389180.63073134806</v>
      </c>
      <c r="AD13" s="187">
        <v>420046.12722163467</v>
      </c>
      <c r="AE13" s="187">
        <v>449031.13207322458</v>
      </c>
      <c r="AF13" s="187">
        <v>476514.80551688722</v>
      </c>
      <c r="AG13" s="204">
        <v>3667001.2092164857</v>
      </c>
      <c r="AH13" s="187">
        <v>498929.39251968998</v>
      </c>
      <c r="AI13" s="187">
        <v>517854.62042913493</v>
      </c>
      <c r="AJ13" s="187">
        <v>535069.38335683546</v>
      </c>
      <c r="AK13" s="187">
        <v>552917.72695169039</v>
      </c>
      <c r="AL13" s="187">
        <v>568729.57539978949</v>
      </c>
      <c r="AM13" s="187">
        <v>581817.02623513807</v>
      </c>
      <c r="AN13" s="187">
        <v>593392.26435317833</v>
      </c>
      <c r="AO13" s="187">
        <v>604660.2730173181</v>
      </c>
      <c r="AP13" s="187">
        <v>617531.97004338528</v>
      </c>
      <c r="AQ13" s="187">
        <v>630049.27004243492</v>
      </c>
      <c r="AR13" s="187">
        <v>642535.90381268517</v>
      </c>
      <c r="AS13" s="187">
        <v>657316.55275563919</v>
      </c>
      <c r="AT13" s="204">
        <v>7000803.9589169193</v>
      </c>
      <c r="AU13" s="187">
        <v>674740.36193653534</v>
      </c>
      <c r="AV13" s="187">
        <v>691676.43774399173</v>
      </c>
      <c r="AW13" s="187">
        <v>705254.03816728387</v>
      </c>
      <c r="AX13" s="187">
        <v>717819.91960683302</v>
      </c>
      <c r="AY13" s="187">
        <v>728519.62529348955</v>
      </c>
      <c r="AZ13" s="187">
        <v>0</v>
      </c>
      <c r="BA13" s="187">
        <v>0</v>
      </c>
      <c r="BB13" s="187">
        <v>0</v>
      </c>
      <c r="BC13" s="187">
        <v>0</v>
      </c>
      <c r="BD13" s="187">
        <v>0</v>
      </c>
      <c r="BE13" s="187">
        <v>0</v>
      </c>
      <c r="BF13" s="187">
        <v>0</v>
      </c>
      <c r="BG13" s="204">
        <v>3518010.3827481335</v>
      </c>
      <c r="BI13" s="205"/>
    </row>
    <row r="14" spans="1:72" outlineLevel="2">
      <c r="A14" s="184" t="s">
        <v>119</v>
      </c>
      <c r="B14" s="185" t="s">
        <v>20</v>
      </c>
      <c r="C14" s="185" t="s">
        <v>172</v>
      </c>
      <c r="D14" s="185" t="s">
        <v>141</v>
      </c>
      <c r="E14" s="186" t="s">
        <v>269</v>
      </c>
      <c r="F14" s="187">
        <v>0</v>
      </c>
      <c r="G14" s="204">
        <v>0</v>
      </c>
      <c r="H14" s="187">
        <v>1.0557323788161529E-5</v>
      </c>
      <c r="I14" s="187">
        <v>2.4315732983882368E-5</v>
      </c>
      <c r="J14" s="187">
        <v>3.1768794996471728E-5</v>
      </c>
      <c r="K14" s="187">
        <v>4.136967499656399E-5</v>
      </c>
      <c r="L14" s="187">
        <v>5.09705549971493E-5</v>
      </c>
      <c r="M14" s="187">
        <v>6.0300842823064055E-5</v>
      </c>
      <c r="N14" s="187">
        <v>7.3553580375415186E-5</v>
      </c>
      <c r="O14" s="187">
        <v>9.2372343943964512E-5</v>
      </c>
      <c r="P14" s="187">
        <v>1.1030622117243526E-4</v>
      </c>
      <c r="Q14" s="187">
        <v>1.2915071080660208E-4</v>
      </c>
      <c r="R14" s="187">
        <v>1.5092469492049247E-4</v>
      </c>
      <c r="S14" s="187">
        <v>17058.101766802683</v>
      </c>
      <c r="T14" s="204">
        <v>17058.102542393161</v>
      </c>
      <c r="U14" s="187">
        <v>19341.476725707318</v>
      </c>
      <c r="V14" s="187">
        <v>21923.701813268333</v>
      </c>
      <c r="W14" s="187">
        <v>25334.064920619785</v>
      </c>
      <c r="X14" s="187">
        <v>29157.518879510932</v>
      </c>
      <c r="Y14" s="187">
        <v>33918.781393555902</v>
      </c>
      <c r="Z14" s="187">
        <v>39713.780338012628</v>
      </c>
      <c r="AA14" s="187">
        <v>44656.819086404415</v>
      </c>
      <c r="AB14" s="187">
        <v>48830.82984535033</v>
      </c>
      <c r="AC14" s="187">
        <v>53079.545111846674</v>
      </c>
      <c r="AD14" s="187">
        <v>57318.143122580099</v>
      </c>
      <c r="AE14" s="187">
        <v>61230.478772097005</v>
      </c>
      <c r="AF14" s="187">
        <v>64778.667993132389</v>
      </c>
      <c r="AG14" s="204">
        <v>499283.80800208577</v>
      </c>
      <c r="AH14" s="187">
        <v>67675.893964687784</v>
      </c>
      <c r="AI14" s="187">
        <v>70125.052251584144</v>
      </c>
      <c r="AJ14" s="187">
        <v>72354.618757598117</v>
      </c>
      <c r="AK14" s="187">
        <v>74665.655628724839</v>
      </c>
      <c r="AL14" s="187">
        <v>76715.22743312268</v>
      </c>
      <c r="AM14" s="187">
        <v>78414.982689885452</v>
      </c>
      <c r="AN14" s="187">
        <v>79920.611009839937</v>
      </c>
      <c r="AO14" s="187">
        <v>81386.877051973512</v>
      </c>
      <c r="AP14" s="187">
        <v>83059.213433719939</v>
      </c>
      <c r="AQ14" s="187">
        <v>84686.130488557988</v>
      </c>
      <c r="AR14" s="187">
        <v>86309.207660305998</v>
      </c>
      <c r="AS14" s="187">
        <v>88227.020033882669</v>
      </c>
      <c r="AT14" s="204">
        <v>943540.49040388304</v>
      </c>
      <c r="AU14" s="187">
        <v>90484.411184749741</v>
      </c>
      <c r="AV14" s="187">
        <v>92679.259753291728</v>
      </c>
      <c r="AW14" s="187">
        <v>94442.857414616577</v>
      </c>
      <c r="AX14" s="187">
        <v>96076.614505772101</v>
      </c>
      <c r="AY14" s="187">
        <v>97470.787877137409</v>
      </c>
      <c r="AZ14" s="187">
        <v>0</v>
      </c>
      <c r="BA14" s="187">
        <v>0</v>
      </c>
      <c r="BB14" s="187">
        <v>0</v>
      </c>
      <c r="BC14" s="187">
        <v>0</v>
      </c>
      <c r="BD14" s="187">
        <v>0</v>
      </c>
      <c r="BE14" s="187">
        <v>0</v>
      </c>
      <c r="BF14" s="187">
        <v>0</v>
      </c>
      <c r="BG14" s="204">
        <v>471153.93073556758</v>
      </c>
      <c r="BI14" s="205"/>
    </row>
    <row r="15" spans="1:72" outlineLevel="2">
      <c r="A15" s="184" t="s">
        <v>119</v>
      </c>
      <c r="B15" s="185" t="s">
        <v>20</v>
      </c>
      <c r="C15" s="185" t="s">
        <v>172</v>
      </c>
      <c r="D15" s="185" t="s">
        <v>141</v>
      </c>
      <c r="E15" s="186" t="s">
        <v>270</v>
      </c>
      <c r="F15" s="187">
        <v>0</v>
      </c>
      <c r="G15" s="204">
        <v>0</v>
      </c>
      <c r="H15" s="187">
        <v>3.2593088453796974E-6</v>
      </c>
      <c r="I15" s="187">
        <v>7.5068724978510722E-6</v>
      </c>
      <c r="J15" s="187">
        <v>9.8078184032931033E-6</v>
      </c>
      <c r="K15" s="187">
        <v>1.2771849225462204E-5</v>
      </c>
      <c r="L15" s="187">
        <v>1.5735880047783526E-5</v>
      </c>
      <c r="M15" s="187">
        <v>1.8616372325101305E-5</v>
      </c>
      <c r="N15" s="187">
        <v>2.2707822544550885E-5</v>
      </c>
      <c r="O15" s="187">
        <v>2.8517643649674271E-5</v>
      </c>
      <c r="P15" s="187">
        <v>3.4054278298339089E-5</v>
      </c>
      <c r="Q15" s="187">
        <v>3.987204168077692E-5</v>
      </c>
      <c r="R15" s="187">
        <v>4.6594212985321032E-5</v>
      </c>
      <c r="S15" s="187">
        <v>5266.260947331335</v>
      </c>
      <c r="T15" s="204">
        <v>5266.2611867754358</v>
      </c>
      <c r="U15" s="187">
        <v>5971.1956779703396</v>
      </c>
      <c r="V15" s="187">
        <v>6768.3928879381356</v>
      </c>
      <c r="W15" s="187">
        <v>7821.2569342423212</v>
      </c>
      <c r="X15" s="187">
        <v>9001.6524168635933</v>
      </c>
      <c r="Y15" s="187">
        <v>10471.572762074868</v>
      </c>
      <c r="Z15" s="187">
        <v>12260.633294613765</v>
      </c>
      <c r="AA15" s="187">
        <v>13786.672491569525</v>
      </c>
      <c r="AB15" s="187">
        <v>15075.293591037722</v>
      </c>
      <c r="AC15" s="187">
        <v>16386.977832939981</v>
      </c>
      <c r="AD15" s="187">
        <v>17695.538625958729</v>
      </c>
      <c r="AE15" s="187">
        <v>18903.374100595182</v>
      </c>
      <c r="AF15" s="187">
        <v>19998.788501560091</v>
      </c>
      <c r="AG15" s="204">
        <v>154141.34911736427</v>
      </c>
      <c r="AH15" s="187">
        <v>20893.234331358661</v>
      </c>
      <c r="AI15" s="187">
        <v>21649.350505153354</v>
      </c>
      <c r="AJ15" s="187">
        <v>22337.673225970379</v>
      </c>
      <c r="AK15" s="187">
        <v>23051.147877994255</v>
      </c>
      <c r="AL15" s="187">
        <v>23683.901750600256</v>
      </c>
      <c r="AM15" s="187">
        <v>24208.658540721615</v>
      </c>
      <c r="AN15" s="187">
        <v>24673.483509582064</v>
      </c>
      <c r="AO15" s="187">
        <v>25126.156362731152</v>
      </c>
      <c r="AP15" s="187">
        <v>25642.448263107322</v>
      </c>
      <c r="AQ15" s="187">
        <v>26144.718085832556</v>
      </c>
      <c r="AR15" s="187">
        <v>26645.802440993117</v>
      </c>
      <c r="AS15" s="187">
        <v>27237.878895064405</v>
      </c>
      <c r="AT15" s="204">
        <v>291294.45378910913</v>
      </c>
      <c r="AU15" s="187">
        <v>27934.791776883307</v>
      </c>
      <c r="AV15" s="187">
        <v>28612.396205549187</v>
      </c>
      <c r="AW15" s="187">
        <v>29156.862736327821</v>
      </c>
      <c r="AX15" s="187">
        <v>29661.244248655421</v>
      </c>
      <c r="AY15" s="187">
        <v>30091.660298448202</v>
      </c>
      <c r="AZ15" s="187">
        <v>0</v>
      </c>
      <c r="BA15" s="187">
        <v>0</v>
      </c>
      <c r="BB15" s="187">
        <v>0</v>
      </c>
      <c r="BC15" s="187">
        <v>0</v>
      </c>
      <c r="BD15" s="187">
        <v>0</v>
      </c>
      <c r="BE15" s="187">
        <v>0</v>
      </c>
      <c r="BF15" s="187">
        <v>0</v>
      </c>
      <c r="BG15" s="204">
        <v>145456.95526586394</v>
      </c>
      <c r="BI15" s="205"/>
    </row>
    <row r="16" spans="1:72" outlineLevel="2">
      <c r="A16" s="184" t="s">
        <v>119</v>
      </c>
      <c r="B16" s="185" t="s">
        <v>20</v>
      </c>
      <c r="C16" s="185" t="s">
        <v>172</v>
      </c>
      <c r="D16" s="185" t="s">
        <v>141</v>
      </c>
      <c r="E16" s="186" t="s">
        <v>271</v>
      </c>
      <c r="F16" s="187">
        <v>0</v>
      </c>
      <c r="G16" s="204">
        <v>0</v>
      </c>
      <c r="H16" s="187">
        <v>2.7752912900005403E-6</v>
      </c>
      <c r="I16" s="187">
        <v>6.3920784579724695E-6</v>
      </c>
      <c r="J16" s="187">
        <v>8.3513267014115633E-6</v>
      </c>
      <c r="K16" s="187">
        <v>1.087518967798098E-5</v>
      </c>
      <c r="L16" s="187">
        <v>1.3399052654680016E-5</v>
      </c>
      <c r="M16" s="187">
        <v>1.5851782821533095E-5</v>
      </c>
      <c r="N16" s="187">
        <v>1.9335639889452782E-5</v>
      </c>
      <c r="O16" s="187">
        <v>2.428268439318771E-5</v>
      </c>
      <c r="P16" s="187">
        <v>2.8997111483500661E-5</v>
      </c>
      <c r="Q16" s="187">
        <v>3.3950918811533373E-5</v>
      </c>
      <c r="R16" s="187">
        <v>3.9674826657161133E-5</v>
      </c>
      <c r="S16" s="187">
        <v>4484.2047290845203</v>
      </c>
      <c r="T16" s="204">
        <v>4484.2049329704232</v>
      </c>
      <c r="U16" s="187">
        <v>5084.4544478967273</v>
      </c>
      <c r="V16" s="187">
        <v>5763.2653793531508</v>
      </c>
      <c r="W16" s="187">
        <v>6659.7758224812651</v>
      </c>
      <c r="X16" s="187">
        <v>7664.8788848433023</v>
      </c>
      <c r="Y16" s="187">
        <v>8916.5114623581212</v>
      </c>
      <c r="Z16" s="187">
        <v>10439.890911432851</v>
      </c>
      <c r="AA16" s="187">
        <v>11739.30851572477</v>
      </c>
      <c r="AB16" s="187">
        <v>12836.565352411069</v>
      </c>
      <c r="AC16" s="187">
        <v>13953.460382761656</v>
      </c>
      <c r="AD16" s="187">
        <v>15067.695806154939</v>
      </c>
      <c r="AE16" s="187">
        <v>16096.163935913202</v>
      </c>
      <c r="AF16" s="187">
        <v>17028.905872980202</v>
      </c>
      <c r="AG16" s="204">
        <v>131250.87677431124</v>
      </c>
      <c r="AH16" s="187">
        <v>17790.523700126647</v>
      </c>
      <c r="AI16" s="187">
        <v>18434.354257741838</v>
      </c>
      <c r="AJ16" s="187">
        <v>19020.458902136292</v>
      </c>
      <c r="AK16" s="187">
        <v>19627.980337303434</v>
      </c>
      <c r="AL16" s="187">
        <v>20166.768281209679</v>
      </c>
      <c r="AM16" s="187">
        <v>20613.597047086507</v>
      </c>
      <c r="AN16" s="187">
        <v>21009.394054566139</v>
      </c>
      <c r="AO16" s="187">
        <v>21394.843573517144</v>
      </c>
      <c r="AP16" s="187">
        <v>21834.46451224561</v>
      </c>
      <c r="AQ16" s="187">
        <v>22262.145695701252</v>
      </c>
      <c r="AR16" s="187">
        <v>22688.817457232537</v>
      </c>
      <c r="AS16" s="187">
        <v>23192.968706454525</v>
      </c>
      <c r="AT16" s="204">
        <v>248036.31652532157</v>
      </c>
      <c r="AU16" s="187">
        <v>23786.387846080688</v>
      </c>
      <c r="AV16" s="187">
        <v>24363.365898224481</v>
      </c>
      <c r="AW16" s="187">
        <v>24826.977446638739</v>
      </c>
      <c r="AX16" s="187">
        <v>25256.456727187549</v>
      </c>
      <c r="AY16" s="187">
        <v>25622.954647677561</v>
      </c>
      <c r="AZ16" s="187">
        <v>0</v>
      </c>
      <c r="BA16" s="187">
        <v>0</v>
      </c>
      <c r="BB16" s="187">
        <v>0</v>
      </c>
      <c r="BC16" s="187">
        <v>0</v>
      </c>
      <c r="BD16" s="187">
        <v>0</v>
      </c>
      <c r="BE16" s="187">
        <v>0</v>
      </c>
      <c r="BF16" s="187">
        <v>0</v>
      </c>
      <c r="BG16" s="204">
        <v>123856.14256580903</v>
      </c>
      <c r="BH16" s="187">
        <v>0</v>
      </c>
      <c r="BI16" s="204">
        <v>0</v>
      </c>
      <c r="BJ16" s="187">
        <v>0</v>
      </c>
      <c r="BK16" s="187">
        <v>0</v>
      </c>
      <c r="BL16" s="187">
        <v>0</v>
      </c>
      <c r="BM16" s="187">
        <v>0</v>
      </c>
      <c r="BN16" s="187">
        <v>0</v>
      </c>
      <c r="BO16" s="187">
        <v>0</v>
      </c>
      <c r="BP16" s="187">
        <v>0</v>
      </c>
      <c r="BQ16" s="187">
        <v>0</v>
      </c>
      <c r="BR16" s="187">
        <v>0</v>
      </c>
      <c r="BS16" s="187">
        <v>0</v>
      </c>
      <c r="BT16" s="187">
        <v>0</v>
      </c>
    </row>
    <row r="17" spans="1:72" outlineLevel="2">
      <c r="A17" s="184" t="s">
        <v>119</v>
      </c>
      <c r="B17" s="185" t="s">
        <v>20</v>
      </c>
      <c r="C17" s="185" t="s">
        <v>172</v>
      </c>
      <c r="D17" s="185" t="s">
        <v>141</v>
      </c>
      <c r="E17" s="186" t="s">
        <v>272</v>
      </c>
      <c r="F17" s="187">
        <v>0</v>
      </c>
      <c r="G17" s="204">
        <v>0</v>
      </c>
      <c r="H17" s="187">
        <v>9.0670351535866301E-6</v>
      </c>
      <c r="I17" s="187">
        <v>2.0883285402055558E-5</v>
      </c>
      <c r="J17" s="187">
        <v>2.7284261314699915E-5</v>
      </c>
      <c r="K17" s="187">
        <v>3.5529865808124554E-5</v>
      </c>
      <c r="L17" s="187">
        <v>4.3775470301972673E-5</v>
      </c>
      <c r="M17" s="187">
        <v>5.1788679843344786E-5</v>
      </c>
      <c r="N17" s="187">
        <v>6.3170639862717397E-5</v>
      </c>
      <c r="O17" s="187">
        <v>7.9332916804001428E-5</v>
      </c>
      <c r="P17" s="187">
        <v>9.4735219369826944E-5</v>
      </c>
      <c r="Q17" s="187">
        <v>1.1091959084434666E-4</v>
      </c>
      <c r="R17" s="187">
        <v>1.2961992469369453E-4</v>
      </c>
      <c r="S17" s="187">
        <v>14650.15296267546</v>
      </c>
      <c r="T17" s="204">
        <v>14650.153628782349</v>
      </c>
      <c r="U17" s="187">
        <v>16611.203076950031</v>
      </c>
      <c r="V17" s="187">
        <v>18828.917159911423</v>
      </c>
      <c r="W17" s="187">
        <v>21757.867981285774</v>
      </c>
      <c r="X17" s="187">
        <v>25041.597091901898</v>
      </c>
      <c r="Y17" s="187">
        <v>29130.752208912676</v>
      </c>
      <c r="Z17" s="187">
        <v>34107.719875974894</v>
      </c>
      <c r="AA17" s="187">
        <v>38352.991404680579</v>
      </c>
      <c r="AB17" s="187">
        <v>41937.792159323537</v>
      </c>
      <c r="AC17" s="187">
        <v>45586.752014291778</v>
      </c>
      <c r="AD17" s="187">
        <v>49227.022781428605</v>
      </c>
      <c r="AE17" s="187">
        <v>52587.0869017105</v>
      </c>
      <c r="AF17" s="187">
        <v>55634.408083123977</v>
      </c>
      <c r="AG17" s="204">
        <v>428804.11073949561</v>
      </c>
      <c r="AH17" s="187">
        <v>58122.657023772568</v>
      </c>
      <c r="AI17" s="187">
        <v>60226.088227510852</v>
      </c>
      <c r="AJ17" s="187">
        <v>62140.925575774876</v>
      </c>
      <c r="AK17" s="187">
        <v>64125.732802700892</v>
      </c>
      <c r="AL17" s="187">
        <v>65885.983788004</v>
      </c>
      <c r="AM17" s="187">
        <v>67345.798886489807</v>
      </c>
      <c r="AN17" s="187">
        <v>68638.890315642624</v>
      </c>
      <c r="AO17" s="187">
        <v>69898.175908781632</v>
      </c>
      <c r="AP17" s="187">
        <v>71334.442624302857</v>
      </c>
      <c r="AQ17" s="187">
        <v>72731.701477415583</v>
      </c>
      <c r="AR17" s="187">
        <v>74125.662491448864</v>
      </c>
      <c r="AS17" s="187">
        <v>75772.753416963751</v>
      </c>
      <c r="AT17" s="204">
        <v>810348.81253880833</v>
      </c>
      <c r="AU17" s="187">
        <v>77711.487638912935</v>
      </c>
      <c r="AV17" s="187">
        <v>79596.507889034023</v>
      </c>
      <c r="AW17" s="187">
        <v>81111.153296608507</v>
      </c>
      <c r="AX17" s="187">
        <v>82514.286635621887</v>
      </c>
      <c r="AY17" s="187">
        <v>83711.656274179244</v>
      </c>
      <c r="AZ17" s="187">
        <v>0</v>
      </c>
      <c r="BA17" s="187">
        <v>0</v>
      </c>
      <c r="BB17" s="187">
        <v>0</v>
      </c>
      <c r="BC17" s="187">
        <v>0</v>
      </c>
      <c r="BD17" s="187">
        <v>0</v>
      </c>
      <c r="BE17" s="187">
        <v>0</v>
      </c>
      <c r="BF17" s="187">
        <v>0</v>
      </c>
      <c r="BG17" s="204">
        <v>404645.0917343566</v>
      </c>
      <c r="BH17" s="187">
        <v>0</v>
      </c>
      <c r="BI17" s="204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0</v>
      </c>
      <c r="BS17" s="187">
        <v>0</v>
      </c>
      <c r="BT17" s="187">
        <v>0</v>
      </c>
    </row>
    <row r="18" spans="1:72" outlineLevel="2">
      <c r="A18" s="184" t="s">
        <v>119</v>
      </c>
      <c r="B18" s="185" t="s">
        <v>20</v>
      </c>
      <c r="C18" s="185" t="s">
        <v>172</v>
      </c>
      <c r="D18" s="185" t="s">
        <v>141</v>
      </c>
      <c r="E18" s="186" t="s">
        <v>273</v>
      </c>
      <c r="F18" s="187">
        <v>0</v>
      </c>
      <c r="G18" s="204">
        <v>0</v>
      </c>
      <c r="H18" s="187">
        <v>3.4015329206070443E-6</v>
      </c>
      <c r="I18" s="187">
        <v>7.8344444002100515E-6</v>
      </c>
      <c r="J18" s="187">
        <v>1.0235794998510061E-5</v>
      </c>
      <c r="K18" s="187">
        <v>1.3329165064864604E-5</v>
      </c>
      <c r="L18" s="187">
        <v>1.6422535131378015E-5</v>
      </c>
      <c r="M18" s="187">
        <v>1.942872134252528E-5</v>
      </c>
      <c r="N18" s="187">
        <v>2.3698707181458987E-5</v>
      </c>
      <c r="O18" s="187">
        <v>2.9762047199060961E-5</v>
      </c>
      <c r="P18" s="187">
        <v>3.5540279922696264E-5</v>
      </c>
      <c r="Q18" s="187">
        <v>4.1611908788956434E-5</v>
      </c>
      <c r="R18" s="187">
        <v>4.8627410564058398E-5</v>
      </c>
      <c r="S18" s="187">
        <v>5496.0609229310194</v>
      </c>
      <c r="T18" s="204">
        <v>5496.0611728235672</v>
      </c>
      <c r="U18" s="187">
        <v>6231.756374605372</v>
      </c>
      <c r="V18" s="187">
        <v>7063.7402959099009</v>
      </c>
      <c r="W18" s="187">
        <v>8162.5474002148676</v>
      </c>
      <c r="X18" s="187">
        <v>9394.4509368078689</v>
      </c>
      <c r="Y18" s="187">
        <v>10928.513120572396</v>
      </c>
      <c r="Z18" s="187">
        <v>12795.641578501914</v>
      </c>
      <c r="AA18" s="187">
        <v>14388.271431281959</v>
      </c>
      <c r="AB18" s="187">
        <v>15733.123146774815</v>
      </c>
      <c r="AC18" s="187">
        <v>17102.044394172663</v>
      </c>
      <c r="AD18" s="187">
        <v>18467.705897033513</v>
      </c>
      <c r="AE18" s="187">
        <v>19728.246804495229</v>
      </c>
      <c r="AF18" s="187">
        <v>20871.461002152868</v>
      </c>
      <c r="AG18" s="204">
        <v>160867.50238252335</v>
      </c>
      <c r="AH18" s="187">
        <v>21804.937110154246</v>
      </c>
      <c r="AI18" s="187">
        <v>22594.047372169458</v>
      </c>
      <c r="AJ18" s="187">
        <v>23312.405927904354</v>
      </c>
      <c r="AK18" s="187">
        <v>24057.013951264336</v>
      </c>
      <c r="AL18" s="187">
        <v>24717.378841618931</v>
      </c>
      <c r="AM18" s="187">
        <v>25265.034059822698</v>
      </c>
      <c r="AN18" s="187">
        <v>25750.14225573371</v>
      </c>
      <c r="AO18" s="187">
        <v>26222.568062951854</v>
      </c>
      <c r="AP18" s="187">
        <v>26761.389015210436</v>
      </c>
      <c r="AQ18" s="187">
        <v>27285.576018675674</v>
      </c>
      <c r="AR18" s="187">
        <v>27808.525825195546</v>
      </c>
      <c r="AS18" s="187">
        <v>28426.43828626677</v>
      </c>
      <c r="AT18" s="204">
        <v>304005.456726968</v>
      </c>
      <c r="AU18" s="187">
        <v>29153.761845573688</v>
      </c>
      <c r="AV18" s="187">
        <v>29860.934402885487</v>
      </c>
      <c r="AW18" s="187">
        <v>30429.15942127784</v>
      </c>
      <c r="AX18" s="187">
        <v>30955.550260599488</v>
      </c>
      <c r="AY18" s="187">
        <v>31404.748060618716</v>
      </c>
      <c r="AZ18" s="187">
        <v>0</v>
      </c>
      <c r="BA18" s="187">
        <v>0</v>
      </c>
      <c r="BB18" s="187">
        <v>0</v>
      </c>
      <c r="BC18" s="187">
        <v>0</v>
      </c>
      <c r="BD18" s="187">
        <v>0</v>
      </c>
      <c r="BE18" s="187">
        <v>0</v>
      </c>
      <c r="BF18" s="187">
        <v>0</v>
      </c>
      <c r="BG18" s="204">
        <v>151804.15399095521</v>
      </c>
      <c r="BH18" s="187">
        <v>0</v>
      </c>
      <c r="BI18" s="204">
        <v>0</v>
      </c>
      <c r="BJ18" s="187">
        <v>0</v>
      </c>
      <c r="BK18" s="187">
        <v>0</v>
      </c>
      <c r="BL18" s="187">
        <v>0</v>
      </c>
      <c r="BM18" s="187">
        <v>0</v>
      </c>
      <c r="BN18" s="187">
        <v>0</v>
      </c>
      <c r="BO18" s="187">
        <v>0</v>
      </c>
      <c r="BP18" s="187">
        <v>0</v>
      </c>
      <c r="BQ18" s="187">
        <v>0</v>
      </c>
      <c r="BR18" s="187">
        <v>0</v>
      </c>
      <c r="BS18" s="187">
        <v>0</v>
      </c>
      <c r="BT18" s="187">
        <v>0</v>
      </c>
    </row>
    <row r="19" spans="1:72" outlineLevel="1">
      <c r="A19" s="191"/>
      <c r="B19" s="188" t="s">
        <v>280</v>
      </c>
      <c r="C19" s="188"/>
      <c r="D19" s="188"/>
      <c r="E19" s="192"/>
      <c r="F19" s="193">
        <f t="shared" ref="F19:AK19" si="0">SUBTOTAL(9,F11:F18)</f>
        <v>1.3528538328977192E-5</v>
      </c>
      <c r="G19" s="193">
        <f t="shared" si="0"/>
        <v>1.3528538328977192E-5</v>
      </c>
      <c r="H19" s="193">
        <f t="shared" si="0"/>
        <v>1.7520575484215184E-4</v>
      </c>
      <c r="I19" s="193">
        <f t="shared" si="0"/>
        <v>3.6827458337937083E-4</v>
      </c>
      <c r="J19" s="193">
        <f t="shared" si="0"/>
        <v>4.728618166361189E-4</v>
      </c>
      <c r="K19" s="193">
        <f t="shared" si="0"/>
        <v>6.0758892266859013E-4</v>
      </c>
      <c r="L19" s="193">
        <f t="shared" si="0"/>
        <v>7.4231602870798057E-4</v>
      </c>
      <c r="M19" s="193">
        <f t="shared" si="0"/>
        <v>8.7324597234062558E-4</v>
      </c>
      <c r="N19" s="193">
        <f t="shared" si="0"/>
        <v>1.0592188183103592E-3</v>
      </c>
      <c r="O19" s="193">
        <f t="shared" si="0"/>
        <v>1.32329852294814E-3</v>
      </c>
      <c r="P19" s="193">
        <f t="shared" si="0"/>
        <v>1.5682534596706869E-3</v>
      </c>
      <c r="Q19" s="193">
        <f t="shared" si="0"/>
        <v>1.8159258072039141E-3</v>
      </c>
      <c r="R19" s="193">
        <f t="shared" si="0"/>
        <v>2.1047071273912242E-3</v>
      </c>
      <c r="S19" s="193">
        <f t="shared" si="0"/>
        <v>236377.17562493545</v>
      </c>
      <c r="T19" s="193">
        <f t="shared" si="0"/>
        <v>236377.18673583228</v>
      </c>
      <c r="U19" s="193">
        <f t="shared" si="0"/>
        <v>266727.06965828122</v>
      </c>
      <c r="V19" s="193">
        <f t="shared" si="0"/>
        <v>301261.97313109704</v>
      </c>
      <c r="W19" s="193">
        <f t="shared" si="0"/>
        <v>347409.22575646255</v>
      </c>
      <c r="X19" s="193">
        <f t="shared" si="0"/>
        <v>399344.51407877123</v>
      </c>
      <c r="Y19" s="193">
        <f t="shared" si="0"/>
        <v>463760.31026216352</v>
      </c>
      <c r="Z19" s="193">
        <f t="shared" si="0"/>
        <v>542669.99433753197</v>
      </c>
      <c r="AA19" s="193">
        <f t="shared" si="0"/>
        <v>609611.92356143356</v>
      </c>
      <c r="AB19" s="193">
        <f t="shared" si="0"/>
        <v>665749.80436790874</v>
      </c>
      <c r="AC19" s="193">
        <f t="shared" si="0"/>
        <v>723594.22606592719</v>
      </c>
      <c r="AD19" s="193">
        <f t="shared" si="0"/>
        <v>780952.18146627687</v>
      </c>
      <c r="AE19" s="193">
        <f t="shared" si="0"/>
        <v>834391.60627870879</v>
      </c>
      <c r="AF19" s="193">
        <f t="shared" si="0"/>
        <v>884055.00484052266</v>
      </c>
      <c r="AG19" s="193">
        <f t="shared" si="0"/>
        <v>6819527.8338050852</v>
      </c>
      <c r="AH19" s="193">
        <f t="shared" si="0"/>
        <v>924582.91939508379</v>
      </c>
      <c r="AI19" s="193">
        <f t="shared" si="0"/>
        <v>958822.53686336218</v>
      </c>
      <c r="AJ19" s="193">
        <f t="shared" si="0"/>
        <v>989980.00760226697</v>
      </c>
      <c r="AK19" s="193">
        <f t="shared" si="0"/>
        <v>1022280.069242466</v>
      </c>
      <c r="AL19" s="193">
        <f t="shared" ref="AL19:BG19" si="1">SUBTOTAL(9,AL11:AL18)</f>
        <v>1050910.3784262405</v>
      </c>
      <c r="AM19" s="193">
        <f t="shared" si="1"/>
        <v>1074631.1141878476</v>
      </c>
      <c r="AN19" s="193">
        <f t="shared" si="1"/>
        <v>1095627.0322536975</v>
      </c>
      <c r="AO19" s="193">
        <f t="shared" si="1"/>
        <v>1116069.908680131</v>
      </c>
      <c r="AP19" s="193">
        <f t="shared" si="1"/>
        <v>1139403.8436729433</v>
      </c>
      <c r="AQ19" s="193">
        <f t="shared" si="1"/>
        <v>1162099.732751383</v>
      </c>
      <c r="AR19" s="193">
        <f t="shared" si="1"/>
        <v>1184741.0478787238</v>
      </c>
      <c r="AS19" s="193">
        <f t="shared" si="1"/>
        <v>1211517.626144557</v>
      </c>
      <c r="AT19" s="193">
        <f t="shared" si="1"/>
        <v>12930666.217098704</v>
      </c>
      <c r="AU19" s="193">
        <f t="shared" si="1"/>
        <v>1243058.7443406305</v>
      </c>
      <c r="AV19" s="193">
        <f t="shared" si="1"/>
        <v>1273721.5154179519</v>
      </c>
      <c r="AW19" s="193">
        <f t="shared" si="1"/>
        <v>1298331.9303153285</v>
      </c>
      <c r="AX19" s="193">
        <f t="shared" si="1"/>
        <v>1321119.6125388269</v>
      </c>
      <c r="AY19" s="193">
        <f t="shared" si="1"/>
        <v>1340544.556188544</v>
      </c>
      <c r="AZ19" s="193">
        <f t="shared" si="1"/>
        <v>0</v>
      </c>
      <c r="BA19" s="193">
        <f t="shared" si="1"/>
        <v>0</v>
      </c>
      <c r="BB19" s="193">
        <f t="shared" si="1"/>
        <v>0</v>
      </c>
      <c r="BC19" s="193">
        <f t="shared" si="1"/>
        <v>0</v>
      </c>
      <c r="BD19" s="193">
        <f t="shared" si="1"/>
        <v>0</v>
      </c>
      <c r="BE19" s="193">
        <f t="shared" si="1"/>
        <v>0</v>
      </c>
      <c r="BF19" s="193">
        <f t="shared" si="1"/>
        <v>0</v>
      </c>
      <c r="BG19" s="193">
        <f t="shared" si="1"/>
        <v>6476776.358801282</v>
      </c>
      <c r="BH19" s="187"/>
      <c r="BI19" s="200">
        <f>G19+T19+AG19+AT19+BG19</f>
        <v>26463347.596454434</v>
      </c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</row>
    <row r="20" spans="1:72" outlineLevel="2">
      <c r="A20" s="184" t="s">
        <v>119</v>
      </c>
      <c r="B20" s="185" t="s">
        <v>21</v>
      </c>
      <c r="C20" s="185" t="s">
        <v>172</v>
      </c>
      <c r="D20" s="185" t="s">
        <v>141</v>
      </c>
      <c r="E20" s="186" t="s">
        <v>267</v>
      </c>
      <c r="F20" s="187">
        <v>0</v>
      </c>
      <c r="G20" s="204">
        <v>0</v>
      </c>
      <c r="H20" s="187">
        <v>1.1944988428070292E-4</v>
      </c>
      <c r="I20" s="187">
        <v>2.751181596213047E-4</v>
      </c>
      <c r="J20" s="187">
        <v>3.5944515506109668E-4</v>
      </c>
      <c r="K20" s="187">
        <v>4.6807344268545931E-4</v>
      </c>
      <c r="L20" s="187">
        <v>5.767017303154007E-4</v>
      </c>
      <c r="M20" s="187">
        <v>6.8226842728086822E-4</v>
      </c>
      <c r="N20" s="187">
        <v>8.322153265893855E-4</v>
      </c>
      <c r="O20" s="187">
        <v>1.0451385233838054E-3</v>
      </c>
      <c r="P20" s="187">
        <v>1.2480497537893111E-3</v>
      </c>
      <c r="Q20" s="187">
        <v>1.4612640258242623E-3</v>
      </c>
      <c r="R20" s="187">
        <v>1.7076237979523662E-3</v>
      </c>
      <c r="S20" s="187">
        <v>193002.34822558833</v>
      </c>
      <c r="T20" s="204">
        <v>193002.35700093655</v>
      </c>
      <c r="U20" s="187">
        <v>218837.38749154899</v>
      </c>
      <c r="V20" s="187">
        <v>248053.73948425471</v>
      </c>
      <c r="W20" s="187">
        <v>286639.98413321708</v>
      </c>
      <c r="X20" s="187">
        <v>329900.10782614374</v>
      </c>
      <c r="Y20" s="187">
        <v>383770.98151957651</v>
      </c>
      <c r="Z20" s="187">
        <v>449337.97247408016</v>
      </c>
      <c r="AA20" s="187">
        <v>505265.53691541421</v>
      </c>
      <c r="AB20" s="187">
        <v>552492.00378778472</v>
      </c>
      <c r="AC20" s="187">
        <v>600563.70804807649</v>
      </c>
      <c r="AD20" s="187">
        <v>648520.94153392117</v>
      </c>
      <c r="AE20" s="187">
        <v>692786.7090692604</v>
      </c>
      <c r="AF20" s="187">
        <v>732932.37480454636</v>
      </c>
      <c r="AG20" s="204">
        <v>5649101.4470878243</v>
      </c>
      <c r="AH20" s="187">
        <v>765712.77578319295</v>
      </c>
      <c r="AI20" s="187">
        <v>793423.55550588644</v>
      </c>
      <c r="AJ20" s="187">
        <v>818649.78390272136</v>
      </c>
      <c r="AK20" s="187">
        <v>844797.80137037521</v>
      </c>
      <c r="AL20" s="187">
        <v>867987.49601011386</v>
      </c>
      <c r="AM20" s="187">
        <v>887219.2229893984</v>
      </c>
      <c r="AN20" s="187">
        <v>904254.51831585087</v>
      </c>
      <c r="AO20" s="187">
        <v>920844.45271323842</v>
      </c>
      <c r="AP20" s="187">
        <v>939765.95131329307</v>
      </c>
      <c r="AQ20" s="187">
        <v>958173.55705070787</v>
      </c>
      <c r="AR20" s="187">
        <v>976537.71677851258</v>
      </c>
      <c r="AS20" s="187">
        <v>998236.63126598112</v>
      </c>
      <c r="AT20" s="204">
        <v>10675603.462999273</v>
      </c>
      <c r="AU20" s="187">
        <v>1023777.6790881308</v>
      </c>
      <c r="AV20" s="187">
        <v>1048611.0945243419</v>
      </c>
      <c r="AW20" s="187">
        <v>1068565.1606105976</v>
      </c>
      <c r="AX20" s="187">
        <v>1087050.1573197199</v>
      </c>
      <c r="AY20" s="187">
        <v>1102824.4057200172</v>
      </c>
      <c r="AZ20" s="187">
        <v>0</v>
      </c>
      <c r="BA20" s="187">
        <v>0</v>
      </c>
      <c r="BB20" s="187">
        <v>0</v>
      </c>
      <c r="BC20" s="187">
        <v>0</v>
      </c>
      <c r="BD20" s="187">
        <v>0</v>
      </c>
      <c r="BE20" s="187">
        <v>0</v>
      </c>
      <c r="BF20" s="187">
        <v>0</v>
      </c>
      <c r="BG20" s="204">
        <v>5330828.4972628066</v>
      </c>
      <c r="BH20" s="187">
        <v>0</v>
      </c>
      <c r="BI20" s="204">
        <v>0</v>
      </c>
      <c r="BJ20" s="187">
        <v>0</v>
      </c>
      <c r="BK20" s="187">
        <v>0</v>
      </c>
      <c r="BL20" s="187">
        <v>0</v>
      </c>
      <c r="BM20" s="187">
        <v>0</v>
      </c>
      <c r="BN20" s="187">
        <v>0</v>
      </c>
      <c r="BO20" s="187">
        <v>0</v>
      </c>
      <c r="BP20" s="187">
        <v>0</v>
      </c>
      <c r="BQ20" s="187">
        <v>0</v>
      </c>
      <c r="BR20" s="187">
        <v>0</v>
      </c>
      <c r="BS20" s="187">
        <v>0</v>
      </c>
      <c r="BT20" s="187">
        <v>0</v>
      </c>
    </row>
    <row r="21" spans="1:72" outlineLevel="2">
      <c r="A21" s="184" t="s">
        <v>119</v>
      </c>
      <c r="B21" s="185" t="s">
        <v>21</v>
      </c>
      <c r="C21" s="185" t="s">
        <v>172</v>
      </c>
      <c r="D21" s="185" t="s">
        <v>141</v>
      </c>
      <c r="E21" s="186" t="s">
        <v>173</v>
      </c>
      <c r="F21" s="187">
        <v>4.4398695921077964E-5</v>
      </c>
      <c r="G21" s="204">
        <v>4.4398695921077964E-5</v>
      </c>
      <c r="H21" s="187">
        <v>9.0413744299895998E-5</v>
      </c>
      <c r="I21" s="187">
        <v>9.2520190874908464E-5</v>
      </c>
      <c r="J21" s="187">
        <v>9.3661273158128586E-5</v>
      </c>
      <c r="K21" s="187">
        <v>9.5131191702094433E-5</v>
      </c>
      <c r="L21" s="187">
        <v>9.6601110246135767E-5</v>
      </c>
      <c r="M21" s="187">
        <v>9.8029600457132373E-5</v>
      </c>
      <c r="N21" s="187">
        <v>1.0005862744941561E-4</v>
      </c>
      <c r="O21" s="187">
        <v>1.0293982682922414E-4</v>
      </c>
      <c r="P21" s="187">
        <v>1.0568554791573713E-4</v>
      </c>
      <c r="Q21" s="187">
        <v>1.0857068601999561E-4</v>
      </c>
      <c r="R21" s="187">
        <v>1.1190433699461496E-4</v>
      </c>
      <c r="S21" s="187">
        <v>11491.376876197834</v>
      </c>
      <c r="T21" s="204">
        <v>11491.37797171397</v>
      </c>
      <c r="U21" s="187">
        <v>11886.571361113978</v>
      </c>
      <c r="V21" s="187">
        <v>12327.754753225196</v>
      </c>
      <c r="W21" s="187">
        <v>12895.963544215338</v>
      </c>
      <c r="X21" s="187">
        <v>13527.654192284135</v>
      </c>
      <c r="Y21" s="187">
        <v>14303.163494458302</v>
      </c>
      <c r="Z21" s="187">
        <v>15237.179467831616</v>
      </c>
      <c r="AA21" s="187">
        <v>16040.998509877207</v>
      </c>
      <c r="AB21" s="187">
        <v>16727.318981167973</v>
      </c>
      <c r="AC21" s="187">
        <v>17425.319659951903</v>
      </c>
      <c r="AD21" s="187">
        <v>18122.015370662444</v>
      </c>
      <c r="AE21" s="187">
        <v>18769.004766743426</v>
      </c>
      <c r="AF21" s="187">
        <v>19360.48896314374</v>
      </c>
      <c r="AG21" s="204">
        <v>186623.43306467525</v>
      </c>
      <c r="AH21" s="187">
        <v>19852.556859300104</v>
      </c>
      <c r="AI21" s="187">
        <v>20276.273541968822</v>
      </c>
      <c r="AJ21" s="187">
        <v>20666.620517778381</v>
      </c>
      <c r="AK21" s="187">
        <v>21069.692433633169</v>
      </c>
      <c r="AL21" s="187">
        <v>21432.986316678573</v>
      </c>
      <c r="AM21" s="187">
        <v>21742.976634985334</v>
      </c>
      <c r="AN21" s="187">
        <v>22023.501159692063</v>
      </c>
      <c r="AO21" s="187">
        <v>22298.256056221937</v>
      </c>
      <c r="AP21" s="187">
        <v>22604.818986043865</v>
      </c>
      <c r="AQ21" s="187">
        <v>22904.687583297655</v>
      </c>
      <c r="AR21" s="187">
        <v>23204.229096573414</v>
      </c>
      <c r="AS21" s="187">
        <v>23549.157451339273</v>
      </c>
      <c r="AT21" s="204">
        <v>261625.75663751256</v>
      </c>
      <c r="AU21" s="187">
        <v>23946.339656558557</v>
      </c>
      <c r="AV21" s="187">
        <v>24334.211288019422</v>
      </c>
      <c r="AW21" s="187">
        <v>24656.323546944714</v>
      </c>
      <c r="AX21" s="187">
        <v>24958.824470664593</v>
      </c>
      <c r="AY21" s="187">
        <v>25224.913485009405</v>
      </c>
      <c r="AZ21" s="187">
        <v>0</v>
      </c>
      <c r="BA21" s="187">
        <v>0</v>
      </c>
      <c r="BB21" s="187">
        <v>0</v>
      </c>
      <c r="BC21" s="187">
        <v>0</v>
      </c>
      <c r="BD21" s="187">
        <v>0</v>
      </c>
      <c r="BE21" s="187">
        <v>0</v>
      </c>
      <c r="BF21" s="187">
        <v>0</v>
      </c>
      <c r="BG21" s="204">
        <v>123120.61244719668</v>
      </c>
      <c r="BH21" s="187">
        <v>0</v>
      </c>
      <c r="BI21" s="204">
        <v>0</v>
      </c>
      <c r="BJ21" s="187">
        <v>0</v>
      </c>
      <c r="BK21" s="187">
        <v>0</v>
      </c>
      <c r="BL21" s="187">
        <v>0</v>
      </c>
      <c r="BM21" s="187">
        <v>0</v>
      </c>
      <c r="BN21" s="187">
        <v>0</v>
      </c>
      <c r="BO21" s="187">
        <v>0</v>
      </c>
      <c r="BP21" s="187">
        <v>0</v>
      </c>
      <c r="BQ21" s="187">
        <v>0</v>
      </c>
      <c r="BR21" s="187">
        <v>0</v>
      </c>
      <c r="BS21" s="187">
        <v>0</v>
      </c>
      <c r="BT21" s="187">
        <v>0</v>
      </c>
    </row>
    <row r="22" spans="1:72" outlineLevel="2">
      <c r="A22" s="184" t="s">
        <v>119</v>
      </c>
      <c r="B22" s="185" t="s">
        <v>21</v>
      </c>
      <c r="C22" s="185" t="s">
        <v>172</v>
      </c>
      <c r="D22" s="185" t="s">
        <v>141</v>
      </c>
      <c r="E22" s="186" t="s">
        <v>268</v>
      </c>
      <c r="F22" s="187">
        <v>0</v>
      </c>
      <c r="G22" s="204">
        <v>0</v>
      </c>
      <c r="H22" s="187">
        <v>2.6976387644239377E-4</v>
      </c>
      <c r="I22" s="187">
        <v>6.2132283899692434E-4</v>
      </c>
      <c r="J22" s="187">
        <v>8.1176569556027224E-4</v>
      </c>
      <c r="K22" s="187">
        <v>1.0570902359506519E-3</v>
      </c>
      <c r="L22" s="187">
        <v>1.3024147763536309E-3</v>
      </c>
      <c r="M22" s="187">
        <v>1.5408250650543016E-3</v>
      </c>
      <c r="N22" s="187">
        <v>1.8794629554261871E-3</v>
      </c>
      <c r="O22" s="187">
        <v>2.3603255975095392E-3</v>
      </c>
      <c r="P22" s="187">
        <v>2.7965648256497713E-3</v>
      </c>
      <c r="Q22" s="187">
        <v>3.223053490113962E-3</v>
      </c>
      <c r="R22" s="187">
        <v>3.724397468547322E-3</v>
      </c>
      <c r="S22" s="187">
        <v>417163.03341008304</v>
      </c>
      <c r="T22" s="204">
        <v>417163.05299706984</v>
      </c>
      <c r="U22" s="187">
        <v>469909.28227074927</v>
      </c>
      <c r="V22" s="187">
        <v>530263.08224889636</v>
      </c>
      <c r="W22" s="187">
        <v>611748.80722708371</v>
      </c>
      <c r="X22" s="187">
        <v>703760.90011301532</v>
      </c>
      <c r="Y22" s="187">
        <v>817505.70097021596</v>
      </c>
      <c r="Z22" s="187">
        <v>957624.18583893869</v>
      </c>
      <c r="AA22" s="187">
        <v>1075932.2650433844</v>
      </c>
      <c r="AB22" s="187">
        <v>1174548.8371107369</v>
      </c>
      <c r="AC22" s="187">
        <v>1277234.248226491</v>
      </c>
      <c r="AD22" s="187">
        <v>1378530.3202633392</v>
      </c>
      <c r="AE22" s="187">
        <v>1473654.892141165</v>
      </c>
      <c r="AF22" s="187">
        <v>1563852.3126123562</v>
      </c>
      <c r="AG22" s="204">
        <v>12034564.834066372</v>
      </c>
      <c r="AH22" s="187">
        <v>1637413.7283642991</v>
      </c>
      <c r="AI22" s="187">
        <v>1699523.574879556</v>
      </c>
      <c r="AJ22" s="187">
        <v>1756019.9240042295</v>
      </c>
      <c r="AK22" s="187">
        <v>1814595.5927640633</v>
      </c>
      <c r="AL22" s="187">
        <v>1866487.7805323186</v>
      </c>
      <c r="AM22" s="187">
        <v>1909438.8914277281</v>
      </c>
      <c r="AN22" s="187">
        <v>1947427.1400411164</v>
      </c>
      <c r="AO22" s="187">
        <v>1984407.1062539953</v>
      </c>
      <c r="AP22" s="187">
        <v>2026650.1445151588</v>
      </c>
      <c r="AQ22" s="187">
        <v>2067730.1032583981</v>
      </c>
      <c r="AR22" s="187">
        <v>2108709.4198971912</v>
      </c>
      <c r="AS22" s="187">
        <v>2157217.3608126407</v>
      </c>
      <c r="AT22" s="204">
        <v>22975620.766750697</v>
      </c>
      <c r="AU22" s="187">
        <v>2214399.7693476789</v>
      </c>
      <c r="AV22" s="187">
        <v>2269981.5078612161</v>
      </c>
      <c r="AW22" s="187">
        <v>2314541.2184428414</v>
      </c>
      <c r="AX22" s="187">
        <v>2355780.6144106868</v>
      </c>
      <c r="AY22" s="187">
        <v>2390895.4928753735</v>
      </c>
      <c r="AZ22" s="187">
        <v>0</v>
      </c>
      <c r="BA22" s="187">
        <v>0</v>
      </c>
      <c r="BB22" s="187">
        <v>0</v>
      </c>
      <c r="BC22" s="187">
        <v>0</v>
      </c>
      <c r="BD22" s="187">
        <v>0</v>
      </c>
      <c r="BE22" s="187">
        <v>0</v>
      </c>
      <c r="BF22" s="187">
        <v>0</v>
      </c>
      <c r="BG22" s="204">
        <v>11545598.602937795</v>
      </c>
      <c r="BH22" s="187">
        <v>0</v>
      </c>
      <c r="BI22" s="204">
        <v>0</v>
      </c>
      <c r="BJ22" s="187">
        <v>0</v>
      </c>
      <c r="BK22" s="187">
        <v>0</v>
      </c>
      <c r="BL22" s="187">
        <v>0</v>
      </c>
      <c r="BM22" s="187">
        <v>0</v>
      </c>
      <c r="BN22" s="187">
        <v>0</v>
      </c>
      <c r="BO22" s="187">
        <v>0</v>
      </c>
      <c r="BP22" s="187">
        <v>0</v>
      </c>
      <c r="BQ22" s="187">
        <v>0</v>
      </c>
      <c r="BR22" s="187">
        <v>0</v>
      </c>
      <c r="BS22" s="187">
        <v>0</v>
      </c>
      <c r="BT22" s="187">
        <v>0</v>
      </c>
    </row>
    <row r="23" spans="1:72" outlineLevel="2">
      <c r="A23" s="184" t="s">
        <v>119</v>
      </c>
      <c r="B23" s="185" t="s">
        <v>21</v>
      </c>
      <c r="C23" s="185" t="s">
        <v>172</v>
      </c>
      <c r="D23" s="185" t="s">
        <v>141</v>
      </c>
      <c r="E23" s="186" t="s">
        <v>269</v>
      </c>
      <c r="F23" s="187">
        <v>0</v>
      </c>
      <c r="G23" s="204">
        <v>0</v>
      </c>
      <c r="H23" s="187">
        <v>3.4647601774314111E-5</v>
      </c>
      <c r="I23" s="187">
        <v>7.9800700459791639E-5</v>
      </c>
      <c r="J23" s="187">
        <v>1.0426056640621943E-4</v>
      </c>
      <c r="K23" s="187">
        <v>1.3576925872265557E-4</v>
      </c>
      <c r="L23" s="187">
        <v>1.6727795104070983E-4</v>
      </c>
      <c r="M23" s="187">
        <v>1.9789859918210027E-4</v>
      </c>
      <c r="N23" s="187">
        <v>2.4139215705215987E-4</v>
      </c>
      <c r="O23" s="187">
        <v>3.031526030791366E-4</v>
      </c>
      <c r="P23" s="187">
        <v>3.6200898078901265E-4</v>
      </c>
      <c r="Q23" s="187">
        <v>4.2385385602310854E-4</v>
      </c>
      <c r="R23" s="187">
        <v>4.9531290622902176E-4</v>
      </c>
      <c r="S23" s="187">
        <v>55982.209971114768</v>
      </c>
      <c r="T23" s="204">
        <v>55982.212516489948</v>
      </c>
      <c r="U23" s="187">
        <v>63475.914613031935</v>
      </c>
      <c r="V23" s="187">
        <v>71950.401928253094</v>
      </c>
      <c r="W23" s="187">
        <v>83142.717823861545</v>
      </c>
      <c r="X23" s="187">
        <v>95690.737836152417</v>
      </c>
      <c r="Y23" s="187">
        <v>111316.50918121479</v>
      </c>
      <c r="Z23" s="187">
        <v>130334.85319897196</v>
      </c>
      <c r="AA23" s="187">
        <v>146557.18771724546</v>
      </c>
      <c r="AB23" s="187">
        <v>160255.68418088806</v>
      </c>
      <c r="AC23" s="187">
        <v>174199.34997724128</v>
      </c>
      <c r="AD23" s="187">
        <v>188109.81241109886</v>
      </c>
      <c r="AE23" s="187">
        <v>200949.52920977437</v>
      </c>
      <c r="AF23" s="187">
        <v>212594.17037235788</v>
      </c>
      <c r="AG23" s="204">
        <v>1638576.8684500917</v>
      </c>
      <c r="AH23" s="187">
        <v>222102.44479179123</v>
      </c>
      <c r="AI23" s="187">
        <v>230140.22621342403</v>
      </c>
      <c r="AJ23" s="187">
        <v>237457.33933600766</v>
      </c>
      <c r="AK23" s="187">
        <v>245041.82635215321</v>
      </c>
      <c r="AL23" s="187">
        <v>251768.22303293596</v>
      </c>
      <c r="AM23" s="187">
        <v>257346.57266318533</v>
      </c>
      <c r="AN23" s="187">
        <v>262287.82591037755</v>
      </c>
      <c r="AO23" s="187">
        <v>267099.89788452798</v>
      </c>
      <c r="AP23" s="187">
        <v>272588.26275332371</v>
      </c>
      <c r="AQ23" s="187">
        <v>277927.56799458928</v>
      </c>
      <c r="AR23" s="187">
        <v>283254.27129782276</v>
      </c>
      <c r="AS23" s="187">
        <v>289548.2526827688</v>
      </c>
      <c r="AT23" s="204">
        <v>3096562.7109129075</v>
      </c>
      <c r="AU23" s="187">
        <v>296956.68224441656</v>
      </c>
      <c r="AV23" s="187">
        <v>304159.85614375654</v>
      </c>
      <c r="AW23" s="187">
        <v>309947.72726391809</v>
      </c>
      <c r="AX23" s="187">
        <v>315309.48050992476</v>
      </c>
      <c r="AY23" s="187">
        <v>319884.95481995633</v>
      </c>
      <c r="AZ23" s="187">
        <v>0</v>
      </c>
      <c r="BA23" s="187">
        <v>0</v>
      </c>
      <c r="BB23" s="187">
        <v>0</v>
      </c>
      <c r="BC23" s="187">
        <v>0</v>
      </c>
      <c r="BD23" s="187">
        <v>0</v>
      </c>
      <c r="BE23" s="187">
        <v>0</v>
      </c>
      <c r="BF23" s="187">
        <v>0</v>
      </c>
      <c r="BG23" s="204">
        <v>1546258.7009819723</v>
      </c>
      <c r="BH23" s="187">
        <v>0</v>
      </c>
      <c r="BI23" s="204">
        <v>0</v>
      </c>
      <c r="BJ23" s="187">
        <v>0</v>
      </c>
      <c r="BK23" s="187">
        <v>0</v>
      </c>
      <c r="BL23" s="187">
        <v>0</v>
      </c>
      <c r="BM23" s="187">
        <v>0</v>
      </c>
      <c r="BN23" s="187">
        <v>0</v>
      </c>
      <c r="BO23" s="187">
        <v>0</v>
      </c>
      <c r="BP23" s="187">
        <v>0</v>
      </c>
      <c r="BQ23" s="187">
        <v>0</v>
      </c>
      <c r="BR23" s="187">
        <v>0</v>
      </c>
      <c r="BS23" s="187">
        <v>0</v>
      </c>
      <c r="BT23" s="187">
        <v>0</v>
      </c>
    </row>
    <row r="24" spans="1:72" outlineLevel="2">
      <c r="A24" s="184" t="s">
        <v>119</v>
      </c>
      <c r="B24" s="185" t="s">
        <v>21</v>
      </c>
      <c r="C24" s="185" t="s">
        <v>172</v>
      </c>
      <c r="D24" s="185" t="s">
        <v>141</v>
      </c>
      <c r="E24" s="186" t="s">
        <v>270</v>
      </c>
      <c r="F24" s="187">
        <v>0</v>
      </c>
      <c r="G24" s="204">
        <v>0</v>
      </c>
      <c r="H24" s="187">
        <v>1.0696577769154567E-5</v>
      </c>
      <c r="I24" s="187">
        <v>2.463646413570764E-5</v>
      </c>
      <c r="J24" s="187">
        <v>3.2187834069572017E-5</v>
      </c>
      <c r="K24" s="187">
        <v>4.1915352296157695E-5</v>
      </c>
      <c r="L24" s="187">
        <v>5.1642870523242952E-5</v>
      </c>
      <c r="M24" s="187">
        <v>6.1096227391051327E-5</v>
      </c>
      <c r="N24" s="187">
        <v>7.4523772167302366E-5</v>
      </c>
      <c r="O24" s="187">
        <v>9.3590760361416926E-5</v>
      </c>
      <c r="P24" s="187">
        <v>1.1176119032321445E-4</v>
      </c>
      <c r="Q24" s="187">
        <v>1.3085424391677056E-4</v>
      </c>
      <c r="R24" s="187">
        <v>1.5291543282145649E-4</v>
      </c>
      <c r="S24" s="187">
        <v>17283.102782862814</v>
      </c>
      <c r="T24" s="204">
        <v>17283.103568683538</v>
      </c>
      <c r="U24" s="187">
        <v>19596.59608042103</v>
      </c>
      <c r="V24" s="187">
        <v>22212.88142136428</v>
      </c>
      <c r="W24" s="187">
        <v>25668.22814850989</v>
      </c>
      <c r="X24" s="187">
        <v>29542.114508225604</v>
      </c>
      <c r="Y24" s="187">
        <v>34366.179373788611</v>
      </c>
      <c r="Z24" s="187">
        <v>40237.615935302318</v>
      </c>
      <c r="AA24" s="187">
        <v>45245.854713334986</v>
      </c>
      <c r="AB24" s="187">
        <v>49474.921812936365</v>
      </c>
      <c r="AC24" s="187">
        <v>53779.678792923507</v>
      </c>
      <c r="AD24" s="187">
        <v>58074.185067784048</v>
      </c>
      <c r="AE24" s="187">
        <v>62038.125491873398</v>
      </c>
      <c r="AF24" s="187">
        <v>65633.116296743872</v>
      </c>
      <c r="AG24" s="204">
        <v>505869.4976432079</v>
      </c>
      <c r="AH24" s="187">
        <v>68568.557469279272</v>
      </c>
      <c r="AI24" s="187">
        <v>71050.020822154111</v>
      </c>
      <c r="AJ24" s="187">
        <v>73308.995918648114</v>
      </c>
      <c r="AK24" s="187">
        <v>75650.515996597285</v>
      </c>
      <c r="AL24" s="187">
        <v>77727.122212255053</v>
      </c>
      <c r="AM24" s="187">
        <v>79449.297704578217</v>
      </c>
      <c r="AN24" s="187">
        <v>80974.785672835307</v>
      </c>
      <c r="AO24" s="187">
        <v>82460.392164088291</v>
      </c>
      <c r="AP24" s="187">
        <v>84154.787118953303</v>
      </c>
      <c r="AQ24" s="187">
        <v>85803.163653596828</v>
      </c>
      <c r="AR24" s="187">
        <v>87447.649656044741</v>
      </c>
      <c r="AS24" s="187">
        <v>89390.758498042502</v>
      </c>
      <c r="AT24" s="204">
        <v>955986.04688707308</v>
      </c>
      <c r="AU24" s="187">
        <v>91677.925254046291</v>
      </c>
      <c r="AV24" s="187">
        <v>93901.724474001385</v>
      </c>
      <c r="AW24" s="187">
        <v>95688.584469620182</v>
      </c>
      <c r="AX24" s="187">
        <v>97343.891262526275</v>
      </c>
      <c r="AY24" s="187">
        <v>98756.454161015397</v>
      </c>
      <c r="AZ24" s="187">
        <v>0</v>
      </c>
      <c r="BA24" s="187">
        <v>0</v>
      </c>
      <c r="BB24" s="187">
        <v>0</v>
      </c>
      <c r="BC24" s="187">
        <v>0</v>
      </c>
      <c r="BD24" s="187">
        <v>0</v>
      </c>
      <c r="BE24" s="187">
        <v>0</v>
      </c>
      <c r="BF24" s="187">
        <v>0</v>
      </c>
      <c r="BG24" s="204">
        <v>477368.57962120953</v>
      </c>
      <c r="BH24" s="187">
        <v>0</v>
      </c>
      <c r="BI24" s="204">
        <v>0</v>
      </c>
      <c r="BJ24" s="187">
        <v>0</v>
      </c>
      <c r="BK24" s="187">
        <v>0</v>
      </c>
      <c r="BL24" s="187">
        <v>0</v>
      </c>
      <c r="BM24" s="187">
        <v>0</v>
      </c>
      <c r="BN24" s="187">
        <v>0</v>
      </c>
      <c r="BO24" s="187">
        <v>0</v>
      </c>
      <c r="BP24" s="187">
        <v>0</v>
      </c>
      <c r="BQ24" s="187">
        <v>0</v>
      </c>
      <c r="BR24" s="187">
        <v>0</v>
      </c>
      <c r="BS24" s="187">
        <v>0</v>
      </c>
      <c r="BT24" s="187">
        <v>0</v>
      </c>
    </row>
    <row r="25" spans="1:72" outlineLevel="2">
      <c r="A25" s="184" t="s">
        <v>119</v>
      </c>
      <c r="B25" s="185" t="s">
        <v>21</v>
      </c>
      <c r="C25" s="185" t="s">
        <v>172</v>
      </c>
      <c r="D25" s="185" t="s">
        <v>141</v>
      </c>
      <c r="E25" s="186" t="s">
        <v>271</v>
      </c>
      <c r="F25" s="187">
        <v>0</v>
      </c>
      <c r="G25" s="204">
        <v>0</v>
      </c>
      <c r="H25" s="187">
        <v>9.1081025222971041E-6</v>
      </c>
      <c r="I25" s="187">
        <v>2.0977872173471451E-5</v>
      </c>
      <c r="J25" s="187">
        <v>2.7407840059066014E-5</v>
      </c>
      <c r="K25" s="187">
        <v>3.5690791411109388E-5</v>
      </c>
      <c r="L25" s="187">
        <v>4.3973742763578156E-5</v>
      </c>
      <c r="M25" s="187">
        <v>5.2023246575923701E-5</v>
      </c>
      <c r="N25" s="187">
        <v>6.3456758965045105E-5</v>
      </c>
      <c r="O25" s="187">
        <v>7.9692239789969736E-5</v>
      </c>
      <c r="P25" s="187">
        <v>9.5164304083608919E-5</v>
      </c>
      <c r="Q25" s="187">
        <v>1.1142197951465163E-4</v>
      </c>
      <c r="R25" s="187">
        <v>1.3020701288177911E-4</v>
      </c>
      <c r="S25" s="187">
        <v>14716.507975443315</v>
      </c>
      <c r="T25" s="204">
        <v>14716.508644567206</v>
      </c>
      <c r="U25" s="187">
        <v>16686.440284033713</v>
      </c>
      <c r="V25" s="187">
        <v>18914.199070737468</v>
      </c>
      <c r="W25" s="187">
        <v>21856.416004052342</v>
      </c>
      <c r="X25" s="187">
        <v>25155.018125729603</v>
      </c>
      <c r="Y25" s="187">
        <v>29262.694273933033</v>
      </c>
      <c r="Z25" s="187">
        <v>34262.20414611313</v>
      </c>
      <c r="AA25" s="187">
        <v>38526.703804873694</v>
      </c>
      <c r="AB25" s="187">
        <v>42127.741215915434</v>
      </c>
      <c r="AC25" s="187">
        <v>45793.228323423813</v>
      </c>
      <c r="AD25" s="187">
        <v>49449.986987570795</v>
      </c>
      <c r="AE25" s="187">
        <v>52825.269863463654</v>
      </c>
      <c r="AF25" s="187">
        <v>55886.393292295004</v>
      </c>
      <c r="AG25" s="204">
        <v>430746.29539214168</v>
      </c>
      <c r="AH25" s="187">
        <v>58385.912271601002</v>
      </c>
      <c r="AI25" s="187">
        <v>60498.870557052076</v>
      </c>
      <c r="AJ25" s="187">
        <v>62422.380787914415</v>
      </c>
      <c r="AK25" s="187">
        <v>64416.177812368143</v>
      </c>
      <c r="AL25" s="187">
        <v>66184.401511464879</v>
      </c>
      <c r="AM25" s="187">
        <v>67650.82855794506</v>
      </c>
      <c r="AN25" s="187">
        <v>68949.776792723744</v>
      </c>
      <c r="AO25" s="187">
        <v>70214.766074542596</v>
      </c>
      <c r="AP25" s="187">
        <v>71657.538080246741</v>
      </c>
      <c r="AQ25" s="187">
        <v>73061.125545031595</v>
      </c>
      <c r="AR25" s="187">
        <v>74461.400233817621</v>
      </c>
      <c r="AS25" s="187">
        <v>76115.951336688391</v>
      </c>
      <c r="AT25" s="204">
        <v>814019.12956139632</v>
      </c>
      <c r="AU25" s="187">
        <v>78063.46667746811</v>
      </c>
      <c r="AV25" s="187">
        <v>79957.024759452339</v>
      </c>
      <c r="AW25" s="187">
        <v>81478.530458220688</v>
      </c>
      <c r="AX25" s="187">
        <v>82888.019016245235</v>
      </c>
      <c r="AY25" s="187">
        <v>84090.811907232579</v>
      </c>
      <c r="AZ25" s="187">
        <v>0</v>
      </c>
      <c r="BA25" s="187">
        <v>0</v>
      </c>
      <c r="BB25" s="187">
        <v>0</v>
      </c>
      <c r="BC25" s="187">
        <v>0</v>
      </c>
      <c r="BD25" s="187">
        <v>0</v>
      </c>
      <c r="BE25" s="187">
        <v>0</v>
      </c>
      <c r="BF25" s="187">
        <v>0</v>
      </c>
      <c r="BG25" s="204">
        <v>406477.85281861894</v>
      </c>
      <c r="BH25" s="187">
        <v>0</v>
      </c>
      <c r="BI25" s="204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0</v>
      </c>
      <c r="BS25" s="187">
        <v>0</v>
      </c>
      <c r="BT25" s="187">
        <v>0</v>
      </c>
    </row>
    <row r="26" spans="1:72" outlineLevel="2">
      <c r="A26" s="184" t="s">
        <v>119</v>
      </c>
      <c r="B26" s="185" t="s">
        <v>21</v>
      </c>
      <c r="C26" s="185" t="s">
        <v>172</v>
      </c>
      <c r="D26" s="185" t="s">
        <v>141</v>
      </c>
      <c r="E26" s="186" t="s">
        <v>272</v>
      </c>
      <c r="F26" s="187">
        <v>0</v>
      </c>
      <c r="G26" s="204">
        <v>0</v>
      </c>
      <c r="H26" s="187">
        <v>2.9756691144345722E-5</v>
      </c>
      <c r="I26" s="187">
        <v>6.8535906529752232E-5</v>
      </c>
      <c r="J26" s="187">
        <v>8.9542978855881893E-5</v>
      </c>
      <c r="K26" s="187">
        <v>1.1660385399897747E-4</v>
      </c>
      <c r="L26" s="187">
        <v>1.4366472914346286E-4</v>
      </c>
      <c r="M26" s="187">
        <v>1.6996291784114451E-4</v>
      </c>
      <c r="N26" s="187">
        <v>2.0731685583484327E-4</v>
      </c>
      <c r="O26" s="187">
        <v>2.6035909896995749E-4</v>
      </c>
      <c r="P26" s="187">
        <v>3.1090721669526885E-4</v>
      </c>
      <c r="Q26" s="187">
        <v>3.6402197087620302E-4</v>
      </c>
      <c r="R26" s="187">
        <v>4.253937477829111E-4</v>
      </c>
      <c r="S26" s="187">
        <v>48079.672080604112</v>
      </c>
      <c r="T26" s="204">
        <v>48079.674266670081</v>
      </c>
      <c r="U26" s="187">
        <v>54515.553444311976</v>
      </c>
      <c r="V26" s="187">
        <v>61793.76863762617</v>
      </c>
      <c r="W26" s="187">
        <v>71406.159401782192</v>
      </c>
      <c r="X26" s="187">
        <v>82182.880931051783</v>
      </c>
      <c r="Y26" s="187">
        <v>95602.893514776893</v>
      </c>
      <c r="Z26" s="187">
        <v>111936.57781130048</v>
      </c>
      <c r="AA26" s="187">
        <v>125868.94176089973</v>
      </c>
      <c r="AB26" s="187">
        <v>137633.7366539395</v>
      </c>
      <c r="AC26" s="187">
        <v>149609.09238634288</v>
      </c>
      <c r="AD26" s="187">
        <v>161555.9317957646</v>
      </c>
      <c r="AE26" s="187">
        <v>172583.17372863341</v>
      </c>
      <c r="AF26" s="187">
        <v>182584.03880491736</v>
      </c>
      <c r="AG26" s="204">
        <v>1407272.7488713469</v>
      </c>
      <c r="AH26" s="187">
        <v>190750.11006888913</v>
      </c>
      <c r="AI26" s="187">
        <v>197653.26546784668</v>
      </c>
      <c r="AJ26" s="187">
        <v>203937.48325224686</v>
      </c>
      <c r="AK26" s="187">
        <v>210451.3320056996</v>
      </c>
      <c r="AL26" s="187">
        <v>216228.21982172129</v>
      </c>
      <c r="AM26" s="187">
        <v>221019.1207367036</v>
      </c>
      <c r="AN26" s="187">
        <v>225262.85880840174</v>
      </c>
      <c r="AO26" s="187">
        <v>229395.6510412342</v>
      </c>
      <c r="AP26" s="187">
        <v>234109.26958695726</v>
      </c>
      <c r="AQ26" s="187">
        <v>238694.86999949467</v>
      </c>
      <c r="AR26" s="187">
        <v>243269.64738363653</v>
      </c>
      <c r="AS26" s="187">
        <v>248675.16033544342</v>
      </c>
      <c r="AT26" s="204">
        <v>2659446.9885082748</v>
      </c>
      <c r="AU26" s="187">
        <v>255037.80418498171</v>
      </c>
      <c r="AV26" s="187">
        <v>261224.16658829746</v>
      </c>
      <c r="AW26" s="187">
        <v>266195.01260609052</v>
      </c>
      <c r="AX26" s="187">
        <v>270799.89222727955</v>
      </c>
      <c r="AY26" s="187">
        <v>274729.48529895459</v>
      </c>
      <c r="AZ26" s="187">
        <v>0</v>
      </c>
      <c r="BA26" s="187">
        <v>0</v>
      </c>
      <c r="BB26" s="187">
        <v>0</v>
      </c>
      <c r="BC26" s="187">
        <v>0</v>
      </c>
      <c r="BD26" s="187">
        <v>0</v>
      </c>
      <c r="BE26" s="187">
        <v>0</v>
      </c>
      <c r="BF26" s="187">
        <v>0</v>
      </c>
      <c r="BG26" s="204">
        <v>1327986.360905604</v>
      </c>
      <c r="BH26" s="187">
        <v>0</v>
      </c>
      <c r="BI26" s="204">
        <v>0</v>
      </c>
      <c r="BJ26" s="187">
        <v>0</v>
      </c>
      <c r="BK26" s="187">
        <v>0</v>
      </c>
      <c r="BL26" s="187">
        <v>0</v>
      </c>
      <c r="BM26" s="187">
        <v>0</v>
      </c>
      <c r="BN26" s="187">
        <v>0</v>
      </c>
      <c r="BO26" s="187">
        <v>0</v>
      </c>
      <c r="BP26" s="187">
        <v>0</v>
      </c>
      <c r="BQ26" s="187">
        <v>0</v>
      </c>
      <c r="BR26" s="187">
        <v>0</v>
      </c>
      <c r="BS26" s="187">
        <v>0</v>
      </c>
      <c r="BT26" s="187">
        <v>0</v>
      </c>
    </row>
    <row r="27" spans="1:72" outlineLevel="2">
      <c r="A27" s="184" t="s">
        <v>119</v>
      </c>
      <c r="B27" s="185" t="s">
        <v>21</v>
      </c>
      <c r="C27" s="185" t="s">
        <v>172</v>
      </c>
      <c r="D27" s="185" t="s">
        <v>141</v>
      </c>
      <c r="E27" s="186" t="s">
        <v>273</v>
      </c>
      <c r="F27" s="187">
        <v>0</v>
      </c>
      <c r="G27" s="204">
        <v>0</v>
      </c>
      <c r="H27" s="187">
        <v>1.1163336506508339E-5</v>
      </c>
      <c r="I27" s="187">
        <v>2.5711507494528872E-5</v>
      </c>
      <c r="J27" s="187">
        <v>3.3592391032808455E-5</v>
      </c>
      <c r="K27" s="187">
        <v>4.3744381854556283E-5</v>
      </c>
      <c r="L27" s="187">
        <v>5.3896372676825489E-5</v>
      </c>
      <c r="M27" s="187">
        <v>6.3762238761188789E-5</v>
      </c>
      <c r="N27" s="187">
        <v>7.7775711483815121E-5</v>
      </c>
      <c r="O27" s="187">
        <v>9.7674711890311091E-5</v>
      </c>
      <c r="P27" s="187">
        <v>1.1663803160892417E-4</v>
      </c>
      <c r="Q27" s="187">
        <v>1.3656423481162489E-4</v>
      </c>
      <c r="R27" s="187">
        <v>1.5958809167422236E-4</v>
      </c>
      <c r="S27" s="187">
        <v>18037.272892834546</v>
      </c>
      <c r="T27" s="204">
        <v>18037.273712945556</v>
      </c>
      <c r="U27" s="187">
        <v>20451.7184046195</v>
      </c>
      <c r="V27" s="187">
        <v>23182.168674631674</v>
      </c>
      <c r="W27" s="187">
        <v>26788.293838609003</v>
      </c>
      <c r="X27" s="187">
        <v>30831.222142854589</v>
      </c>
      <c r="Y27" s="187">
        <v>35865.791197155035</v>
      </c>
      <c r="Z27" s="187">
        <v>41993.435339733391</v>
      </c>
      <c r="AA27" s="187">
        <v>47220.214968760643</v>
      </c>
      <c r="AB27" s="187">
        <v>51633.822774950131</v>
      </c>
      <c r="AC27" s="187">
        <v>56126.42328545294</v>
      </c>
      <c r="AD27" s="187">
        <v>60608.32578831006</v>
      </c>
      <c r="AE27" s="187">
        <v>64745.237780243166</v>
      </c>
      <c r="AF27" s="187">
        <v>68497.100568386508</v>
      </c>
      <c r="AG27" s="204">
        <v>527943.75476370659</v>
      </c>
      <c r="AH27" s="187">
        <v>71560.633439485537</v>
      </c>
      <c r="AI27" s="187">
        <v>74150.378592986104</v>
      </c>
      <c r="AJ27" s="187">
        <v>76507.926932858376</v>
      </c>
      <c r="AK27" s="187">
        <v>78951.622209142821</v>
      </c>
      <c r="AL27" s="187">
        <v>81118.843770766354</v>
      </c>
      <c r="AM27" s="187">
        <v>82916.168574920477</v>
      </c>
      <c r="AN27" s="187">
        <v>84508.22314543846</v>
      </c>
      <c r="AO27" s="187">
        <v>86058.655960121847</v>
      </c>
      <c r="AP27" s="187">
        <v>87826.987987831977</v>
      </c>
      <c r="AQ27" s="187">
        <v>89547.293523189379</v>
      </c>
      <c r="AR27" s="187">
        <v>91263.538758044524</v>
      </c>
      <c r="AS27" s="187">
        <v>93291.43761879456</v>
      </c>
      <c r="AT27" s="204">
        <v>997701.71051358036</v>
      </c>
      <c r="AU27" s="187">
        <v>95678.40779699455</v>
      </c>
      <c r="AV27" s="187">
        <v>97999.245316341796</v>
      </c>
      <c r="AW27" s="187">
        <v>99864.077214131787</v>
      </c>
      <c r="AX27" s="187">
        <v>101591.61541836066</v>
      </c>
      <c r="AY27" s="187">
        <v>103065.81729046925</v>
      </c>
      <c r="AZ27" s="187">
        <v>0</v>
      </c>
      <c r="BA27" s="187">
        <v>0</v>
      </c>
      <c r="BB27" s="187">
        <v>0</v>
      </c>
      <c r="BC27" s="187">
        <v>0</v>
      </c>
      <c r="BD27" s="187">
        <v>0</v>
      </c>
      <c r="BE27" s="187">
        <v>0</v>
      </c>
      <c r="BF27" s="187">
        <v>0</v>
      </c>
      <c r="BG27" s="204">
        <v>498199.16303629806</v>
      </c>
      <c r="BH27" s="187">
        <v>0</v>
      </c>
      <c r="BI27" s="204">
        <v>0</v>
      </c>
      <c r="BJ27" s="187">
        <v>0</v>
      </c>
      <c r="BK27" s="187">
        <v>0</v>
      </c>
      <c r="BL27" s="187">
        <v>0</v>
      </c>
      <c r="BM27" s="187">
        <v>0</v>
      </c>
      <c r="BN27" s="187">
        <v>0</v>
      </c>
      <c r="BO27" s="187">
        <v>0</v>
      </c>
      <c r="BP27" s="187">
        <v>0</v>
      </c>
      <c r="BQ27" s="187">
        <v>0</v>
      </c>
      <c r="BR27" s="187">
        <v>0</v>
      </c>
      <c r="BS27" s="187">
        <v>0</v>
      </c>
      <c r="BT27" s="187">
        <v>0</v>
      </c>
    </row>
    <row r="28" spans="1:72" outlineLevel="1">
      <c r="A28" s="191"/>
      <c r="B28" s="188" t="s">
        <v>281</v>
      </c>
      <c r="C28" s="188"/>
      <c r="D28" s="188"/>
      <c r="E28" s="192"/>
      <c r="F28" s="193">
        <f t="shared" ref="F28:AK28" si="2">SUBTOTAL(9,F20:F27)</f>
        <v>4.4398695921077964E-5</v>
      </c>
      <c r="G28" s="193">
        <f t="shared" si="2"/>
        <v>4.4398695921077964E-5</v>
      </c>
      <c r="H28" s="193">
        <f t="shared" si="2"/>
        <v>5.7499981473961256E-4</v>
      </c>
      <c r="I28" s="193">
        <f t="shared" si="2"/>
        <v>1.2086236402863895E-3</v>
      </c>
      <c r="J28" s="193">
        <f t="shared" si="2"/>
        <v>1.5518637342030453E-3</v>
      </c>
      <c r="K28" s="193">
        <f t="shared" si="2"/>
        <v>1.9940185086216619E-3</v>
      </c>
      <c r="L28" s="193">
        <f t="shared" si="2"/>
        <v>2.4361732830629869E-3</v>
      </c>
      <c r="M28" s="193">
        <f t="shared" si="2"/>
        <v>2.8658663225437113E-3</v>
      </c>
      <c r="N28" s="193">
        <f t="shared" si="2"/>
        <v>3.476202164968154E-3</v>
      </c>
      <c r="O28" s="193">
        <f t="shared" si="2"/>
        <v>4.3428733618133602E-3</v>
      </c>
      <c r="P28" s="193">
        <f t="shared" si="2"/>
        <v>5.146779850854849E-3</v>
      </c>
      <c r="Q28" s="193">
        <f t="shared" si="2"/>
        <v>5.9596044871005772E-3</v>
      </c>
      <c r="R28" s="193">
        <f t="shared" si="2"/>
        <v>6.9073427948836939E-3</v>
      </c>
      <c r="S28" s="193">
        <f t="shared" si="2"/>
        <v>775755.52421472874</v>
      </c>
      <c r="T28" s="193">
        <f t="shared" si="2"/>
        <v>775755.56067907659</v>
      </c>
      <c r="U28" s="193">
        <f t="shared" si="2"/>
        <v>875359.46394983027</v>
      </c>
      <c r="V28" s="193">
        <f t="shared" si="2"/>
        <v>988697.9962189889</v>
      </c>
      <c r="W28" s="193">
        <f t="shared" si="2"/>
        <v>1140146.5701213311</v>
      </c>
      <c r="X28" s="193">
        <f t="shared" si="2"/>
        <v>1310590.6356754568</v>
      </c>
      <c r="Y28" s="193">
        <f t="shared" si="2"/>
        <v>1521993.9135251192</v>
      </c>
      <c r="Z28" s="193">
        <f t="shared" si="2"/>
        <v>1780964.0242122721</v>
      </c>
      <c r="AA28" s="193">
        <f t="shared" si="2"/>
        <v>2000657.7034337902</v>
      </c>
      <c r="AB28" s="193">
        <f t="shared" si="2"/>
        <v>2184894.0665183188</v>
      </c>
      <c r="AC28" s="193">
        <f t="shared" si="2"/>
        <v>2374731.0486999042</v>
      </c>
      <c r="AD28" s="193">
        <f t="shared" si="2"/>
        <v>2562971.5192184513</v>
      </c>
      <c r="AE28" s="193">
        <f t="shared" si="2"/>
        <v>2738351.9420511564</v>
      </c>
      <c r="AF28" s="193">
        <f t="shared" si="2"/>
        <v>2901339.9957147473</v>
      </c>
      <c r="AG28" s="193">
        <f t="shared" si="2"/>
        <v>22380698.87933936</v>
      </c>
      <c r="AH28" s="193">
        <f t="shared" si="2"/>
        <v>3034346.7190478384</v>
      </c>
      <c r="AI28" s="193">
        <f t="shared" si="2"/>
        <v>3146716.1655808738</v>
      </c>
      <c r="AJ28" s="193">
        <f t="shared" si="2"/>
        <v>3248970.4546524053</v>
      </c>
      <c r="AK28" s="193">
        <f t="shared" si="2"/>
        <v>3354974.5609440324</v>
      </c>
      <c r="AL28" s="193">
        <f t="shared" ref="AL28:BG28" si="3">SUBTOTAL(9,AL20:AL27)</f>
        <v>3448935.0732082543</v>
      </c>
      <c r="AM28" s="193">
        <f t="shared" si="3"/>
        <v>3526783.0792894443</v>
      </c>
      <c r="AN28" s="193">
        <f t="shared" si="3"/>
        <v>3595688.629846436</v>
      </c>
      <c r="AO28" s="193">
        <f t="shared" si="3"/>
        <v>3662779.1781479707</v>
      </c>
      <c r="AP28" s="193">
        <f t="shared" si="3"/>
        <v>3739357.7603418087</v>
      </c>
      <c r="AQ28" s="193">
        <f t="shared" si="3"/>
        <v>3813842.3686083052</v>
      </c>
      <c r="AR28" s="193">
        <f t="shared" si="3"/>
        <v>3888147.8731016433</v>
      </c>
      <c r="AS28" s="193">
        <f t="shared" si="3"/>
        <v>3976024.7100016982</v>
      </c>
      <c r="AT28" s="193">
        <f t="shared" si="3"/>
        <v>42436566.572770707</v>
      </c>
      <c r="AU28" s="193">
        <f t="shared" si="3"/>
        <v>4079538.0742502753</v>
      </c>
      <c r="AV28" s="193">
        <f t="shared" si="3"/>
        <v>4180168.8309554271</v>
      </c>
      <c r="AW28" s="193">
        <f t="shared" si="3"/>
        <v>4260936.6346123647</v>
      </c>
      <c r="AX28" s="193">
        <f t="shared" si="3"/>
        <v>4335722.4946354078</v>
      </c>
      <c r="AY28" s="193">
        <f t="shared" si="3"/>
        <v>4399472.335558028</v>
      </c>
      <c r="AZ28" s="193">
        <f t="shared" si="3"/>
        <v>0</v>
      </c>
      <c r="BA28" s="193">
        <f t="shared" si="3"/>
        <v>0</v>
      </c>
      <c r="BB28" s="193">
        <f t="shared" si="3"/>
        <v>0</v>
      </c>
      <c r="BC28" s="193">
        <f t="shared" si="3"/>
        <v>0</v>
      </c>
      <c r="BD28" s="193">
        <f t="shared" si="3"/>
        <v>0</v>
      </c>
      <c r="BE28" s="193">
        <f t="shared" si="3"/>
        <v>0</v>
      </c>
      <c r="BF28" s="193">
        <f t="shared" si="3"/>
        <v>0</v>
      </c>
      <c r="BG28" s="193">
        <f t="shared" si="3"/>
        <v>21255838.370011501</v>
      </c>
      <c r="BH28" s="187"/>
      <c r="BI28" s="200">
        <f>G28+T28+AG28+AT28+BG28</f>
        <v>86848859.382845044</v>
      </c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</row>
    <row r="29" spans="1:72" outlineLevel="2">
      <c r="A29" s="184" t="s">
        <v>119</v>
      </c>
      <c r="B29" s="185" t="s">
        <v>174</v>
      </c>
      <c r="C29" s="185" t="s">
        <v>172</v>
      </c>
      <c r="D29" s="185" t="s">
        <v>141</v>
      </c>
      <c r="E29" s="186" t="s">
        <v>267</v>
      </c>
      <c r="F29" s="187">
        <v>0</v>
      </c>
      <c r="G29" s="204">
        <v>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204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204">
        <v>0</v>
      </c>
      <c r="AH29" s="187">
        <v>0</v>
      </c>
      <c r="AI29" s="187">
        <v>0</v>
      </c>
      <c r="AJ29" s="187">
        <v>0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  <c r="AP29" s="187">
        <v>0</v>
      </c>
      <c r="AQ29" s="187">
        <v>0</v>
      </c>
      <c r="AR29" s="187">
        <v>0</v>
      </c>
      <c r="AS29" s="187">
        <v>0</v>
      </c>
      <c r="AT29" s="204">
        <v>0</v>
      </c>
      <c r="AU29" s="187">
        <v>0</v>
      </c>
      <c r="AV29" s="187">
        <v>0</v>
      </c>
      <c r="AW29" s="187">
        <v>0</v>
      </c>
      <c r="AX29" s="187">
        <v>0</v>
      </c>
      <c r="AY29" s="187">
        <v>0</v>
      </c>
      <c r="AZ29" s="187">
        <v>287445395.06336683</v>
      </c>
      <c r="BA29" s="187">
        <v>0</v>
      </c>
      <c r="BB29" s="187">
        <v>0</v>
      </c>
      <c r="BC29" s="187">
        <v>0</v>
      </c>
      <c r="BD29" s="187">
        <v>0</v>
      </c>
      <c r="BE29" s="187">
        <v>0</v>
      </c>
      <c r="BF29" s="187">
        <v>0</v>
      </c>
      <c r="BG29" s="204">
        <v>287445395.06336683</v>
      </c>
      <c r="BH29" s="187">
        <v>0</v>
      </c>
      <c r="BI29" s="204">
        <v>0</v>
      </c>
      <c r="BJ29" s="187">
        <v>0</v>
      </c>
      <c r="BK29" s="187">
        <v>0</v>
      </c>
      <c r="BL29" s="187">
        <v>0</v>
      </c>
      <c r="BM29" s="187">
        <v>0</v>
      </c>
      <c r="BN29" s="187">
        <v>0</v>
      </c>
      <c r="BO29" s="187">
        <v>0</v>
      </c>
      <c r="BP29" s="187">
        <v>0</v>
      </c>
      <c r="BQ29" s="187">
        <v>0</v>
      </c>
      <c r="BR29" s="187">
        <v>0</v>
      </c>
      <c r="BS29" s="187">
        <v>0</v>
      </c>
      <c r="BT29" s="187">
        <v>0</v>
      </c>
    </row>
    <row r="30" spans="1:72" outlineLevel="2">
      <c r="A30" s="184" t="s">
        <v>119</v>
      </c>
      <c r="B30" s="185" t="s">
        <v>174</v>
      </c>
      <c r="C30" s="185" t="s">
        <v>172</v>
      </c>
      <c r="D30" s="185" t="s">
        <v>141</v>
      </c>
      <c r="E30" s="186" t="s">
        <v>173</v>
      </c>
      <c r="F30" s="187">
        <v>0</v>
      </c>
      <c r="G30" s="204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204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204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7">
        <v>0</v>
      </c>
      <c r="AT30" s="204">
        <v>0</v>
      </c>
      <c r="AU30" s="187">
        <v>0</v>
      </c>
      <c r="AV30" s="187">
        <v>0</v>
      </c>
      <c r="AW30" s="187">
        <v>0</v>
      </c>
      <c r="AX30" s="187">
        <v>0</v>
      </c>
      <c r="AY30" s="187">
        <v>0</v>
      </c>
      <c r="AZ30" s="187">
        <v>6520180.877991111</v>
      </c>
      <c r="BA30" s="187">
        <v>0</v>
      </c>
      <c r="BB30" s="187">
        <v>0</v>
      </c>
      <c r="BC30" s="187">
        <v>0</v>
      </c>
      <c r="BD30" s="187">
        <v>0</v>
      </c>
      <c r="BE30" s="187">
        <v>0</v>
      </c>
      <c r="BF30" s="187">
        <v>0</v>
      </c>
      <c r="BG30" s="204">
        <v>6520180.877991111</v>
      </c>
      <c r="BH30" s="187">
        <v>0</v>
      </c>
      <c r="BI30" s="204">
        <v>0</v>
      </c>
      <c r="BJ30" s="187">
        <v>0</v>
      </c>
      <c r="BK30" s="187">
        <v>0</v>
      </c>
      <c r="BL30" s="187">
        <v>0</v>
      </c>
      <c r="BM30" s="187">
        <v>0</v>
      </c>
      <c r="BN30" s="187">
        <v>0</v>
      </c>
      <c r="BO30" s="187">
        <v>0</v>
      </c>
      <c r="BP30" s="187">
        <v>0</v>
      </c>
      <c r="BQ30" s="187">
        <v>0</v>
      </c>
      <c r="BR30" s="187">
        <v>0</v>
      </c>
      <c r="BS30" s="187">
        <v>0</v>
      </c>
      <c r="BT30" s="187">
        <v>0</v>
      </c>
    </row>
    <row r="31" spans="1:72" outlineLevel="2">
      <c r="A31" s="184" t="s">
        <v>119</v>
      </c>
      <c r="B31" s="185" t="s">
        <v>174</v>
      </c>
      <c r="C31" s="185" t="s">
        <v>172</v>
      </c>
      <c r="D31" s="185" t="s">
        <v>141</v>
      </c>
      <c r="E31" s="186" t="s">
        <v>268</v>
      </c>
      <c r="F31" s="187">
        <v>0</v>
      </c>
      <c r="G31" s="204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204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0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204">
        <v>0</v>
      </c>
      <c r="AH31" s="187">
        <v>0</v>
      </c>
      <c r="AI31" s="187">
        <v>0</v>
      </c>
      <c r="AJ31" s="187">
        <v>0</v>
      </c>
      <c r="AK31" s="187">
        <v>0</v>
      </c>
      <c r="AL31" s="187">
        <v>0</v>
      </c>
      <c r="AM31" s="187">
        <v>0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0</v>
      </c>
      <c r="AT31" s="204">
        <v>0</v>
      </c>
      <c r="AU31" s="187">
        <v>0</v>
      </c>
      <c r="AV31" s="187">
        <v>0</v>
      </c>
      <c r="AW31" s="187">
        <v>0</v>
      </c>
      <c r="AX31" s="187">
        <v>0</v>
      </c>
      <c r="AY31" s="187">
        <v>0</v>
      </c>
      <c r="AZ31" s="187">
        <v>623702430.16241229</v>
      </c>
      <c r="BA31" s="187">
        <v>0</v>
      </c>
      <c r="BB31" s="187">
        <v>0</v>
      </c>
      <c r="BC31" s="187">
        <v>0</v>
      </c>
      <c r="BD31" s="187">
        <v>0</v>
      </c>
      <c r="BE31" s="187">
        <v>0</v>
      </c>
      <c r="BF31" s="187">
        <v>0</v>
      </c>
      <c r="BG31" s="204">
        <v>623702430.16241229</v>
      </c>
      <c r="BH31" s="187">
        <v>0</v>
      </c>
      <c r="BI31" s="204">
        <v>0</v>
      </c>
      <c r="BJ31" s="187">
        <v>0</v>
      </c>
      <c r="BK31" s="187">
        <v>0</v>
      </c>
      <c r="BL31" s="187">
        <v>0</v>
      </c>
      <c r="BM31" s="187">
        <v>0</v>
      </c>
      <c r="BN31" s="187">
        <v>0</v>
      </c>
      <c r="BO31" s="187">
        <v>0</v>
      </c>
      <c r="BP31" s="187">
        <v>0</v>
      </c>
      <c r="BQ31" s="187">
        <v>0</v>
      </c>
      <c r="BR31" s="187">
        <v>0</v>
      </c>
      <c r="BS31" s="187">
        <v>0</v>
      </c>
      <c r="BT31" s="187">
        <v>0</v>
      </c>
    </row>
    <row r="32" spans="1:72" outlineLevel="2">
      <c r="A32" s="184" t="s">
        <v>119</v>
      </c>
      <c r="B32" s="185" t="s">
        <v>174</v>
      </c>
      <c r="C32" s="185" t="s">
        <v>172</v>
      </c>
      <c r="D32" s="185" t="s">
        <v>141</v>
      </c>
      <c r="E32" s="186" t="s">
        <v>269</v>
      </c>
      <c r="F32" s="187">
        <v>0</v>
      </c>
      <c r="G32" s="204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204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204">
        <v>0</v>
      </c>
      <c r="AH32" s="187">
        <v>0</v>
      </c>
      <c r="AI32" s="187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204">
        <v>0</v>
      </c>
      <c r="AU32" s="187">
        <v>0</v>
      </c>
      <c r="AV32" s="187">
        <v>0</v>
      </c>
      <c r="AW32" s="187">
        <v>0</v>
      </c>
      <c r="AX32" s="187">
        <v>0</v>
      </c>
      <c r="AY32" s="187">
        <v>0</v>
      </c>
      <c r="AZ32" s="187">
        <v>83376335.104786903</v>
      </c>
      <c r="BA32" s="187">
        <v>0</v>
      </c>
      <c r="BB32" s="187">
        <v>0</v>
      </c>
      <c r="BC32" s="187">
        <v>0</v>
      </c>
      <c r="BD32" s="187">
        <v>0</v>
      </c>
      <c r="BE32" s="187">
        <v>0</v>
      </c>
      <c r="BF32" s="187">
        <v>0</v>
      </c>
      <c r="BG32" s="204">
        <v>83376335.104786903</v>
      </c>
      <c r="BH32" s="187">
        <v>0</v>
      </c>
      <c r="BI32" s="204">
        <v>0</v>
      </c>
      <c r="BJ32" s="187">
        <v>0</v>
      </c>
      <c r="BK32" s="187">
        <v>0</v>
      </c>
      <c r="BL32" s="187">
        <v>0</v>
      </c>
      <c r="BM32" s="187">
        <v>0</v>
      </c>
      <c r="BN32" s="187">
        <v>0</v>
      </c>
      <c r="BO32" s="187">
        <v>0</v>
      </c>
      <c r="BP32" s="187">
        <v>0</v>
      </c>
      <c r="BQ32" s="187">
        <v>0</v>
      </c>
      <c r="BR32" s="187">
        <v>0</v>
      </c>
      <c r="BS32" s="187">
        <v>0</v>
      </c>
      <c r="BT32" s="187">
        <v>0</v>
      </c>
    </row>
    <row r="33" spans="1:72" outlineLevel="2">
      <c r="A33" s="184" t="s">
        <v>119</v>
      </c>
      <c r="B33" s="185" t="s">
        <v>174</v>
      </c>
      <c r="C33" s="185" t="s">
        <v>172</v>
      </c>
      <c r="D33" s="185" t="s">
        <v>141</v>
      </c>
      <c r="E33" s="186" t="s">
        <v>270</v>
      </c>
      <c r="F33" s="187">
        <v>0</v>
      </c>
      <c r="G33" s="204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204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204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204">
        <v>0</v>
      </c>
      <c r="AU33" s="187">
        <v>0</v>
      </c>
      <c r="AV33" s="187">
        <v>0</v>
      </c>
      <c r="AW33" s="187">
        <v>0</v>
      </c>
      <c r="AX33" s="187">
        <v>0</v>
      </c>
      <c r="AY33" s="187">
        <v>0</v>
      </c>
      <c r="AZ33" s="187">
        <v>25740351.62273803</v>
      </c>
      <c r="BA33" s="187">
        <v>0</v>
      </c>
      <c r="BB33" s="187">
        <v>0</v>
      </c>
      <c r="BC33" s="187">
        <v>0</v>
      </c>
      <c r="BD33" s="187">
        <v>0</v>
      </c>
      <c r="BE33" s="187">
        <v>0</v>
      </c>
      <c r="BF33" s="187">
        <v>0</v>
      </c>
      <c r="BG33" s="204">
        <v>25740351.62273803</v>
      </c>
      <c r="BH33" s="187">
        <v>0</v>
      </c>
      <c r="BI33" s="204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</row>
    <row r="34" spans="1:72" outlineLevel="2">
      <c r="A34" s="184" t="s">
        <v>119</v>
      </c>
      <c r="B34" s="185" t="s">
        <v>174</v>
      </c>
      <c r="C34" s="185" t="s">
        <v>172</v>
      </c>
      <c r="D34" s="185" t="s">
        <v>141</v>
      </c>
      <c r="E34" s="186" t="s">
        <v>271</v>
      </c>
      <c r="F34" s="187">
        <v>0</v>
      </c>
      <c r="G34" s="204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204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204">
        <v>0</v>
      </c>
      <c r="AH34" s="187">
        <v>0</v>
      </c>
      <c r="AI34" s="187">
        <v>0</v>
      </c>
      <c r="AJ34" s="187">
        <v>0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204">
        <v>0</v>
      </c>
      <c r="AU34" s="187">
        <v>0</v>
      </c>
      <c r="AV34" s="187">
        <v>0</v>
      </c>
      <c r="AW34" s="187">
        <v>0</v>
      </c>
      <c r="AX34" s="187">
        <v>0</v>
      </c>
      <c r="AY34" s="187">
        <v>0</v>
      </c>
      <c r="AZ34" s="187">
        <v>21917828.916827902</v>
      </c>
      <c r="BA34" s="187">
        <v>0</v>
      </c>
      <c r="BB34" s="187">
        <v>0</v>
      </c>
      <c r="BC34" s="187">
        <v>0</v>
      </c>
      <c r="BD34" s="187">
        <v>0</v>
      </c>
      <c r="BE34" s="187">
        <v>0</v>
      </c>
      <c r="BF34" s="187">
        <v>0</v>
      </c>
      <c r="BG34" s="204">
        <v>21917828.916827902</v>
      </c>
      <c r="BH34" s="187">
        <v>0</v>
      </c>
      <c r="BI34" s="204">
        <v>0</v>
      </c>
      <c r="BJ34" s="187">
        <v>0</v>
      </c>
      <c r="BK34" s="187">
        <v>0</v>
      </c>
      <c r="BL34" s="187">
        <v>0</v>
      </c>
      <c r="BM34" s="187">
        <v>0</v>
      </c>
      <c r="BN34" s="187">
        <v>0</v>
      </c>
      <c r="BO34" s="187">
        <v>0</v>
      </c>
      <c r="BP34" s="187">
        <v>0</v>
      </c>
      <c r="BQ34" s="187">
        <v>0</v>
      </c>
      <c r="BR34" s="187">
        <v>0</v>
      </c>
      <c r="BS34" s="187">
        <v>0</v>
      </c>
      <c r="BT34" s="187">
        <v>0</v>
      </c>
    </row>
    <row r="35" spans="1:72" outlineLevel="2">
      <c r="A35" s="184" t="s">
        <v>119</v>
      </c>
      <c r="B35" s="185" t="s">
        <v>174</v>
      </c>
      <c r="C35" s="185" t="s">
        <v>172</v>
      </c>
      <c r="D35" s="185" t="s">
        <v>141</v>
      </c>
      <c r="E35" s="186" t="s">
        <v>272</v>
      </c>
      <c r="F35" s="187">
        <v>0</v>
      </c>
      <c r="G35" s="204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204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204">
        <v>0</v>
      </c>
      <c r="AH35" s="187">
        <v>0</v>
      </c>
      <c r="AI35" s="187">
        <v>0</v>
      </c>
      <c r="AJ35" s="187">
        <v>0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204">
        <v>0</v>
      </c>
      <c r="AU35" s="187">
        <v>0</v>
      </c>
      <c r="AV35" s="187">
        <v>0</v>
      </c>
      <c r="AW35" s="187">
        <v>0</v>
      </c>
      <c r="AX35" s="187">
        <v>0</v>
      </c>
      <c r="AY35" s="187">
        <v>0</v>
      </c>
      <c r="AZ35" s="187">
        <v>71606798.895382896</v>
      </c>
      <c r="BA35" s="187">
        <v>0</v>
      </c>
      <c r="BB35" s="187">
        <v>0</v>
      </c>
      <c r="BC35" s="187">
        <v>0</v>
      </c>
      <c r="BD35" s="187">
        <v>0</v>
      </c>
      <c r="BE35" s="187">
        <v>0</v>
      </c>
      <c r="BF35" s="187">
        <v>0</v>
      </c>
      <c r="BG35" s="204">
        <v>71606798.895382896</v>
      </c>
      <c r="BH35" s="187">
        <v>0</v>
      </c>
      <c r="BI35" s="204">
        <v>0</v>
      </c>
      <c r="BJ35" s="187">
        <v>0</v>
      </c>
      <c r="BK35" s="187">
        <v>0</v>
      </c>
      <c r="BL35" s="187">
        <v>0</v>
      </c>
      <c r="BM35" s="187">
        <v>0</v>
      </c>
      <c r="BN35" s="187">
        <v>0</v>
      </c>
      <c r="BO35" s="187">
        <v>0</v>
      </c>
      <c r="BP35" s="187">
        <v>0</v>
      </c>
      <c r="BQ35" s="187">
        <v>0</v>
      </c>
      <c r="BR35" s="187">
        <v>0</v>
      </c>
      <c r="BS35" s="187">
        <v>0</v>
      </c>
      <c r="BT35" s="187">
        <v>0</v>
      </c>
    </row>
    <row r="36" spans="1:72" outlineLevel="2">
      <c r="A36" s="184" t="s">
        <v>119</v>
      </c>
      <c r="B36" s="185" t="s">
        <v>174</v>
      </c>
      <c r="C36" s="185" t="s">
        <v>172</v>
      </c>
      <c r="D36" s="185" t="s">
        <v>141</v>
      </c>
      <c r="E36" s="186" t="s">
        <v>273</v>
      </c>
      <c r="F36" s="187">
        <v>0</v>
      </c>
      <c r="G36" s="204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204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204">
        <v>0</v>
      </c>
      <c r="AH36" s="187">
        <v>0</v>
      </c>
      <c r="AI36" s="187">
        <v>0</v>
      </c>
      <c r="AJ36" s="187">
        <v>0</v>
      </c>
      <c r="AK36" s="187">
        <v>0</v>
      </c>
      <c r="AL36" s="187">
        <v>0</v>
      </c>
      <c r="AM36" s="187">
        <v>0</v>
      </c>
      <c r="AN36" s="187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204">
        <v>0</v>
      </c>
      <c r="AU36" s="187">
        <v>0</v>
      </c>
      <c r="AV36" s="187">
        <v>0</v>
      </c>
      <c r="AW36" s="187">
        <v>0</v>
      </c>
      <c r="AX36" s="187">
        <v>0</v>
      </c>
      <c r="AY36" s="187">
        <v>0</v>
      </c>
      <c r="AZ36" s="187">
        <v>26863564.512108792</v>
      </c>
      <c r="BA36" s="187">
        <v>0</v>
      </c>
      <c r="BB36" s="187">
        <v>0</v>
      </c>
      <c r="BC36" s="187">
        <v>0</v>
      </c>
      <c r="BD36" s="187">
        <v>0</v>
      </c>
      <c r="BE36" s="187">
        <v>0</v>
      </c>
      <c r="BF36" s="187">
        <v>0</v>
      </c>
      <c r="BG36" s="204">
        <v>26863564.512108792</v>
      </c>
      <c r="BH36" s="187">
        <v>0</v>
      </c>
      <c r="BI36" s="204">
        <v>0</v>
      </c>
      <c r="BJ36" s="187">
        <v>0</v>
      </c>
      <c r="BK36" s="187">
        <v>0</v>
      </c>
      <c r="BL36" s="187">
        <v>0</v>
      </c>
      <c r="BM36" s="187">
        <v>0</v>
      </c>
      <c r="BN36" s="187">
        <v>0</v>
      </c>
      <c r="BO36" s="187">
        <v>0</v>
      </c>
      <c r="BP36" s="187">
        <v>0</v>
      </c>
      <c r="BQ36" s="187">
        <v>0</v>
      </c>
      <c r="BR36" s="187">
        <v>0</v>
      </c>
      <c r="BS36" s="187">
        <v>0</v>
      </c>
      <c r="BT36" s="187">
        <v>0</v>
      </c>
    </row>
    <row r="37" spans="1:72" outlineLevel="1">
      <c r="A37" s="191"/>
      <c r="B37" s="188" t="s">
        <v>282</v>
      </c>
      <c r="C37" s="188"/>
      <c r="D37" s="188"/>
      <c r="E37" s="192"/>
      <c r="F37" s="193">
        <f t="shared" ref="F37:AK37" si="4">SUBTOTAL(9,F29:F36)</f>
        <v>0</v>
      </c>
      <c r="G37" s="193">
        <f t="shared" si="4"/>
        <v>0</v>
      </c>
      <c r="H37" s="193">
        <f t="shared" si="4"/>
        <v>0</v>
      </c>
      <c r="I37" s="193">
        <f t="shared" si="4"/>
        <v>0</v>
      </c>
      <c r="J37" s="193">
        <f t="shared" si="4"/>
        <v>0</v>
      </c>
      <c r="K37" s="193">
        <f t="shared" si="4"/>
        <v>0</v>
      </c>
      <c r="L37" s="193">
        <f t="shared" si="4"/>
        <v>0</v>
      </c>
      <c r="M37" s="193">
        <f t="shared" si="4"/>
        <v>0</v>
      </c>
      <c r="N37" s="193">
        <f t="shared" si="4"/>
        <v>0</v>
      </c>
      <c r="O37" s="193">
        <f t="shared" si="4"/>
        <v>0</v>
      </c>
      <c r="P37" s="193">
        <f t="shared" si="4"/>
        <v>0</v>
      </c>
      <c r="Q37" s="193">
        <f t="shared" si="4"/>
        <v>0</v>
      </c>
      <c r="R37" s="193">
        <f t="shared" si="4"/>
        <v>0</v>
      </c>
      <c r="S37" s="193">
        <f t="shared" si="4"/>
        <v>0</v>
      </c>
      <c r="T37" s="193">
        <f t="shared" si="4"/>
        <v>0</v>
      </c>
      <c r="U37" s="193">
        <f t="shared" si="4"/>
        <v>0</v>
      </c>
      <c r="V37" s="193">
        <f t="shared" si="4"/>
        <v>0</v>
      </c>
      <c r="W37" s="193">
        <f t="shared" si="4"/>
        <v>0</v>
      </c>
      <c r="X37" s="193">
        <f t="shared" si="4"/>
        <v>0</v>
      </c>
      <c r="Y37" s="193">
        <f t="shared" si="4"/>
        <v>0</v>
      </c>
      <c r="Z37" s="193">
        <f t="shared" si="4"/>
        <v>0</v>
      </c>
      <c r="AA37" s="193">
        <f t="shared" si="4"/>
        <v>0</v>
      </c>
      <c r="AB37" s="193">
        <f t="shared" si="4"/>
        <v>0</v>
      </c>
      <c r="AC37" s="193">
        <f t="shared" si="4"/>
        <v>0</v>
      </c>
      <c r="AD37" s="193">
        <f t="shared" si="4"/>
        <v>0</v>
      </c>
      <c r="AE37" s="193">
        <f t="shared" si="4"/>
        <v>0</v>
      </c>
      <c r="AF37" s="193">
        <f t="shared" si="4"/>
        <v>0</v>
      </c>
      <c r="AG37" s="193">
        <f t="shared" si="4"/>
        <v>0</v>
      </c>
      <c r="AH37" s="193">
        <f t="shared" si="4"/>
        <v>0</v>
      </c>
      <c r="AI37" s="193">
        <f t="shared" si="4"/>
        <v>0</v>
      </c>
      <c r="AJ37" s="193">
        <f t="shared" si="4"/>
        <v>0</v>
      </c>
      <c r="AK37" s="193">
        <f t="shared" si="4"/>
        <v>0</v>
      </c>
      <c r="AL37" s="193">
        <f t="shared" ref="AL37:BG37" si="5">SUBTOTAL(9,AL29:AL36)</f>
        <v>0</v>
      </c>
      <c r="AM37" s="193">
        <f t="shared" si="5"/>
        <v>0</v>
      </c>
      <c r="AN37" s="193">
        <f t="shared" si="5"/>
        <v>0</v>
      </c>
      <c r="AO37" s="193">
        <f t="shared" si="5"/>
        <v>0</v>
      </c>
      <c r="AP37" s="193">
        <f t="shared" si="5"/>
        <v>0</v>
      </c>
      <c r="AQ37" s="193">
        <f t="shared" si="5"/>
        <v>0</v>
      </c>
      <c r="AR37" s="193">
        <f t="shared" si="5"/>
        <v>0</v>
      </c>
      <c r="AS37" s="193">
        <f t="shared" si="5"/>
        <v>0</v>
      </c>
      <c r="AT37" s="193">
        <f t="shared" si="5"/>
        <v>0</v>
      </c>
      <c r="AU37" s="193">
        <f t="shared" si="5"/>
        <v>0</v>
      </c>
      <c r="AV37" s="193">
        <f t="shared" si="5"/>
        <v>0</v>
      </c>
      <c r="AW37" s="193">
        <f t="shared" si="5"/>
        <v>0</v>
      </c>
      <c r="AX37" s="193">
        <f t="shared" si="5"/>
        <v>0</v>
      </c>
      <c r="AY37" s="193">
        <f t="shared" si="5"/>
        <v>0</v>
      </c>
      <c r="AZ37" s="193">
        <f t="shared" si="5"/>
        <v>1147172885.1556149</v>
      </c>
      <c r="BA37" s="193">
        <f t="shared" si="5"/>
        <v>0</v>
      </c>
      <c r="BB37" s="193">
        <f t="shared" si="5"/>
        <v>0</v>
      </c>
      <c r="BC37" s="193">
        <f t="shared" si="5"/>
        <v>0</v>
      </c>
      <c r="BD37" s="193">
        <f t="shared" si="5"/>
        <v>0</v>
      </c>
      <c r="BE37" s="193">
        <f t="shared" si="5"/>
        <v>0</v>
      </c>
      <c r="BF37" s="193">
        <f t="shared" si="5"/>
        <v>0</v>
      </c>
      <c r="BG37" s="193">
        <f t="shared" si="5"/>
        <v>1147172885.1556149</v>
      </c>
      <c r="BH37" s="187"/>
      <c r="BI37" s="200">
        <f>G37+T37+AG37+AT37+BG37</f>
        <v>1147172885.1556149</v>
      </c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</row>
    <row r="38" spans="1:72" outlineLevel="2">
      <c r="A38" s="184" t="s">
        <v>119</v>
      </c>
      <c r="B38" s="185" t="s">
        <v>120</v>
      </c>
      <c r="C38" s="185" t="s">
        <v>172</v>
      </c>
      <c r="D38" s="185" t="s">
        <v>141</v>
      </c>
      <c r="E38" s="186" t="s">
        <v>267</v>
      </c>
      <c r="F38" s="187">
        <v>0</v>
      </c>
      <c r="G38" s="204">
        <v>0</v>
      </c>
      <c r="H38" s="187">
        <v>6069102.6090677697</v>
      </c>
      <c r="I38" s="187">
        <v>1840212.1773854899</v>
      </c>
      <c r="J38" s="187">
        <v>2444339.3819115302</v>
      </c>
      <c r="K38" s="187">
        <v>3074931.1280395002</v>
      </c>
      <c r="L38" s="187">
        <v>2444339.3819115302</v>
      </c>
      <c r="M38" s="187">
        <v>2919375.44847224</v>
      </c>
      <c r="N38" s="187">
        <v>4699243.2139261002</v>
      </c>
      <c r="O38" s="187">
        <v>6119124.1433826797</v>
      </c>
      <c r="P38" s="187">
        <v>4190547.4394167499</v>
      </c>
      <c r="Q38" s="187">
        <v>6642609.0939784599</v>
      </c>
      <c r="R38" s="187">
        <v>5874629.7827283898</v>
      </c>
      <c r="S38" s="187">
        <v>5425226.31891644</v>
      </c>
      <c r="T38" s="204">
        <v>51743680.11913687</v>
      </c>
      <c r="U38" s="187">
        <v>7197618.7835349496</v>
      </c>
      <c r="V38" s="187">
        <v>7075815.7344104704</v>
      </c>
      <c r="W38" s="187">
        <v>11882109.222596901</v>
      </c>
      <c r="X38" s="187">
        <v>9349869.1536298096</v>
      </c>
      <c r="Y38" s="187">
        <v>17160418.1308547</v>
      </c>
      <c r="Z38" s="187">
        <v>15151952.0865812</v>
      </c>
      <c r="AA38" s="187">
        <v>12091652.0870228</v>
      </c>
      <c r="AB38" s="187">
        <v>10585092.7400715</v>
      </c>
      <c r="AC38" s="187">
        <v>12397873.585358899</v>
      </c>
      <c r="AD38" s="187">
        <v>10401492.6800601</v>
      </c>
      <c r="AE38" s="187">
        <v>10397144.7016495</v>
      </c>
      <c r="AF38" s="187">
        <v>8192611.7144535901</v>
      </c>
      <c r="AG38" s="204">
        <v>131883650.62022443</v>
      </c>
      <c r="AH38" s="187">
        <v>6550187.14659491</v>
      </c>
      <c r="AI38" s="187">
        <v>5531261.5676642004</v>
      </c>
      <c r="AJ38" s="187">
        <v>5215508.1604180299</v>
      </c>
      <c r="AK38" s="187">
        <v>5933785.7160071302</v>
      </c>
      <c r="AL38" s="187">
        <v>3644189.5550857098</v>
      </c>
      <c r="AM38" s="187">
        <v>3862279.2722200099</v>
      </c>
      <c r="AN38" s="187">
        <v>2478025.9907889799</v>
      </c>
      <c r="AO38" s="187">
        <v>3591544.7322641802</v>
      </c>
      <c r="AP38" s="187">
        <v>3619375.2960715699</v>
      </c>
      <c r="AQ38" s="187">
        <v>3281068.0740220398</v>
      </c>
      <c r="AR38" s="187">
        <v>3549267.89123563</v>
      </c>
      <c r="AS38" s="187">
        <v>4927496.5546629503</v>
      </c>
      <c r="AT38" s="204">
        <v>52183989.95703534</v>
      </c>
      <c r="AU38" s="187">
        <v>5444787.4763518199</v>
      </c>
      <c r="AV38" s="187">
        <v>4501310.0848537898</v>
      </c>
      <c r="AW38" s="187">
        <v>2900849.1147888498</v>
      </c>
      <c r="AX38" s="187">
        <v>3702825.5218398501</v>
      </c>
      <c r="AY38" s="187">
        <v>1475316.0709710701</v>
      </c>
      <c r="AZ38" s="187">
        <v>5103075.6657502903</v>
      </c>
      <c r="BA38" s="187">
        <v>0</v>
      </c>
      <c r="BB38" s="187">
        <v>0</v>
      </c>
      <c r="BC38" s="187">
        <v>0</v>
      </c>
      <c r="BD38" s="187">
        <v>0</v>
      </c>
      <c r="BE38" s="187">
        <v>0</v>
      </c>
      <c r="BF38" s="187">
        <v>0</v>
      </c>
      <c r="BG38" s="204">
        <v>23128163.934555672</v>
      </c>
      <c r="BH38" s="187">
        <v>0</v>
      </c>
      <c r="BI38" s="204">
        <v>0</v>
      </c>
      <c r="BJ38" s="187">
        <v>0</v>
      </c>
      <c r="BK38" s="187">
        <v>0</v>
      </c>
      <c r="BL38" s="187">
        <v>0</v>
      </c>
      <c r="BM38" s="187">
        <v>0</v>
      </c>
      <c r="BN38" s="187">
        <v>0</v>
      </c>
      <c r="BO38" s="187">
        <v>0</v>
      </c>
      <c r="BP38" s="187">
        <v>0</v>
      </c>
      <c r="BQ38" s="187">
        <v>0</v>
      </c>
      <c r="BR38" s="187">
        <v>0</v>
      </c>
      <c r="BS38" s="187">
        <v>0</v>
      </c>
      <c r="BT38" s="187">
        <v>0</v>
      </c>
    </row>
    <row r="39" spans="1:72" outlineLevel="2">
      <c r="A39" s="184" t="s">
        <v>119</v>
      </c>
      <c r="B39" s="185" t="s">
        <v>120</v>
      </c>
      <c r="C39" s="185" t="s">
        <v>172</v>
      </c>
      <c r="D39" s="185" t="s">
        <v>141</v>
      </c>
      <c r="E39" s="186" t="s">
        <v>173</v>
      </c>
      <c r="F39" s="187">
        <v>2255843.46838377</v>
      </c>
      <c r="G39" s="204">
        <v>2255843.46838377</v>
      </c>
      <c r="H39" s="187">
        <v>82124.892490911501</v>
      </c>
      <c r="I39" s="187">
        <v>24901.082905148502</v>
      </c>
      <c r="J39" s="187">
        <v>33075.912845971798</v>
      </c>
      <c r="K39" s="187">
        <v>41608.851353065198</v>
      </c>
      <c r="L39" s="187">
        <v>33075.912845971798</v>
      </c>
      <c r="M39" s="187">
        <v>39503.928387728498</v>
      </c>
      <c r="N39" s="187">
        <v>63588.4526248939</v>
      </c>
      <c r="O39" s="187">
        <v>82801.765727772596</v>
      </c>
      <c r="P39" s="187">
        <v>56704.966138812197</v>
      </c>
      <c r="Q39" s="187">
        <v>89885.373973916998</v>
      </c>
      <c r="R39" s="187">
        <v>79493.356828346994</v>
      </c>
      <c r="S39" s="187">
        <v>73412.192358420696</v>
      </c>
      <c r="T39" s="204">
        <v>700176.68848096067</v>
      </c>
      <c r="U39" s="187">
        <v>97395.563539362804</v>
      </c>
      <c r="V39" s="187">
        <v>95747.368911796701</v>
      </c>
      <c r="W39" s="187">
        <v>160784.386972315</v>
      </c>
      <c r="X39" s="187">
        <v>126519.03395053701</v>
      </c>
      <c r="Y39" s="187">
        <v>232208.546283253</v>
      </c>
      <c r="Z39" s="187">
        <v>205030.71315333401</v>
      </c>
      <c r="AA39" s="187">
        <v>163619.84491753101</v>
      </c>
      <c r="AB39" s="187">
        <v>143233.630946672</v>
      </c>
      <c r="AC39" s="187">
        <v>167763.52302764999</v>
      </c>
      <c r="AD39" s="187">
        <v>140749.22160957599</v>
      </c>
      <c r="AE39" s="187">
        <v>140690.38634470699</v>
      </c>
      <c r="AF39" s="187">
        <v>110859.44654552999</v>
      </c>
      <c r="AG39" s="204">
        <v>1784601.6662022644</v>
      </c>
      <c r="AH39" s="187">
        <v>88634.753745263297</v>
      </c>
      <c r="AI39" s="187">
        <v>74847.022837418699</v>
      </c>
      <c r="AJ39" s="187">
        <v>70574.3623974738</v>
      </c>
      <c r="AK39" s="187">
        <v>80293.833434799002</v>
      </c>
      <c r="AL39" s="187">
        <v>49311.849659745101</v>
      </c>
      <c r="AM39" s="187">
        <v>52262.960511993297</v>
      </c>
      <c r="AN39" s="187">
        <v>33531.747803896302</v>
      </c>
      <c r="AO39" s="187">
        <v>48599.479035468401</v>
      </c>
      <c r="AP39" s="187">
        <v>48976.072118147204</v>
      </c>
      <c r="AQ39" s="187">
        <v>44398.221646776699</v>
      </c>
      <c r="AR39" s="187">
        <v>48027.404175646698</v>
      </c>
      <c r="AS39" s="187">
        <v>66677.093940777704</v>
      </c>
      <c r="AT39" s="204">
        <v>706134.80130740616</v>
      </c>
      <c r="AU39" s="187">
        <v>73676.886837136306</v>
      </c>
      <c r="AV39" s="187">
        <v>60910.093402368002</v>
      </c>
      <c r="AW39" s="187">
        <v>39253.236768225099</v>
      </c>
      <c r="AX39" s="187">
        <v>50105.2902680138</v>
      </c>
      <c r="AY39" s="187">
        <v>19963.441306395001</v>
      </c>
      <c r="AZ39" s="187">
        <v>69052.966709867906</v>
      </c>
      <c r="BA39" s="187">
        <v>0</v>
      </c>
      <c r="BB39" s="187">
        <v>0</v>
      </c>
      <c r="BC39" s="187">
        <v>0</v>
      </c>
      <c r="BD39" s="187">
        <v>0</v>
      </c>
      <c r="BE39" s="187">
        <v>0</v>
      </c>
      <c r="BF39" s="187">
        <v>0</v>
      </c>
      <c r="BG39" s="204">
        <v>312961.9152920061</v>
      </c>
      <c r="BH39" s="187">
        <v>0</v>
      </c>
      <c r="BI39" s="204">
        <v>0</v>
      </c>
      <c r="BJ39" s="187">
        <v>0</v>
      </c>
      <c r="BK39" s="187">
        <v>0</v>
      </c>
      <c r="BL39" s="187">
        <v>0</v>
      </c>
      <c r="BM39" s="187">
        <v>0</v>
      </c>
      <c r="BN39" s="187">
        <v>0</v>
      </c>
      <c r="BO39" s="187">
        <v>0</v>
      </c>
      <c r="BP39" s="187">
        <v>0</v>
      </c>
      <c r="BQ39" s="187">
        <v>0</v>
      </c>
      <c r="BR39" s="187">
        <v>0</v>
      </c>
      <c r="BS39" s="187">
        <v>0</v>
      </c>
      <c r="BT39" s="187">
        <v>0</v>
      </c>
    </row>
    <row r="40" spans="1:72" outlineLevel="2">
      <c r="A40" s="184" t="s">
        <v>119</v>
      </c>
      <c r="B40" s="185" t="s">
        <v>120</v>
      </c>
      <c r="C40" s="185" t="s">
        <v>172</v>
      </c>
      <c r="D40" s="185" t="s">
        <v>141</v>
      </c>
      <c r="E40" s="186" t="s">
        <v>268</v>
      </c>
      <c r="F40" s="187">
        <v>0</v>
      </c>
      <c r="G40" s="204">
        <v>0</v>
      </c>
      <c r="H40" s="187">
        <v>13706372.8123951</v>
      </c>
      <c r="I40" s="187">
        <v>4155908.3412875799</v>
      </c>
      <c r="J40" s="187">
        <v>5520260.4085886599</v>
      </c>
      <c r="K40" s="187">
        <v>6944379.6106492104</v>
      </c>
      <c r="L40" s="187">
        <v>5520260.4085886599</v>
      </c>
      <c r="M40" s="187">
        <v>6593074.9327469496</v>
      </c>
      <c r="N40" s="187">
        <v>10612702.3342719</v>
      </c>
      <c r="O40" s="187">
        <v>13819340.7159108</v>
      </c>
      <c r="P40" s="187">
        <v>8345441.2166206399</v>
      </c>
      <c r="Q40" s="187">
        <v>13323926.493130499</v>
      </c>
      <c r="R40" s="187">
        <v>12148748.217842501</v>
      </c>
      <c r="S40" s="187">
        <v>10574606.9898718</v>
      </c>
      <c r="T40" s="204">
        <v>111265022.48190431</v>
      </c>
      <c r="U40" s="187">
        <v>15136567.281020001</v>
      </c>
      <c r="V40" s="187">
        <v>14302274.051416099</v>
      </c>
      <c r="W40" s="187">
        <v>25715952.1637129</v>
      </c>
      <c r="X40" s="187">
        <v>19437963.1255394</v>
      </c>
      <c r="Y40" s="187">
        <v>36517978.016193502</v>
      </c>
      <c r="Z40" s="187">
        <v>32541302.595966101</v>
      </c>
      <c r="AA40" s="187">
        <v>25070750.712478399</v>
      </c>
      <c r="AB40" s="187">
        <v>22227574.057003599</v>
      </c>
      <c r="AC40" s="187">
        <v>26880746.877976298</v>
      </c>
      <c r="AD40" s="187">
        <v>21253719.359343</v>
      </c>
      <c r="AE40" s="187">
        <v>23480759.948317301</v>
      </c>
      <c r="AF40" s="187">
        <v>18502074.803896699</v>
      </c>
      <c r="AG40" s="204">
        <v>281067662.9928633</v>
      </c>
      <c r="AH40" s="187">
        <v>14792847.115165001</v>
      </c>
      <c r="AI40" s="187">
        <v>12491720.4490836</v>
      </c>
      <c r="AJ40" s="187">
        <v>11778627.559529601</v>
      </c>
      <c r="AK40" s="187">
        <v>13400775.1147498</v>
      </c>
      <c r="AL40" s="187">
        <v>8229984.5394628104</v>
      </c>
      <c r="AM40" s="187">
        <v>8722515.1757262908</v>
      </c>
      <c r="AN40" s="187">
        <v>5596337.7547468496</v>
      </c>
      <c r="AO40" s="187">
        <v>8111092.2394452998</v>
      </c>
      <c r="AP40" s="187">
        <v>8173944.3788296701</v>
      </c>
      <c r="AQ40" s="187">
        <v>7409916.2828787798</v>
      </c>
      <c r="AR40" s="187">
        <v>8015614.8382884897</v>
      </c>
      <c r="AS40" s="187">
        <v>11128186.349839401</v>
      </c>
      <c r="AT40" s="204">
        <v>117851561.7977456</v>
      </c>
      <c r="AU40" s="187">
        <v>12296428.6225178</v>
      </c>
      <c r="AV40" s="187">
        <v>10165693.042496899</v>
      </c>
      <c r="AW40" s="187">
        <v>6551235.3309692396</v>
      </c>
      <c r="AX40" s="187">
        <v>8362407.1515548499</v>
      </c>
      <c r="AY40" s="187">
        <v>3331832.2966949302</v>
      </c>
      <c r="AZ40" s="187">
        <v>11524711.653438101</v>
      </c>
      <c r="BA40" s="187">
        <v>0</v>
      </c>
      <c r="BB40" s="187">
        <v>0</v>
      </c>
      <c r="BC40" s="187">
        <v>0</v>
      </c>
      <c r="BD40" s="187">
        <v>0</v>
      </c>
      <c r="BE40" s="187">
        <v>0</v>
      </c>
      <c r="BF40" s="187">
        <v>0</v>
      </c>
      <c r="BG40" s="204">
        <v>52232308.097671814</v>
      </c>
      <c r="BH40" s="187">
        <v>0</v>
      </c>
      <c r="BI40" s="204">
        <v>0</v>
      </c>
      <c r="BJ40" s="187">
        <v>0</v>
      </c>
      <c r="BK40" s="187">
        <v>0</v>
      </c>
      <c r="BL40" s="187">
        <v>0</v>
      </c>
      <c r="BM40" s="187">
        <v>0</v>
      </c>
      <c r="BN40" s="187">
        <v>0</v>
      </c>
      <c r="BO40" s="187">
        <v>0</v>
      </c>
      <c r="BP40" s="187">
        <v>0</v>
      </c>
      <c r="BQ40" s="187">
        <v>0</v>
      </c>
      <c r="BR40" s="187">
        <v>0</v>
      </c>
      <c r="BS40" s="187">
        <v>0</v>
      </c>
      <c r="BT40" s="187">
        <v>0</v>
      </c>
    </row>
    <row r="41" spans="1:72" outlineLevel="2">
      <c r="A41" s="184" t="s">
        <v>119</v>
      </c>
      <c r="B41" s="185" t="s">
        <v>120</v>
      </c>
      <c r="C41" s="185" t="s">
        <v>172</v>
      </c>
      <c r="D41" s="185" t="s">
        <v>141</v>
      </c>
      <c r="E41" s="186" t="s">
        <v>269</v>
      </c>
      <c r="F41" s="187">
        <v>0</v>
      </c>
      <c r="G41" s="204">
        <v>0</v>
      </c>
      <c r="H41" s="187">
        <v>1760402.29417285</v>
      </c>
      <c r="I41" s="187">
        <v>533771.45642489404</v>
      </c>
      <c r="J41" s="187">
        <v>709004.43324603001</v>
      </c>
      <c r="K41" s="187">
        <v>891913.70798980503</v>
      </c>
      <c r="L41" s="187">
        <v>709004.43324603001</v>
      </c>
      <c r="M41" s="187">
        <v>846793.2688045</v>
      </c>
      <c r="N41" s="187">
        <v>1363061.2410987699</v>
      </c>
      <c r="O41" s="187">
        <v>1774911.5271580401</v>
      </c>
      <c r="P41" s="187">
        <v>1215509.0795742101</v>
      </c>
      <c r="Q41" s="187">
        <v>1926753.4331783601</v>
      </c>
      <c r="R41" s="187">
        <v>1703993.5577097901</v>
      </c>
      <c r="S41" s="187">
        <v>1573639.7081107199</v>
      </c>
      <c r="T41" s="204">
        <v>15008758.140713999</v>
      </c>
      <c r="U41" s="187">
        <v>2087739.3966260101</v>
      </c>
      <c r="V41" s="187">
        <v>2052409.23648082</v>
      </c>
      <c r="W41" s="187">
        <v>3446521.4517578902</v>
      </c>
      <c r="X41" s="187">
        <v>2712020.56852258</v>
      </c>
      <c r="Y41" s="187">
        <v>4977546.33467336</v>
      </c>
      <c r="Z41" s="187">
        <v>4394971.2062145798</v>
      </c>
      <c r="AA41" s="187">
        <v>3507301.3994740099</v>
      </c>
      <c r="AB41" s="187">
        <v>3070309.1946103098</v>
      </c>
      <c r="AC41" s="187">
        <v>3596123.9261175101</v>
      </c>
      <c r="AD41" s="187">
        <v>3017054.20986652</v>
      </c>
      <c r="AE41" s="187">
        <v>3015793.0364011698</v>
      </c>
      <c r="AF41" s="187">
        <v>2376346.7824457702</v>
      </c>
      <c r="AG41" s="204">
        <v>38254136.743190534</v>
      </c>
      <c r="AH41" s="187">
        <v>1899945.5476166899</v>
      </c>
      <c r="AI41" s="187">
        <v>1604396.2642578899</v>
      </c>
      <c r="AJ41" s="187">
        <v>1512808.9146423901</v>
      </c>
      <c r="AK41" s="187">
        <v>1721152.3120373699</v>
      </c>
      <c r="AL41" s="187">
        <v>1057032.6564571001</v>
      </c>
      <c r="AM41" s="187">
        <v>1120291.7020044799</v>
      </c>
      <c r="AN41" s="187">
        <v>718775.56208839896</v>
      </c>
      <c r="AO41" s="187">
        <v>1041762.51310298</v>
      </c>
      <c r="AP41" s="187">
        <v>1049835.03906447</v>
      </c>
      <c r="AQ41" s="187">
        <v>951705.73590497999</v>
      </c>
      <c r="AR41" s="187">
        <v>1029499.70379969</v>
      </c>
      <c r="AS41" s="187">
        <v>1429268.3446144401</v>
      </c>
      <c r="AT41" s="204">
        <v>15136474.295590879</v>
      </c>
      <c r="AU41" s="187">
        <v>1579313.61225175</v>
      </c>
      <c r="AV41" s="187">
        <v>1305648.8101421499</v>
      </c>
      <c r="AW41" s="187">
        <v>841419.52536669199</v>
      </c>
      <c r="AX41" s="187">
        <v>1074040.5894323599</v>
      </c>
      <c r="AY41" s="187">
        <v>427929.788513901</v>
      </c>
      <c r="AZ41" s="187">
        <v>1480196.77503925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204">
        <v>6708549.1007461026</v>
      </c>
      <c r="BH41" s="187">
        <v>0</v>
      </c>
      <c r="BI41" s="204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</row>
    <row r="42" spans="1:72" outlineLevel="2">
      <c r="A42" s="184" t="s">
        <v>119</v>
      </c>
      <c r="B42" s="185" t="s">
        <v>120</v>
      </c>
      <c r="C42" s="185" t="s">
        <v>172</v>
      </c>
      <c r="D42" s="185" t="s">
        <v>141</v>
      </c>
      <c r="E42" s="186" t="s">
        <v>270</v>
      </c>
      <c r="F42" s="187">
        <v>0</v>
      </c>
      <c r="G42" s="204">
        <v>0</v>
      </c>
      <c r="H42" s="187">
        <v>543480.04133947799</v>
      </c>
      <c r="I42" s="187">
        <v>164788.54530233401</v>
      </c>
      <c r="J42" s="187">
        <v>218887.330450498</v>
      </c>
      <c r="K42" s="187">
        <v>275355.97999053297</v>
      </c>
      <c r="L42" s="187">
        <v>218887.330450498</v>
      </c>
      <c r="M42" s="187">
        <v>261426.17642525901</v>
      </c>
      <c r="N42" s="187">
        <v>420810.96014969301</v>
      </c>
      <c r="O42" s="187">
        <v>547959.40299942298</v>
      </c>
      <c r="P42" s="187">
        <v>375257.932236391</v>
      </c>
      <c r="Q42" s="187">
        <v>594836.78189977596</v>
      </c>
      <c r="R42" s="187">
        <v>526065.25920341501</v>
      </c>
      <c r="S42" s="187">
        <v>485821.778606184</v>
      </c>
      <c r="T42" s="204">
        <v>4633577.5190534815</v>
      </c>
      <c r="U42" s="187">
        <v>644537.159114243</v>
      </c>
      <c r="V42" s="187">
        <v>633629.858572884</v>
      </c>
      <c r="W42" s="187">
        <v>1064027.02795777</v>
      </c>
      <c r="X42" s="187">
        <v>837268.30825718597</v>
      </c>
      <c r="Y42" s="187">
        <v>1536692.5484543999</v>
      </c>
      <c r="Z42" s="187">
        <v>1356837.09385395</v>
      </c>
      <c r="AA42" s="187">
        <v>1082791.3118982699</v>
      </c>
      <c r="AB42" s="187">
        <v>947880.93240689405</v>
      </c>
      <c r="AC42" s="187">
        <v>1110213.0385183101</v>
      </c>
      <c r="AD42" s="187">
        <v>931439.79198922205</v>
      </c>
      <c r="AE42" s="187">
        <v>931050.43632355798</v>
      </c>
      <c r="AF42" s="187">
        <v>733637.44857387606</v>
      </c>
      <c r="AG42" s="204">
        <v>11810004.955920562</v>
      </c>
      <c r="AH42" s="187">
        <v>586560.51981950703</v>
      </c>
      <c r="AI42" s="187">
        <v>495317.09366096201</v>
      </c>
      <c r="AJ42" s="187">
        <v>467041.79731536401</v>
      </c>
      <c r="AK42" s="187">
        <v>531362.59410359699</v>
      </c>
      <c r="AL42" s="187">
        <v>326332.31263676001</v>
      </c>
      <c r="AM42" s="187">
        <v>345861.955834219</v>
      </c>
      <c r="AN42" s="187">
        <v>221903.921331322</v>
      </c>
      <c r="AO42" s="187">
        <v>321618.038990998</v>
      </c>
      <c r="AP42" s="187">
        <v>324110.22884884302</v>
      </c>
      <c r="AQ42" s="187">
        <v>293815.26847855398</v>
      </c>
      <c r="AR42" s="187">
        <v>317832.204281996</v>
      </c>
      <c r="AS42" s="187">
        <v>441250.742280612</v>
      </c>
      <c r="AT42" s="204">
        <v>4673006.6775827343</v>
      </c>
      <c r="AU42" s="187">
        <v>487573.45415632898</v>
      </c>
      <c r="AV42" s="187">
        <v>403086.31252057903</v>
      </c>
      <c r="AW42" s="187">
        <v>259767.16796145801</v>
      </c>
      <c r="AX42" s="187">
        <v>331583.085228396</v>
      </c>
      <c r="AY42" s="187">
        <v>132112.58581164599</v>
      </c>
      <c r="AZ42" s="187">
        <v>456973.61742355803</v>
      </c>
      <c r="BA42" s="187">
        <v>0</v>
      </c>
      <c r="BB42" s="187">
        <v>0</v>
      </c>
      <c r="BC42" s="187">
        <v>0</v>
      </c>
      <c r="BD42" s="187">
        <v>0</v>
      </c>
      <c r="BE42" s="187">
        <v>0</v>
      </c>
      <c r="BF42" s="187">
        <v>0</v>
      </c>
      <c r="BG42" s="204">
        <v>2071096.2231019661</v>
      </c>
      <c r="BH42" s="187">
        <v>0</v>
      </c>
      <c r="BI42" s="204">
        <v>0</v>
      </c>
      <c r="BJ42" s="187">
        <v>0</v>
      </c>
      <c r="BK42" s="187">
        <v>0</v>
      </c>
      <c r="BL42" s="187">
        <v>0</v>
      </c>
      <c r="BM42" s="187">
        <v>0</v>
      </c>
      <c r="BN42" s="187">
        <v>0</v>
      </c>
      <c r="BO42" s="187">
        <v>0</v>
      </c>
      <c r="BP42" s="187">
        <v>0</v>
      </c>
      <c r="BQ42" s="187">
        <v>0</v>
      </c>
      <c r="BR42" s="187">
        <v>0</v>
      </c>
      <c r="BS42" s="187">
        <v>0</v>
      </c>
      <c r="BT42" s="187">
        <v>0</v>
      </c>
    </row>
    <row r="43" spans="1:72" outlineLevel="2">
      <c r="A43" s="184" t="s">
        <v>119</v>
      </c>
      <c r="B43" s="185" t="s">
        <v>120</v>
      </c>
      <c r="C43" s="185" t="s">
        <v>172</v>
      </c>
      <c r="D43" s="185" t="s">
        <v>141</v>
      </c>
      <c r="E43" s="186" t="s">
        <v>271</v>
      </c>
      <c r="F43" s="187">
        <v>0</v>
      </c>
      <c r="G43" s="204">
        <v>0</v>
      </c>
      <c r="H43" s="187">
        <v>462771.55574155902</v>
      </c>
      <c r="I43" s="187">
        <v>140316.931032091</v>
      </c>
      <c r="J43" s="187">
        <v>186381.877419158</v>
      </c>
      <c r="K43" s="187">
        <v>234464.755925351</v>
      </c>
      <c r="L43" s="187">
        <v>186381.877419158</v>
      </c>
      <c r="M43" s="187">
        <v>222603.571747938</v>
      </c>
      <c r="N43" s="187">
        <v>358319.216693978</v>
      </c>
      <c r="O43" s="187">
        <v>466585.718188064</v>
      </c>
      <c r="P43" s="187">
        <v>319530.95586986101</v>
      </c>
      <c r="Q43" s="187">
        <v>506501.65973641601</v>
      </c>
      <c r="R43" s="187">
        <v>447942.92320862599</v>
      </c>
      <c r="S43" s="187">
        <v>413675.72532121901</v>
      </c>
      <c r="T43" s="204">
        <v>3945476.768303419</v>
      </c>
      <c r="U43" s="187">
        <v>548821.37552173703</v>
      </c>
      <c r="V43" s="187">
        <v>539533.84321783704</v>
      </c>
      <c r="W43" s="187">
        <v>906015.68709956296</v>
      </c>
      <c r="X43" s="187">
        <v>712931.34634774295</v>
      </c>
      <c r="Y43" s="187">
        <v>1308488.8997800399</v>
      </c>
      <c r="Z43" s="187">
        <v>1155342.5425947399</v>
      </c>
      <c r="AA43" s="187">
        <v>921993.41619908903</v>
      </c>
      <c r="AB43" s="187">
        <v>807117.64992617106</v>
      </c>
      <c r="AC43" s="187">
        <v>945342.930668463</v>
      </c>
      <c r="AD43" s="187">
        <v>793118.07027187594</v>
      </c>
      <c r="AE43" s="187">
        <v>792786.535140077</v>
      </c>
      <c r="AF43" s="187">
        <v>624689.99338051502</v>
      </c>
      <c r="AG43" s="204">
        <v>10056182.29014785</v>
      </c>
      <c r="AH43" s="187">
        <v>499454.44845489197</v>
      </c>
      <c r="AI43" s="187">
        <v>421760.95639856602</v>
      </c>
      <c r="AJ43" s="187">
        <v>397684.62997698202</v>
      </c>
      <c r="AK43" s="187">
        <v>452453.58731139498</v>
      </c>
      <c r="AL43" s="187">
        <v>277870.94377090997</v>
      </c>
      <c r="AM43" s="187">
        <v>294500.37388446397</v>
      </c>
      <c r="AN43" s="187">
        <v>188950.49512131701</v>
      </c>
      <c r="AO43" s="187">
        <v>273856.75450305099</v>
      </c>
      <c r="AP43" s="187">
        <v>275978.84637394297</v>
      </c>
      <c r="AQ43" s="187">
        <v>250182.782350811</v>
      </c>
      <c r="AR43" s="187">
        <v>270633.12808661902</v>
      </c>
      <c r="AS43" s="187">
        <v>375723.627263373</v>
      </c>
      <c r="AT43" s="204">
        <v>3979050.5734963231</v>
      </c>
      <c r="AU43" s="187">
        <v>415167.27157468902</v>
      </c>
      <c r="AV43" s="187">
        <v>343226.73466265999</v>
      </c>
      <c r="AW43" s="187">
        <v>221190.93122872099</v>
      </c>
      <c r="AX43" s="187">
        <v>282341.960213552</v>
      </c>
      <c r="AY43" s="187">
        <v>112493.45370331001</v>
      </c>
      <c r="AZ43" s="187">
        <v>389111.60628225002</v>
      </c>
      <c r="BA43" s="187">
        <v>0</v>
      </c>
      <c r="BB43" s="187">
        <v>0</v>
      </c>
      <c r="BC43" s="187">
        <v>0</v>
      </c>
      <c r="BD43" s="187">
        <v>0</v>
      </c>
      <c r="BE43" s="187">
        <v>0</v>
      </c>
      <c r="BF43" s="187">
        <v>0</v>
      </c>
      <c r="BG43" s="204">
        <v>1763531.9576651822</v>
      </c>
      <c r="BH43" s="187">
        <v>0</v>
      </c>
      <c r="BI43" s="204">
        <v>0</v>
      </c>
      <c r="BJ43" s="187">
        <v>0</v>
      </c>
      <c r="BK43" s="187">
        <v>0</v>
      </c>
      <c r="BL43" s="187">
        <v>0</v>
      </c>
      <c r="BM43" s="187">
        <v>0</v>
      </c>
      <c r="BN43" s="187">
        <v>0</v>
      </c>
      <c r="BO43" s="187">
        <v>0</v>
      </c>
      <c r="BP43" s="187">
        <v>0</v>
      </c>
      <c r="BQ43" s="187">
        <v>0</v>
      </c>
      <c r="BR43" s="187">
        <v>0</v>
      </c>
      <c r="BS43" s="187">
        <v>0</v>
      </c>
      <c r="BT43" s="187">
        <v>0</v>
      </c>
    </row>
    <row r="44" spans="1:72" outlineLevel="2">
      <c r="A44" s="184" t="s">
        <v>119</v>
      </c>
      <c r="B44" s="185" t="s">
        <v>120</v>
      </c>
      <c r="C44" s="185" t="s">
        <v>172</v>
      </c>
      <c r="D44" s="185" t="s">
        <v>141</v>
      </c>
      <c r="E44" s="186" t="s">
        <v>272</v>
      </c>
      <c r="F44" s="187">
        <v>0</v>
      </c>
      <c r="G44" s="204">
        <v>0</v>
      </c>
      <c r="H44" s="187">
        <v>1511901.1035370899</v>
      </c>
      <c r="I44" s="187">
        <v>458423.42780210101</v>
      </c>
      <c r="J44" s="187">
        <v>608920.238621386</v>
      </c>
      <c r="K44" s="187">
        <v>766009.74892687995</v>
      </c>
      <c r="L44" s="187">
        <v>608920.238621386</v>
      </c>
      <c r="M44" s="187">
        <v>727258.58277460397</v>
      </c>
      <c r="N44" s="187">
        <v>1170649.34613379</v>
      </c>
      <c r="O44" s="187">
        <v>1524362.1900935001</v>
      </c>
      <c r="P44" s="187">
        <v>1043925.88265234</v>
      </c>
      <c r="Q44" s="187">
        <v>1654769.8509078601</v>
      </c>
      <c r="R44" s="187">
        <v>1463455.1141232401</v>
      </c>
      <c r="S44" s="187">
        <v>1351502.2214739199</v>
      </c>
      <c r="T44" s="204">
        <v>12890097.945668096</v>
      </c>
      <c r="U44" s="187">
        <v>1793030.7794445599</v>
      </c>
      <c r="V44" s="187">
        <v>1762687.8809556901</v>
      </c>
      <c r="W44" s="187">
        <v>2960004.9963155701</v>
      </c>
      <c r="X44" s="187">
        <v>2329187.4271790702</v>
      </c>
      <c r="Y44" s="187">
        <v>4274907.9691671701</v>
      </c>
      <c r="Z44" s="187">
        <v>3774570.0733773001</v>
      </c>
      <c r="AA44" s="187">
        <v>3012205.14984247</v>
      </c>
      <c r="AB44" s="187">
        <v>2636899.4603659799</v>
      </c>
      <c r="AC44" s="187">
        <v>3088489.3472079099</v>
      </c>
      <c r="AD44" s="187">
        <v>2591162.0340575101</v>
      </c>
      <c r="AE44" s="187">
        <v>2590078.8898464902</v>
      </c>
      <c r="AF44" s="187">
        <v>2040897.88718136</v>
      </c>
      <c r="AG44" s="204">
        <v>32854121.89494108</v>
      </c>
      <c r="AH44" s="187">
        <v>1631746.20915373</v>
      </c>
      <c r="AI44" s="187">
        <v>1377917.1331869001</v>
      </c>
      <c r="AJ44" s="187">
        <v>1299258.3996621401</v>
      </c>
      <c r="AK44" s="187">
        <v>1478191.7113709501</v>
      </c>
      <c r="AL44" s="187">
        <v>907820.243737604</v>
      </c>
      <c r="AM44" s="187">
        <v>962149.54169885395</v>
      </c>
      <c r="AN44" s="187">
        <v>617312.05935945304</v>
      </c>
      <c r="AO44" s="187">
        <v>894705.658131412</v>
      </c>
      <c r="AP44" s="187">
        <v>901638.65347566304</v>
      </c>
      <c r="AQ44" s="187">
        <v>817361.43898483296</v>
      </c>
      <c r="AR44" s="187">
        <v>884173.88651337498</v>
      </c>
      <c r="AS44" s="187">
        <v>1227510.5495068301</v>
      </c>
      <c r="AT44" s="204">
        <v>12999785.484781746</v>
      </c>
      <c r="AU44" s="187">
        <v>1356375.1882728001</v>
      </c>
      <c r="AV44" s="187">
        <v>1121341.3453391001</v>
      </c>
      <c r="AW44" s="187">
        <v>722643.405516178</v>
      </c>
      <c r="AX44" s="187">
        <v>922427.30981522996</v>
      </c>
      <c r="AY44" s="187">
        <v>367522.53824717901</v>
      </c>
      <c r="AZ44" s="187">
        <v>1271249.84160817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204">
        <v>5761559.6287986562</v>
      </c>
      <c r="BH44" s="187">
        <v>0</v>
      </c>
      <c r="BI44" s="204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7">
        <v>0</v>
      </c>
      <c r="BP44" s="187">
        <v>0</v>
      </c>
      <c r="BQ44" s="187">
        <v>0</v>
      </c>
      <c r="BR44" s="187">
        <v>0</v>
      </c>
      <c r="BS44" s="187">
        <v>0</v>
      </c>
      <c r="BT44" s="187">
        <v>0</v>
      </c>
    </row>
    <row r="45" spans="1:72" outlineLevel="2">
      <c r="A45" s="184" t="s">
        <v>119</v>
      </c>
      <c r="B45" s="185" t="s">
        <v>120</v>
      </c>
      <c r="C45" s="185" t="s">
        <v>172</v>
      </c>
      <c r="D45" s="185" t="s">
        <v>141</v>
      </c>
      <c r="E45" s="186" t="s">
        <v>273</v>
      </c>
      <c r="F45" s="187">
        <v>0</v>
      </c>
      <c r="G45" s="204">
        <v>0</v>
      </c>
      <c r="H45" s="187">
        <v>567195.48223535996</v>
      </c>
      <c r="I45" s="187">
        <v>171979.302476791</v>
      </c>
      <c r="J45" s="187">
        <v>228438.756728015</v>
      </c>
      <c r="K45" s="187">
        <v>287371.487409533</v>
      </c>
      <c r="L45" s="187">
        <v>228438.756728015</v>
      </c>
      <c r="M45" s="187">
        <v>272833.839198614</v>
      </c>
      <c r="N45" s="187">
        <v>439173.58010749897</v>
      </c>
      <c r="O45" s="187">
        <v>571870.30652247998</v>
      </c>
      <c r="P45" s="187">
        <v>391632.78804660501</v>
      </c>
      <c r="Q45" s="187">
        <v>620793.239305411</v>
      </c>
      <c r="R45" s="187">
        <v>549020.78399373998</v>
      </c>
      <c r="S45" s="187">
        <v>507021.22808011598</v>
      </c>
      <c r="T45" s="204">
        <v>4835769.5508321794</v>
      </c>
      <c r="U45" s="187">
        <v>672662.35551428003</v>
      </c>
      <c r="V45" s="187">
        <v>661279.10108014406</v>
      </c>
      <c r="W45" s="187">
        <v>1110457.1968209399</v>
      </c>
      <c r="X45" s="187">
        <v>873803.572789678</v>
      </c>
      <c r="Y45" s="187">
        <v>1603748.0767828999</v>
      </c>
      <c r="Z45" s="187">
        <v>1416044.40131151</v>
      </c>
      <c r="AA45" s="187">
        <v>1130040.2840898</v>
      </c>
      <c r="AB45" s="187">
        <v>989242.91908339702</v>
      </c>
      <c r="AC45" s="187">
        <v>1158658.5925296801</v>
      </c>
      <c r="AD45" s="187">
        <v>972084.34865141299</v>
      </c>
      <c r="AE45" s="187">
        <v>971678.00295746105</v>
      </c>
      <c r="AF45" s="187">
        <v>765650.64910977404</v>
      </c>
      <c r="AG45" s="204">
        <v>12325349.500720978</v>
      </c>
      <c r="AH45" s="187">
        <v>612155.83203254198</v>
      </c>
      <c r="AI45" s="187">
        <v>516930.88325015298</v>
      </c>
      <c r="AJ45" s="187">
        <v>487421.75848715001</v>
      </c>
      <c r="AK45" s="187">
        <v>554549.27482086502</v>
      </c>
      <c r="AL45" s="187">
        <v>340572.236983713</v>
      </c>
      <c r="AM45" s="187">
        <v>360954.08093140699</v>
      </c>
      <c r="AN45" s="187">
        <v>231586.98037784599</v>
      </c>
      <c r="AO45" s="187">
        <v>335652.250028337</v>
      </c>
      <c r="AP45" s="187">
        <v>338253.18975145702</v>
      </c>
      <c r="AQ45" s="187">
        <v>306636.27036251902</v>
      </c>
      <c r="AR45" s="187">
        <v>331701.21562025999</v>
      </c>
      <c r="AS45" s="187">
        <v>460505.27805533702</v>
      </c>
      <c r="AT45" s="204">
        <v>4876919.2507015867</v>
      </c>
      <c r="AU45" s="187">
        <v>508849.34021453001</v>
      </c>
      <c r="AV45" s="187">
        <v>420675.494999038</v>
      </c>
      <c r="AW45" s="187">
        <v>271102.43779638602</v>
      </c>
      <c r="AX45" s="187">
        <v>346052.133696904</v>
      </c>
      <c r="AY45" s="187">
        <v>137877.48605102999</v>
      </c>
      <c r="AZ45" s="187">
        <v>476914.24079636001</v>
      </c>
      <c r="BA45" s="187">
        <v>0</v>
      </c>
      <c r="BB45" s="187">
        <v>0</v>
      </c>
      <c r="BC45" s="187">
        <v>0</v>
      </c>
      <c r="BD45" s="187">
        <v>0</v>
      </c>
      <c r="BE45" s="187">
        <v>0</v>
      </c>
      <c r="BF45" s="187">
        <v>0</v>
      </c>
      <c r="BG45" s="204">
        <v>2161471.1335542481</v>
      </c>
      <c r="BH45" s="187">
        <v>0</v>
      </c>
      <c r="BI45" s="204">
        <v>0</v>
      </c>
      <c r="BJ45" s="187">
        <v>0</v>
      </c>
      <c r="BK45" s="187">
        <v>0</v>
      </c>
      <c r="BL45" s="187">
        <v>0</v>
      </c>
      <c r="BM45" s="187">
        <v>0</v>
      </c>
      <c r="BN45" s="187">
        <v>0</v>
      </c>
      <c r="BO45" s="187">
        <v>0</v>
      </c>
      <c r="BP45" s="187">
        <v>0</v>
      </c>
      <c r="BQ45" s="187">
        <v>0</v>
      </c>
      <c r="BR45" s="187">
        <v>0</v>
      </c>
      <c r="BS45" s="187">
        <v>0</v>
      </c>
      <c r="BT45" s="187">
        <v>0</v>
      </c>
    </row>
    <row r="46" spans="1:72" outlineLevel="1">
      <c r="A46" s="191"/>
      <c r="B46" s="188" t="s">
        <v>283</v>
      </c>
      <c r="C46" s="188"/>
      <c r="D46" s="188"/>
      <c r="E46" s="192"/>
      <c r="F46" s="193">
        <f t="shared" ref="F46:AK46" si="6">SUBTOTAL(9,F38:F45)</f>
        <v>2255843.46838377</v>
      </c>
      <c r="G46" s="193">
        <f t="shared" si="6"/>
        <v>2255843.46838377</v>
      </c>
      <c r="H46" s="193">
        <f t="shared" si="6"/>
        <v>24703350.790980119</v>
      </c>
      <c r="I46" s="193">
        <f t="shared" si="6"/>
        <v>7490301.2646164289</v>
      </c>
      <c r="J46" s="193">
        <f t="shared" si="6"/>
        <v>9949308.3398112506</v>
      </c>
      <c r="K46" s="193">
        <f t="shared" si="6"/>
        <v>12516035.270283878</v>
      </c>
      <c r="L46" s="193">
        <f t="shared" si="6"/>
        <v>9949308.3398112506</v>
      </c>
      <c r="M46" s="193">
        <f t="shared" si="6"/>
        <v>11882869.748557832</v>
      </c>
      <c r="N46" s="193">
        <f t="shared" si="6"/>
        <v>19127548.345006626</v>
      </c>
      <c r="O46" s="193">
        <f t="shared" si="6"/>
        <v>24906955.769982759</v>
      </c>
      <c r="P46" s="193">
        <f t="shared" si="6"/>
        <v>15938550.26055561</v>
      </c>
      <c r="Q46" s="193">
        <f t="shared" si="6"/>
        <v>25360075.9261107</v>
      </c>
      <c r="R46" s="193">
        <f t="shared" si="6"/>
        <v>22793348.995638046</v>
      </c>
      <c r="S46" s="193">
        <f t="shared" si="6"/>
        <v>20404906.162738819</v>
      </c>
      <c r="T46" s="193">
        <f t="shared" si="6"/>
        <v>205022559.21409333</v>
      </c>
      <c r="U46" s="193">
        <f t="shared" si="6"/>
        <v>28178372.694315143</v>
      </c>
      <c r="V46" s="193">
        <f t="shared" si="6"/>
        <v>27123377.075045746</v>
      </c>
      <c r="W46" s="193">
        <f t="shared" si="6"/>
        <v>47245872.133233845</v>
      </c>
      <c r="X46" s="193">
        <f t="shared" si="6"/>
        <v>36379562.536215998</v>
      </c>
      <c r="Y46" s="193">
        <f t="shared" si="6"/>
        <v>67611988.522189319</v>
      </c>
      <c r="Z46" s="193">
        <f t="shared" si="6"/>
        <v>59996050.713052712</v>
      </c>
      <c r="AA46" s="193">
        <f t="shared" si="6"/>
        <v>46980354.205922365</v>
      </c>
      <c r="AB46" s="193">
        <f t="shared" si="6"/>
        <v>41407350.584414519</v>
      </c>
      <c r="AC46" s="193">
        <f t="shared" si="6"/>
        <v>49345211.821404718</v>
      </c>
      <c r="AD46" s="193">
        <f t="shared" si="6"/>
        <v>40100819.715849228</v>
      </c>
      <c r="AE46" s="193">
        <f t="shared" si="6"/>
        <v>42319981.936980262</v>
      </c>
      <c r="AF46" s="193">
        <f t="shared" si="6"/>
        <v>33346768.725587115</v>
      </c>
      <c r="AG46" s="193">
        <f t="shared" si="6"/>
        <v>520035710.66421098</v>
      </c>
      <c r="AH46" s="193">
        <f t="shared" si="6"/>
        <v>26661531.572582532</v>
      </c>
      <c r="AI46" s="193">
        <f t="shared" si="6"/>
        <v>22514151.370339688</v>
      </c>
      <c r="AJ46" s="193">
        <f t="shared" si="6"/>
        <v>21228925.58242913</v>
      </c>
      <c r="AK46" s="193">
        <f t="shared" si="6"/>
        <v>24152564.143835906</v>
      </c>
      <c r="AL46" s="193">
        <f t="shared" ref="AL46:BG46" si="7">SUBTOTAL(9,AL38:AL45)</f>
        <v>14833114.33779435</v>
      </c>
      <c r="AM46" s="193">
        <f t="shared" si="7"/>
        <v>15720815.062811717</v>
      </c>
      <c r="AN46" s="193">
        <f t="shared" si="7"/>
        <v>10086424.511618063</v>
      </c>
      <c r="AO46" s="193">
        <f t="shared" si="7"/>
        <v>14618831.665501727</v>
      </c>
      <c r="AP46" s="193">
        <f t="shared" si="7"/>
        <v>14732111.704533765</v>
      </c>
      <c r="AQ46" s="193">
        <f t="shared" si="7"/>
        <v>13355084.074629294</v>
      </c>
      <c r="AR46" s="193">
        <f t="shared" si="7"/>
        <v>14446750.272001706</v>
      </c>
      <c r="AS46" s="193">
        <f t="shared" si="7"/>
        <v>20056618.540163722</v>
      </c>
      <c r="AT46" s="193">
        <f t="shared" si="7"/>
        <v>212406922.83824158</v>
      </c>
      <c r="AU46" s="193">
        <f t="shared" si="7"/>
        <v>22162171.852176853</v>
      </c>
      <c r="AV46" s="193">
        <f t="shared" si="7"/>
        <v>18321891.918416582</v>
      </c>
      <c r="AW46" s="193">
        <f t="shared" si="7"/>
        <v>11807461.150395749</v>
      </c>
      <c r="AX46" s="193">
        <f t="shared" si="7"/>
        <v>15071783.042049157</v>
      </c>
      <c r="AY46" s="193">
        <f t="shared" si="7"/>
        <v>6005047.6612994615</v>
      </c>
      <c r="AZ46" s="193">
        <f t="shared" si="7"/>
        <v>20771286.367047846</v>
      </c>
      <c r="BA46" s="193">
        <f t="shared" si="7"/>
        <v>0</v>
      </c>
      <c r="BB46" s="193">
        <f t="shared" si="7"/>
        <v>0</v>
      </c>
      <c r="BC46" s="193">
        <f t="shared" si="7"/>
        <v>0</v>
      </c>
      <c r="BD46" s="193">
        <f t="shared" si="7"/>
        <v>0</v>
      </c>
      <c r="BE46" s="193">
        <f t="shared" si="7"/>
        <v>0</v>
      </c>
      <c r="BF46" s="193">
        <f t="shared" si="7"/>
        <v>0</v>
      </c>
      <c r="BG46" s="193">
        <f t="shared" si="7"/>
        <v>94139641.991385669</v>
      </c>
      <c r="BH46" s="187"/>
      <c r="BI46" s="200">
        <f>G46+T46+AG46+AT46+BG46</f>
        <v>1033860678.1763153</v>
      </c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</row>
    <row r="47" spans="1:72" outlineLevel="2">
      <c r="A47" s="184" t="s">
        <v>119</v>
      </c>
      <c r="B47" s="185" t="s">
        <v>175</v>
      </c>
      <c r="C47" s="185" t="s">
        <v>172</v>
      </c>
      <c r="D47" s="185" t="s">
        <v>141</v>
      </c>
      <c r="E47" s="186" t="s">
        <v>267</v>
      </c>
      <c r="F47" s="187">
        <v>0</v>
      </c>
      <c r="G47" s="204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204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204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87">
        <v>0</v>
      </c>
      <c r="AT47" s="204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6657374.6680637375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204">
        <v>6657374.6680637375</v>
      </c>
      <c r="BH47" s="187">
        <v>0</v>
      </c>
      <c r="BI47" s="204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7">
        <v>0</v>
      </c>
      <c r="BP47" s="187">
        <v>0</v>
      </c>
      <c r="BQ47" s="187">
        <v>0</v>
      </c>
      <c r="BR47" s="187">
        <v>0</v>
      </c>
      <c r="BS47" s="187">
        <v>0</v>
      </c>
      <c r="BT47" s="187">
        <v>0</v>
      </c>
    </row>
    <row r="48" spans="1:72" outlineLevel="2">
      <c r="A48" s="184" t="s">
        <v>119</v>
      </c>
      <c r="B48" s="185" t="s">
        <v>175</v>
      </c>
      <c r="C48" s="185" t="s">
        <v>172</v>
      </c>
      <c r="D48" s="185" t="s">
        <v>141</v>
      </c>
      <c r="E48" s="186" t="s">
        <v>173</v>
      </c>
      <c r="F48" s="187">
        <v>0</v>
      </c>
      <c r="G48" s="204">
        <v>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0</v>
      </c>
      <c r="N48" s="187">
        <v>0</v>
      </c>
      <c r="O48" s="187">
        <v>0</v>
      </c>
      <c r="P48" s="187">
        <v>0</v>
      </c>
      <c r="Q48" s="187">
        <v>0</v>
      </c>
      <c r="R48" s="187">
        <v>0</v>
      </c>
      <c r="S48" s="187">
        <v>0</v>
      </c>
      <c r="T48" s="204">
        <v>0</v>
      </c>
      <c r="U48" s="187">
        <v>0</v>
      </c>
      <c r="V48" s="187">
        <v>0</v>
      </c>
      <c r="W48" s="187">
        <v>0</v>
      </c>
      <c r="X48" s="187">
        <v>0</v>
      </c>
      <c r="Y48" s="187">
        <v>0</v>
      </c>
      <c r="Z48" s="187">
        <v>0</v>
      </c>
      <c r="AA48" s="187">
        <v>0</v>
      </c>
      <c r="AB48" s="187">
        <v>0</v>
      </c>
      <c r="AC48" s="187">
        <v>0</v>
      </c>
      <c r="AD48" s="187">
        <v>0</v>
      </c>
      <c r="AE48" s="187">
        <v>0</v>
      </c>
      <c r="AF48" s="187">
        <v>0</v>
      </c>
      <c r="AG48" s="204">
        <v>0</v>
      </c>
      <c r="AH48" s="187">
        <v>0</v>
      </c>
      <c r="AI48" s="187">
        <v>0</v>
      </c>
      <c r="AJ48" s="187">
        <v>0</v>
      </c>
      <c r="AK48" s="187">
        <v>0</v>
      </c>
      <c r="AL48" s="187">
        <v>0</v>
      </c>
      <c r="AM48" s="187">
        <v>0</v>
      </c>
      <c r="AN48" s="187">
        <v>0</v>
      </c>
      <c r="AO48" s="187">
        <v>0</v>
      </c>
      <c r="AP48" s="187">
        <v>0</v>
      </c>
      <c r="AQ48" s="187">
        <v>0</v>
      </c>
      <c r="AR48" s="187">
        <v>0</v>
      </c>
      <c r="AS48" s="187">
        <v>0</v>
      </c>
      <c r="AT48" s="204">
        <v>0</v>
      </c>
      <c r="AU48" s="187">
        <v>0</v>
      </c>
      <c r="AV48" s="187">
        <v>0</v>
      </c>
      <c r="AW48" s="187">
        <v>0</v>
      </c>
      <c r="AX48" s="187">
        <v>0</v>
      </c>
      <c r="AY48" s="187">
        <v>0</v>
      </c>
      <c r="AZ48" s="187">
        <v>177601.15815920482</v>
      </c>
      <c r="BA48" s="187">
        <v>0</v>
      </c>
      <c r="BB48" s="187">
        <v>0</v>
      </c>
      <c r="BC48" s="187">
        <v>0</v>
      </c>
      <c r="BD48" s="187">
        <v>0</v>
      </c>
      <c r="BE48" s="187">
        <v>0</v>
      </c>
      <c r="BF48" s="187">
        <v>0</v>
      </c>
      <c r="BG48" s="204">
        <v>177601.15815920482</v>
      </c>
      <c r="BH48" s="187">
        <v>0</v>
      </c>
      <c r="BI48" s="204">
        <v>0</v>
      </c>
      <c r="BJ48" s="187">
        <v>0</v>
      </c>
      <c r="BK48" s="187">
        <v>0</v>
      </c>
      <c r="BL48" s="187">
        <v>0</v>
      </c>
      <c r="BM48" s="187">
        <v>0</v>
      </c>
      <c r="BN48" s="187">
        <v>0</v>
      </c>
      <c r="BO48" s="187">
        <v>0</v>
      </c>
      <c r="BP48" s="187">
        <v>0</v>
      </c>
      <c r="BQ48" s="187">
        <v>0</v>
      </c>
      <c r="BR48" s="187">
        <v>0</v>
      </c>
      <c r="BS48" s="187">
        <v>0</v>
      </c>
      <c r="BT48" s="187">
        <v>0</v>
      </c>
    </row>
    <row r="49" spans="1:72" outlineLevel="2">
      <c r="A49" s="184" t="s">
        <v>119</v>
      </c>
      <c r="B49" s="185" t="s">
        <v>175</v>
      </c>
      <c r="C49" s="185" t="s">
        <v>172</v>
      </c>
      <c r="D49" s="185" t="s">
        <v>141</v>
      </c>
      <c r="E49" s="186" t="s">
        <v>268</v>
      </c>
      <c r="F49" s="187">
        <v>0</v>
      </c>
      <c r="G49" s="204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0</v>
      </c>
      <c r="R49" s="187">
        <v>0</v>
      </c>
      <c r="S49" s="187">
        <v>0</v>
      </c>
      <c r="T49" s="204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0</v>
      </c>
      <c r="AF49" s="187">
        <v>0</v>
      </c>
      <c r="AG49" s="204">
        <v>0</v>
      </c>
      <c r="AH49" s="187">
        <v>0</v>
      </c>
      <c r="AI49" s="187">
        <v>0</v>
      </c>
      <c r="AJ49" s="187">
        <v>0</v>
      </c>
      <c r="AK49" s="187">
        <v>0</v>
      </c>
      <c r="AL49" s="187">
        <v>0</v>
      </c>
      <c r="AM49" s="187">
        <v>0</v>
      </c>
      <c r="AN49" s="187">
        <v>0</v>
      </c>
      <c r="AO49" s="187">
        <v>0</v>
      </c>
      <c r="AP49" s="187">
        <v>0</v>
      </c>
      <c r="AQ49" s="187">
        <v>0</v>
      </c>
      <c r="AR49" s="187">
        <v>0</v>
      </c>
      <c r="AS49" s="187">
        <v>0</v>
      </c>
      <c r="AT49" s="204">
        <v>0</v>
      </c>
      <c r="AU49" s="187">
        <v>0</v>
      </c>
      <c r="AV49" s="187">
        <v>0</v>
      </c>
      <c r="AW49" s="187">
        <v>0</v>
      </c>
      <c r="AX49" s="187">
        <v>0</v>
      </c>
      <c r="AY49" s="187">
        <v>0</v>
      </c>
      <c r="AZ49" s="187">
        <v>14312927.535475319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204">
        <v>14312927.535475319</v>
      </c>
      <c r="BH49" s="187">
        <v>0</v>
      </c>
      <c r="BI49" s="204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</row>
    <row r="50" spans="1:72" outlineLevel="2">
      <c r="A50" s="184" t="s">
        <v>119</v>
      </c>
      <c r="B50" s="185" t="s">
        <v>175</v>
      </c>
      <c r="C50" s="185" t="s">
        <v>172</v>
      </c>
      <c r="D50" s="185" t="s">
        <v>141</v>
      </c>
      <c r="E50" s="186" t="s">
        <v>269</v>
      </c>
      <c r="F50" s="187">
        <v>0</v>
      </c>
      <c r="G50" s="204">
        <v>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0</v>
      </c>
      <c r="N50" s="187">
        <v>0</v>
      </c>
      <c r="O50" s="187">
        <v>0</v>
      </c>
      <c r="P50" s="187">
        <v>0</v>
      </c>
      <c r="Q50" s="187">
        <v>0</v>
      </c>
      <c r="R50" s="187">
        <v>0</v>
      </c>
      <c r="S50" s="187">
        <v>0</v>
      </c>
      <c r="T50" s="204">
        <v>0</v>
      </c>
      <c r="U50" s="187">
        <v>0</v>
      </c>
      <c r="V50" s="187">
        <v>0</v>
      </c>
      <c r="W50" s="187">
        <v>0</v>
      </c>
      <c r="X50" s="187">
        <v>0</v>
      </c>
      <c r="Y50" s="187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187">
        <v>0</v>
      </c>
      <c r="AF50" s="187">
        <v>0</v>
      </c>
      <c r="AG50" s="204">
        <v>0</v>
      </c>
      <c r="AH50" s="187">
        <v>0</v>
      </c>
      <c r="AI50" s="187">
        <v>0</v>
      </c>
      <c r="AJ50" s="187">
        <v>0</v>
      </c>
      <c r="AK50" s="187">
        <v>0</v>
      </c>
      <c r="AL50" s="187">
        <v>0</v>
      </c>
      <c r="AM50" s="187">
        <v>0</v>
      </c>
      <c r="AN50" s="187">
        <v>0</v>
      </c>
      <c r="AO50" s="187">
        <v>0</v>
      </c>
      <c r="AP50" s="187">
        <v>0</v>
      </c>
      <c r="AQ50" s="187">
        <v>0</v>
      </c>
      <c r="AR50" s="187">
        <v>0</v>
      </c>
      <c r="AS50" s="187">
        <v>0</v>
      </c>
      <c r="AT50" s="204">
        <v>0</v>
      </c>
      <c r="AU50" s="187">
        <v>0</v>
      </c>
      <c r="AV50" s="187">
        <v>0</v>
      </c>
      <c r="AW50" s="187">
        <v>0</v>
      </c>
      <c r="AX50" s="187">
        <v>0</v>
      </c>
      <c r="AY50" s="187">
        <v>0</v>
      </c>
      <c r="AZ50" s="187">
        <v>1931036.3316839293</v>
      </c>
      <c r="BA50" s="187">
        <v>0</v>
      </c>
      <c r="BB50" s="187">
        <v>0</v>
      </c>
      <c r="BC50" s="187">
        <v>0</v>
      </c>
      <c r="BD50" s="187">
        <v>0</v>
      </c>
      <c r="BE50" s="187">
        <v>0</v>
      </c>
      <c r="BF50" s="187">
        <v>0</v>
      </c>
      <c r="BG50" s="204">
        <v>1931036.3316839293</v>
      </c>
      <c r="BH50" s="187">
        <v>0</v>
      </c>
      <c r="BI50" s="204">
        <v>0</v>
      </c>
      <c r="BJ50" s="187">
        <v>0</v>
      </c>
      <c r="BK50" s="187">
        <v>0</v>
      </c>
      <c r="BL50" s="187">
        <v>0</v>
      </c>
      <c r="BM50" s="187">
        <v>0</v>
      </c>
      <c r="BN50" s="187">
        <v>0</v>
      </c>
      <c r="BO50" s="187">
        <v>0</v>
      </c>
      <c r="BP50" s="187">
        <v>0</v>
      </c>
      <c r="BQ50" s="187">
        <v>0</v>
      </c>
      <c r="BR50" s="187">
        <v>0</v>
      </c>
      <c r="BS50" s="187">
        <v>0</v>
      </c>
      <c r="BT50" s="187">
        <v>0</v>
      </c>
    </row>
    <row r="51" spans="1:72" outlineLevel="2">
      <c r="A51" s="184" t="s">
        <v>119</v>
      </c>
      <c r="B51" s="185" t="s">
        <v>175</v>
      </c>
      <c r="C51" s="185" t="s">
        <v>172</v>
      </c>
      <c r="D51" s="185" t="s">
        <v>141</v>
      </c>
      <c r="E51" s="186" t="s">
        <v>270</v>
      </c>
      <c r="F51" s="187">
        <v>0</v>
      </c>
      <c r="G51" s="204">
        <v>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7">
        <v>0</v>
      </c>
      <c r="Q51" s="187">
        <v>0</v>
      </c>
      <c r="R51" s="187">
        <v>0</v>
      </c>
      <c r="S51" s="187">
        <v>0</v>
      </c>
      <c r="T51" s="204">
        <v>0</v>
      </c>
      <c r="U51" s="187">
        <v>0</v>
      </c>
      <c r="V51" s="187">
        <v>0</v>
      </c>
      <c r="W51" s="187">
        <v>0</v>
      </c>
      <c r="X51" s="187">
        <v>0</v>
      </c>
      <c r="Y51" s="187">
        <v>0</v>
      </c>
      <c r="Z51" s="187">
        <v>0</v>
      </c>
      <c r="AA51" s="187">
        <v>0</v>
      </c>
      <c r="AB51" s="187">
        <v>0</v>
      </c>
      <c r="AC51" s="187">
        <v>0</v>
      </c>
      <c r="AD51" s="187">
        <v>0</v>
      </c>
      <c r="AE51" s="187">
        <v>0</v>
      </c>
      <c r="AF51" s="187">
        <v>0</v>
      </c>
      <c r="AG51" s="204">
        <v>0</v>
      </c>
      <c r="AH51" s="187">
        <v>0</v>
      </c>
      <c r="AI51" s="187">
        <v>0</v>
      </c>
      <c r="AJ51" s="187">
        <v>0</v>
      </c>
      <c r="AK51" s="187">
        <v>0</v>
      </c>
      <c r="AL51" s="187">
        <v>0</v>
      </c>
      <c r="AM51" s="187">
        <v>0</v>
      </c>
      <c r="AN51" s="187">
        <v>0</v>
      </c>
      <c r="AO51" s="187">
        <v>0</v>
      </c>
      <c r="AP51" s="187">
        <v>0</v>
      </c>
      <c r="AQ51" s="187">
        <v>0</v>
      </c>
      <c r="AR51" s="187">
        <v>0</v>
      </c>
      <c r="AS51" s="187">
        <v>0</v>
      </c>
      <c r="AT51" s="204">
        <v>0</v>
      </c>
      <c r="AU51" s="187">
        <v>0</v>
      </c>
      <c r="AV51" s="187">
        <v>0</v>
      </c>
      <c r="AW51" s="187">
        <v>0</v>
      </c>
      <c r="AX51" s="187">
        <v>0</v>
      </c>
      <c r="AY51" s="187">
        <v>0</v>
      </c>
      <c r="AZ51" s="187">
        <v>596159.01935911272</v>
      </c>
      <c r="BA51" s="187">
        <v>0</v>
      </c>
      <c r="BB51" s="187">
        <v>0</v>
      </c>
      <c r="BC51" s="187">
        <v>0</v>
      </c>
      <c r="BD51" s="187">
        <v>0</v>
      </c>
      <c r="BE51" s="187">
        <v>0</v>
      </c>
      <c r="BF51" s="187">
        <v>0</v>
      </c>
      <c r="BG51" s="204">
        <v>596159.01935911272</v>
      </c>
      <c r="BH51" s="187">
        <v>0</v>
      </c>
      <c r="BI51" s="204">
        <v>0</v>
      </c>
      <c r="BJ51" s="187">
        <v>0</v>
      </c>
      <c r="BK51" s="187">
        <v>0</v>
      </c>
      <c r="BL51" s="187">
        <v>0</v>
      </c>
      <c r="BM51" s="187">
        <v>0</v>
      </c>
      <c r="BN51" s="187">
        <v>0</v>
      </c>
      <c r="BO51" s="187">
        <v>0</v>
      </c>
      <c r="BP51" s="187">
        <v>0</v>
      </c>
      <c r="BQ51" s="187">
        <v>0</v>
      </c>
      <c r="BR51" s="187">
        <v>0</v>
      </c>
      <c r="BS51" s="187">
        <v>0</v>
      </c>
      <c r="BT51" s="187">
        <v>0</v>
      </c>
    </row>
    <row r="52" spans="1:72" outlineLevel="2">
      <c r="A52" s="184" t="s">
        <v>119</v>
      </c>
      <c r="B52" s="185" t="s">
        <v>175</v>
      </c>
      <c r="C52" s="185" t="s">
        <v>172</v>
      </c>
      <c r="D52" s="185" t="s">
        <v>141</v>
      </c>
      <c r="E52" s="186" t="s">
        <v>271</v>
      </c>
      <c r="F52" s="187">
        <v>0</v>
      </c>
      <c r="G52" s="204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7">
        <v>0</v>
      </c>
      <c r="Q52" s="187">
        <v>0</v>
      </c>
      <c r="R52" s="187">
        <v>0</v>
      </c>
      <c r="S52" s="187">
        <v>0</v>
      </c>
      <c r="T52" s="204">
        <v>0</v>
      </c>
      <c r="U52" s="187">
        <v>0</v>
      </c>
      <c r="V52" s="187">
        <v>0</v>
      </c>
      <c r="W52" s="187">
        <v>0</v>
      </c>
      <c r="X52" s="187">
        <v>0</v>
      </c>
      <c r="Y52" s="187">
        <v>0</v>
      </c>
      <c r="Z52" s="187">
        <v>0</v>
      </c>
      <c r="AA52" s="187">
        <v>0</v>
      </c>
      <c r="AB52" s="187">
        <v>0</v>
      </c>
      <c r="AC52" s="187">
        <v>0</v>
      </c>
      <c r="AD52" s="187">
        <v>0</v>
      </c>
      <c r="AE52" s="187">
        <v>0</v>
      </c>
      <c r="AF52" s="187">
        <v>0</v>
      </c>
      <c r="AG52" s="204">
        <v>0</v>
      </c>
      <c r="AH52" s="187">
        <v>0</v>
      </c>
      <c r="AI52" s="187">
        <v>0</v>
      </c>
      <c r="AJ52" s="187">
        <v>0</v>
      </c>
      <c r="AK52" s="187">
        <v>0</v>
      </c>
      <c r="AL52" s="187">
        <v>0</v>
      </c>
      <c r="AM52" s="187">
        <v>0</v>
      </c>
      <c r="AN52" s="187">
        <v>0</v>
      </c>
      <c r="AO52" s="187">
        <v>0</v>
      </c>
      <c r="AP52" s="187">
        <v>0</v>
      </c>
      <c r="AQ52" s="187">
        <v>0</v>
      </c>
      <c r="AR52" s="187">
        <v>0</v>
      </c>
      <c r="AS52" s="187">
        <v>0</v>
      </c>
      <c r="AT52" s="204">
        <v>0</v>
      </c>
      <c r="AU52" s="187">
        <v>0</v>
      </c>
      <c r="AV52" s="187">
        <v>0</v>
      </c>
      <c r="AW52" s="187">
        <v>0</v>
      </c>
      <c r="AX52" s="187">
        <v>0</v>
      </c>
      <c r="AY52" s="187">
        <v>0</v>
      </c>
      <c r="AZ52" s="187">
        <v>507627.54079841234</v>
      </c>
      <c r="BA52" s="187">
        <v>0</v>
      </c>
      <c r="BB52" s="187">
        <v>0</v>
      </c>
      <c r="BC52" s="187">
        <v>0</v>
      </c>
      <c r="BD52" s="187">
        <v>0</v>
      </c>
      <c r="BE52" s="187">
        <v>0</v>
      </c>
      <c r="BF52" s="187">
        <v>0</v>
      </c>
      <c r="BG52" s="204">
        <v>507627.54079841234</v>
      </c>
      <c r="BH52" s="187">
        <v>0</v>
      </c>
      <c r="BI52" s="204">
        <v>0</v>
      </c>
      <c r="BJ52" s="187">
        <v>0</v>
      </c>
      <c r="BK52" s="187">
        <v>0</v>
      </c>
      <c r="BL52" s="187">
        <v>0</v>
      </c>
      <c r="BM52" s="187">
        <v>0</v>
      </c>
      <c r="BN52" s="187">
        <v>0</v>
      </c>
      <c r="BO52" s="187">
        <v>0</v>
      </c>
      <c r="BP52" s="187">
        <v>0</v>
      </c>
      <c r="BQ52" s="187">
        <v>0</v>
      </c>
      <c r="BR52" s="187">
        <v>0</v>
      </c>
      <c r="BS52" s="187">
        <v>0</v>
      </c>
      <c r="BT52" s="187">
        <v>0</v>
      </c>
    </row>
    <row r="53" spans="1:72" outlineLevel="2">
      <c r="A53" s="184" t="s">
        <v>119</v>
      </c>
      <c r="B53" s="185" t="s">
        <v>175</v>
      </c>
      <c r="C53" s="185" t="s">
        <v>172</v>
      </c>
      <c r="D53" s="185" t="s">
        <v>141</v>
      </c>
      <c r="E53" s="186" t="s">
        <v>272</v>
      </c>
      <c r="F53" s="187">
        <v>0</v>
      </c>
      <c r="G53" s="204">
        <v>0</v>
      </c>
      <c r="H53" s="187">
        <v>0</v>
      </c>
      <c r="I53" s="187">
        <v>0</v>
      </c>
      <c r="J53" s="187">
        <v>0</v>
      </c>
      <c r="K53" s="187">
        <v>0</v>
      </c>
      <c r="L53" s="187">
        <v>0</v>
      </c>
      <c r="M53" s="187">
        <v>0</v>
      </c>
      <c r="N53" s="187">
        <v>0</v>
      </c>
      <c r="O53" s="187">
        <v>0</v>
      </c>
      <c r="P53" s="187">
        <v>0</v>
      </c>
      <c r="Q53" s="187">
        <v>0</v>
      </c>
      <c r="R53" s="187">
        <v>0</v>
      </c>
      <c r="S53" s="187">
        <v>0</v>
      </c>
      <c r="T53" s="204">
        <v>0</v>
      </c>
      <c r="U53" s="187">
        <v>0</v>
      </c>
      <c r="V53" s="187">
        <v>0</v>
      </c>
      <c r="W53" s="187">
        <v>0</v>
      </c>
      <c r="X53" s="187">
        <v>0</v>
      </c>
      <c r="Y53" s="187">
        <v>0</v>
      </c>
      <c r="Z53" s="187">
        <v>0</v>
      </c>
      <c r="AA53" s="187">
        <v>0</v>
      </c>
      <c r="AB53" s="187">
        <v>0</v>
      </c>
      <c r="AC53" s="187">
        <v>0</v>
      </c>
      <c r="AD53" s="187">
        <v>0</v>
      </c>
      <c r="AE53" s="187">
        <v>0</v>
      </c>
      <c r="AF53" s="187">
        <v>0</v>
      </c>
      <c r="AG53" s="204">
        <v>0</v>
      </c>
      <c r="AH53" s="187">
        <v>0</v>
      </c>
      <c r="AI53" s="187">
        <v>0</v>
      </c>
      <c r="AJ53" s="187">
        <v>0</v>
      </c>
      <c r="AK53" s="187">
        <v>0</v>
      </c>
      <c r="AL53" s="187">
        <v>0</v>
      </c>
      <c r="AM53" s="187">
        <v>0</v>
      </c>
      <c r="AN53" s="187">
        <v>0</v>
      </c>
      <c r="AO53" s="187">
        <v>0</v>
      </c>
      <c r="AP53" s="187">
        <v>0</v>
      </c>
      <c r="AQ53" s="187">
        <v>0</v>
      </c>
      <c r="AR53" s="187">
        <v>0</v>
      </c>
      <c r="AS53" s="187">
        <v>0</v>
      </c>
      <c r="AT53" s="204">
        <v>0</v>
      </c>
      <c r="AU53" s="187">
        <v>0</v>
      </c>
      <c r="AV53" s="187">
        <v>0</v>
      </c>
      <c r="AW53" s="187">
        <v>0</v>
      </c>
      <c r="AX53" s="187">
        <v>0</v>
      </c>
      <c r="AY53" s="187">
        <v>0</v>
      </c>
      <c r="AZ53" s="187">
        <v>1658448.1686414427</v>
      </c>
      <c r="BA53" s="187">
        <v>0</v>
      </c>
      <c r="BB53" s="187">
        <v>0</v>
      </c>
      <c r="BC53" s="187">
        <v>0</v>
      </c>
      <c r="BD53" s="187">
        <v>0</v>
      </c>
      <c r="BE53" s="187">
        <v>0</v>
      </c>
      <c r="BF53" s="187">
        <v>0</v>
      </c>
      <c r="BG53" s="204">
        <v>1658448.1686414427</v>
      </c>
      <c r="BH53" s="187">
        <v>0</v>
      </c>
      <c r="BI53" s="204">
        <v>0</v>
      </c>
      <c r="BJ53" s="187">
        <v>0</v>
      </c>
      <c r="BK53" s="187">
        <v>0</v>
      </c>
      <c r="BL53" s="187">
        <v>0</v>
      </c>
      <c r="BM53" s="187">
        <v>0</v>
      </c>
      <c r="BN53" s="187">
        <v>0</v>
      </c>
      <c r="BO53" s="187">
        <v>0</v>
      </c>
      <c r="BP53" s="187">
        <v>0</v>
      </c>
      <c r="BQ53" s="187">
        <v>0</v>
      </c>
      <c r="BR53" s="187">
        <v>0</v>
      </c>
      <c r="BS53" s="187">
        <v>0</v>
      </c>
      <c r="BT53" s="187">
        <v>0</v>
      </c>
    </row>
    <row r="54" spans="1:72" outlineLevel="2">
      <c r="A54" s="184" t="s">
        <v>119</v>
      </c>
      <c r="B54" s="185" t="s">
        <v>175</v>
      </c>
      <c r="C54" s="185" t="s">
        <v>172</v>
      </c>
      <c r="D54" s="185" t="s">
        <v>141</v>
      </c>
      <c r="E54" s="186" t="s">
        <v>273</v>
      </c>
      <c r="F54" s="187">
        <v>0</v>
      </c>
      <c r="G54" s="204">
        <v>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0</v>
      </c>
      <c r="N54" s="187">
        <v>0</v>
      </c>
      <c r="O54" s="187">
        <v>0</v>
      </c>
      <c r="P54" s="187">
        <v>0</v>
      </c>
      <c r="Q54" s="187">
        <v>0</v>
      </c>
      <c r="R54" s="187">
        <v>0</v>
      </c>
      <c r="S54" s="187">
        <v>0</v>
      </c>
      <c r="T54" s="204">
        <v>0</v>
      </c>
      <c r="U54" s="187">
        <v>0</v>
      </c>
      <c r="V54" s="187">
        <v>0</v>
      </c>
      <c r="W54" s="187">
        <v>0</v>
      </c>
      <c r="X54" s="187">
        <v>0</v>
      </c>
      <c r="Y54" s="187">
        <v>0</v>
      </c>
      <c r="Z54" s="187">
        <v>0</v>
      </c>
      <c r="AA54" s="187">
        <v>0</v>
      </c>
      <c r="AB54" s="187">
        <v>0</v>
      </c>
      <c r="AC54" s="187">
        <v>0</v>
      </c>
      <c r="AD54" s="187">
        <v>0</v>
      </c>
      <c r="AE54" s="187">
        <v>0</v>
      </c>
      <c r="AF54" s="187">
        <v>0</v>
      </c>
      <c r="AG54" s="204">
        <v>0</v>
      </c>
      <c r="AH54" s="187">
        <v>0</v>
      </c>
      <c r="AI54" s="187">
        <v>0</v>
      </c>
      <c r="AJ54" s="187">
        <v>0</v>
      </c>
      <c r="AK54" s="187">
        <v>0</v>
      </c>
      <c r="AL54" s="187">
        <v>0</v>
      </c>
      <c r="AM54" s="187">
        <v>0</v>
      </c>
      <c r="AN54" s="187">
        <v>0</v>
      </c>
      <c r="AO54" s="187">
        <v>0</v>
      </c>
      <c r="AP54" s="187">
        <v>0</v>
      </c>
      <c r="AQ54" s="187">
        <v>0</v>
      </c>
      <c r="AR54" s="187">
        <v>0</v>
      </c>
      <c r="AS54" s="187">
        <v>0</v>
      </c>
      <c r="AT54" s="204">
        <v>0</v>
      </c>
      <c r="AU54" s="187">
        <v>0</v>
      </c>
      <c r="AV54" s="187">
        <v>0</v>
      </c>
      <c r="AW54" s="187">
        <v>0</v>
      </c>
      <c r="AX54" s="187">
        <v>0</v>
      </c>
      <c r="AY54" s="187">
        <v>0</v>
      </c>
      <c r="AZ54" s="187">
        <v>622173.17427327007</v>
      </c>
      <c r="BA54" s="187">
        <v>0</v>
      </c>
      <c r="BB54" s="187">
        <v>0</v>
      </c>
      <c r="BC54" s="187">
        <v>0</v>
      </c>
      <c r="BD54" s="187">
        <v>0</v>
      </c>
      <c r="BE54" s="187">
        <v>0</v>
      </c>
      <c r="BF54" s="187">
        <v>0</v>
      </c>
      <c r="BG54" s="204">
        <v>622173.17427327007</v>
      </c>
      <c r="BH54" s="187">
        <v>0</v>
      </c>
      <c r="BI54" s="204">
        <v>0</v>
      </c>
      <c r="BJ54" s="187">
        <v>0</v>
      </c>
      <c r="BK54" s="187">
        <v>0</v>
      </c>
      <c r="BL54" s="187">
        <v>0</v>
      </c>
      <c r="BM54" s="187">
        <v>0</v>
      </c>
      <c r="BN54" s="187">
        <v>0</v>
      </c>
      <c r="BO54" s="187">
        <v>0</v>
      </c>
      <c r="BP54" s="187">
        <v>0</v>
      </c>
      <c r="BQ54" s="187">
        <v>0</v>
      </c>
      <c r="BR54" s="187">
        <v>0</v>
      </c>
      <c r="BS54" s="187">
        <v>0</v>
      </c>
      <c r="BT54" s="187">
        <v>0</v>
      </c>
    </row>
    <row r="55" spans="1:72" outlineLevel="1">
      <c r="A55" s="191"/>
      <c r="B55" s="188" t="s">
        <v>284</v>
      </c>
      <c r="C55" s="188"/>
      <c r="D55" s="188"/>
      <c r="E55" s="192"/>
      <c r="F55" s="193">
        <f t="shared" ref="F55:AK55" si="8">SUBTOTAL(9,F47:F54)</f>
        <v>0</v>
      </c>
      <c r="G55" s="193">
        <f t="shared" si="8"/>
        <v>0</v>
      </c>
      <c r="H55" s="193">
        <f t="shared" si="8"/>
        <v>0</v>
      </c>
      <c r="I55" s="193">
        <f t="shared" si="8"/>
        <v>0</v>
      </c>
      <c r="J55" s="193">
        <f t="shared" si="8"/>
        <v>0</v>
      </c>
      <c r="K55" s="193">
        <f t="shared" si="8"/>
        <v>0</v>
      </c>
      <c r="L55" s="193">
        <f t="shared" si="8"/>
        <v>0</v>
      </c>
      <c r="M55" s="193">
        <f t="shared" si="8"/>
        <v>0</v>
      </c>
      <c r="N55" s="193">
        <f t="shared" si="8"/>
        <v>0</v>
      </c>
      <c r="O55" s="193">
        <f t="shared" si="8"/>
        <v>0</v>
      </c>
      <c r="P55" s="193">
        <f t="shared" si="8"/>
        <v>0</v>
      </c>
      <c r="Q55" s="193">
        <f t="shared" si="8"/>
        <v>0</v>
      </c>
      <c r="R55" s="193">
        <f t="shared" si="8"/>
        <v>0</v>
      </c>
      <c r="S55" s="193">
        <f t="shared" si="8"/>
        <v>0</v>
      </c>
      <c r="T55" s="193">
        <f t="shared" si="8"/>
        <v>0</v>
      </c>
      <c r="U55" s="193">
        <f t="shared" si="8"/>
        <v>0</v>
      </c>
      <c r="V55" s="193">
        <f t="shared" si="8"/>
        <v>0</v>
      </c>
      <c r="W55" s="193">
        <f t="shared" si="8"/>
        <v>0</v>
      </c>
      <c r="X55" s="193">
        <f t="shared" si="8"/>
        <v>0</v>
      </c>
      <c r="Y55" s="193">
        <f t="shared" si="8"/>
        <v>0</v>
      </c>
      <c r="Z55" s="193">
        <f t="shared" si="8"/>
        <v>0</v>
      </c>
      <c r="AA55" s="193">
        <f t="shared" si="8"/>
        <v>0</v>
      </c>
      <c r="AB55" s="193">
        <f t="shared" si="8"/>
        <v>0</v>
      </c>
      <c r="AC55" s="193">
        <f t="shared" si="8"/>
        <v>0</v>
      </c>
      <c r="AD55" s="193">
        <f t="shared" si="8"/>
        <v>0</v>
      </c>
      <c r="AE55" s="193">
        <f t="shared" si="8"/>
        <v>0</v>
      </c>
      <c r="AF55" s="193">
        <f t="shared" si="8"/>
        <v>0</v>
      </c>
      <c r="AG55" s="193">
        <f t="shared" si="8"/>
        <v>0</v>
      </c>
      <c r="AH55" s="193">
        <f t="shared" si="8"/>
        <v>0</v>
      </c>
      <c r="AI55" s="193">
        <f t="shared" si="8"/>
        <v>0</v>
      </c>
      <c r="AJ55" s="193">
        <f t="shared" si="8"/>
        <v>0</v>
      </c>
      <c r="AK55" s="193">
        <f t="shared" si="8"/>
        <v>0</v>
      </c>
      <c r="AL55" s="193">
        <f t="shared" ref="AL55:BG55" si="9">SUBTOTAL(9,AL47:AL54)</f>
        <v>0</v>
      </c>
      <c r="AM55" s="193">
        <f t="shared" si="9"/>
        <v>0</v>
      </c>
      <c r="AN55" s="193">
        <f t="shared" si="9"/>
        <v>0</v>
      </c>
      <c r="AO55" s="193">
        <f t="shared" si="9"/>
        <v>0</v>
      </c>
      <c r="AP55" s="193">
        <f t="shared" si="9"/>
        <v>0</v>
      </c>
      <c r="AQ55" s="193">
        <f t="shared" si="9"/>
        <v>0</v>
      </c>
      <c r="AR55" s="193">
        <f t="shared" si="9"/>
        <v>0</v>
      </c>
      <c r="AS55" s="193">
        <f t="shared" si="9"/>
        <v>0</v>
      </c>
      <c r="AT55" s="193">
        <f t="shared" si="9"/>
        <v>0</v>
      </c>
      <c r="AU55" s="193">
        <f t="shared" si="9"/>
        <v>0</v>
      </c>
      <c r="AV55" s="193">
        <f t="shared" si="9"/>
        <v>0</v>
      </c>
      <c r="AW55" s="193">
        <f t="shared" si="9"/>
        <v>0</v>
      </c>
      <c r="AX55" s="193">
        <f t="shared" si="9"/>
        <v>0</v>
      </c>
      <c r="AY55" s="193">
        <f t="shared" si="9"/>
        <v>0</v>
      </c>
      <c r="AZ55" s="193">
        <f t="shared" si="9"/>
        <v>26463347.59645443</v>
      </c>
      <c r="BA55" s="193">
        <f t="shared" si="9"/>
        <v>0</v>
      </c>
      <c r="BB55" s="193">
        <f t="shared" si="9"/>
        <v>0</v>
      </c>
      <c r="BC55" s="193">
        <f t="shared" si="9"/>
        <v>0</v>
      </c>
      <c r="BD55" s="193">
        <f t="shared" si="9"/>
        <v>0</v>
      </c>
      <c r="BE55" s="193">
        <f t="shared" si="9"/>
        <v>0</v>
      </c>
      <c r="BF55" s="193">
        <f t="shared" si="9"/>
        <v>0</v>
      </c>
      <c r="BG55" s="193">
        <f t="shared" si="9"/>
        <v>26463347.59645443</v>
      </c>
      <c r="BH55" s="187"/>
      <c r="BI55" s="200">
        <f>G55+T55+AG55+AT55+BG55</f>
        <v>26463347.59645443</v>
      </c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</row>
    <row r="56" spans="1:72" outlineLevel="2">
      <c r="A56" s="184" t="s">
        <v>119</v>
      </c>
      <c r="B56" s="185" t="s">
        <v>176</v>
      </c>
      <c r="C56" s="185" t="s">
        <v>172</v>
      </c>
      <c r="D56" s="185" t="s">
        <v>141</v>
      </c>
      <c r="E56" s="186" t="s">
        <v>267</v>
      </c>
      <c r="F56" s="187">
        <v>0</v>
      </c>
      <c r="G56" s="204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>
        <v>0</v>
      </c>
      <c r="O56" s="187">
        <v>0</v>
      </c>
      <c r="P56" s="187">
        <v>0</v>
      </c>
      <c r="Q56" s="187">
        <v>0</v>
      </c>
      <c r="R56" s="187">
        <v>0</v>
      </c>
      <c r="S56" s="187">
        <v>0</v>
      </c>
      <c r="T56" s="204">
        <v>0</v>
      </c>
      <c r="U56" s="187">
        <v>0</v>
      </c>
      <c r="V56" s="187">
        <v>0</v>
      </c>
      <c r="W56" s="187">
        <v>0</v>
      </c>
      <c r="X56" s="187">
        <v>0</v>
      </c>
      <c r="Y56" s="187">
        <v>0</v>
      </c>
      <c r="Z56" s="187">
        <v>0</v>
      </c>
      <c r="AA56" s="187">
        <v>0</v>
      </c>
      <c r="AB56" s="187">
        <v>0</v>
      </c>
      <c r="AC56" s="187">
        <v>0</v>
      </c>
      <c r="AD56" s="187">
        <v>0</v>
      </c>
      <c r="AE56" s="187">
        <v>0</v>
      </c>
      <c r="AF56" s="187">
        <v>0</v>
      </c>
      <c r="AG56" s="204">
        <v>0</v>
      </c>
      <c r="AH56" s="187">
        <v>0</v>
      </c>
      <c r="AI56" s="187">
        <v>0</v>
      </c>
      <c r="AJ56" s="187">
        <v>0</v>
      </c>
      <c r="AK56" s="187">
        <v>0</v>
      </c>
      <c r="AL56" s="187">
        <v>0</v>
      </c>
      <c r="AM56" s="187">
        <v>0</v>
      </c>
      <c r="AN56" s="187">
        <v>0</v>
      </c>
      <c r="AO56" s="187">
        <v>0</v>
      </c>
      <c r="AP56" s="187">
        <v>0</v>
      </c>
      <c r="AQ56" s="187">
        <v>0</v>
      </c>
      <c r="AR56" s="187">
        <v>0</v>
      </c>
      <c r="AS56" s="187">
        <v>0</v>
      </c>
      <c r="AT56" s="204">
        <v>0</v>
      </c>
      <c r="AU56" s="187">
        <v>0</v>
      </c>
      <c r="AV56" s="187">
        <v>0</v>
      </c>
      <c r="AW56" s="187">
        <v>0</v>
      </c>
      <c r="AX56" s="187">
        <v>0</v>
      </c>
      <c r="AY56" s="187">
        <v>0</v>
      </c>
      <c r="AZ56" s="187">
        <v>21848535.764350846</v>
      </c>
      <c r="BA56" s="187">
        <v>0</v>
      </c>
      <c r="BB56" s="187">
        <v>0</v>
      </c>
      <c r="BC56" s="187">
        <v>0</v>
      </c>
      <c r="BD56" s="187">
        <v>0</v>
      </c>
      <c r="BE56" s="187">
        <v>0</v>
      </c>
      <c r="BF56" s="187">
        <v>0</v>
      </c>
      <c r="BG56" s="204">
        <v>21848535.764350846</v>
      </c>
      <c r="BH56" s="187">
        <v>0</v>
      </c>
      <c r="BI56" s="204">
        <v>0</v>
      </c>
      <c r="BJ56" s="187">
        <v>0</v>
      </c>
      <c r="BK56" s="187">
        <v>0</v>
      </c>
      <c r="BL56" s="187">
        <v>0</v>
      </c>
      <c r="BM56" s="187">
        <v>0</v>
      </c>
      <c r="BN56" s="187">
        <v>0</v>
      </c>
      <c r="BO56" s="187">
        <v>0</v>
      </c>
      <c r="BP56" s="187">
        <v>0</v>
      </c>
      <c r="BQ56" s="187">
        <v>0</v>
      </c>
      <c r="BR56" s="187">
        <v>0</v>
      </c>
      <c r="BS56" s="187">
        <v>0</v>
      </c>
      <c r="BT56" s="187">
        <v>0</v>
      </c>
    </row>
    <row r="57" spans="1:72" outlineLevel="2">
      <c r="A57" s="184" t="s">
        <v>119</v>
      </c>
      <c r="B57" s="185" t="s">
        <v>176</v>
      </c>
      <c r="C57" s="185" t="s">
        <v>172</v>
      </c>
      <c r="D57" s="185" t="s">
        <v>141</v>
      </c>
      <c r="E57" s="186" t="s">
        <v>173</v>
      </c>
      <c r="F57" s="187">
        <v>0</v>
      </c>
      <c r="G57" s="204">
        <v>0</v>
      </c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  <c r="O57" s="187">
        <v>0</v>
      </c>
      <c r="P57" s="187">
        <v>0</v>
      </c>
      <c r="Q57" s="187">
        <v>0</v>
      </c>
      <c r="R57" s="187">
        <v>0</v>
      </c>
      <c r="S57" s="187">
        <v>0</v>
      </c>
      <c r="T57" s="204">
        <v>0</v>
      </c>
      <c r="U57" s="187">
        <v>0</v>
      </c>
      <c r="V57" s="187">
        <v>0</v>
      </c>
      <c r="W57" s="187">
        <v>0</v>
      </c>
      <c r="X57" s="187">
        <v>0</v>
      </c>
      <c r="Y57" s="187">
        <v>0</v>
      </c>
      <c r="Z57" s="187">
        <v>0</v>
      </c>
      <c r="AA57" s="187">
        <v>0</v>
      </c>
      <c r="AB57" s="187">
        <v>0</v>
      </c>
      <c r="AC57" s="187">
        <v>0</v>
      </c>
      <c r="AD57" s="187">
        <v>0</v>
      </c>
      <c r="AE57" s="187">
        <v>0</v>
      </c>
      <c r="AF57" s="187">
        <v>0</v>
      </c>
      <c r="AG57" s="204">
        <v>0</v>
      </c>
      <c r="AH57" s="187">
        <v>0</v>
      </c>
      <c r="AI57" s="187">
        <v>0</v>
      </c>
      <c r="AJ57" s="187">
        <v>0</v>
      </c>
      <c r="AK57" s="187">
        <v>0</v>
      </c>
      <c r="AL57" s="187">
        <v>0</v>
      </c>
      <c r="AM57" s="187">
        <v>0</v>
      </c>
      <c r="AN57" s="187">
        <v>0</v>
      </c>
      <c r="AO57" s="187">
        <v>0</v>
      </c>
      <c r="AP57" s="187">
        <v>0</v>
      </c>
      <c r="AQ57" s="187">
        <v>0</v>
      </c>
      <c r="AR57" s="187">
        <v>0</v>
      </c>
      <c r="AS57" s="187">
        <v>0</v>
      </c>
      <c r="AT57" s="204">
        <v>0</v>
      </c>
      <c r="AU57" s="187">
        <v>0</v>
      </c>
      <c r="AV57" s="187">
        <v>0</v>
      </c>
      <c r="AW57" s="187">
        <v>0</v>
      </c>
      <c r="AX57" s="187">
        <v>0</v>
      </c>
      <c r="AY57" s="187">
        <v>0</v>
      </c>
      <c r="AZ57" s="187">
        <v>582861.18016549735</v>
      </c>
      <c r="BA57" s="187">
        <v>0</v>
      </c>
      <c r="BB57" s="187">
        <v>0</v>
      </c>
      <c r="BC57" s="187">
        <v>0</v>
      </c>
      <c r="BD57" s="187">
        <v>0</v>
      </c>
      <c r="BE57" s="187">
        <v>0</v>
      </c>
      <c r="BF57" s="187">
        <v>0</v>
      </c>
      <c r="BG57" s="204">
        <v>582861.18016549735</v>
      </c>
      <c r="BH57" s="187">
        <v>0</v>
      </c>
      <c r="BI57" s="204">
        <v>0</v>
      </c>
      <c r="BJ57" s="187">
        <v>0</v>
      </c>
      <c r="BK57" s="187">
        <v>0</v>
      </c>
      <c r="BL57" s="187">
        <v>0</v>
      </c>
      <c r="BM57" s="187">
        <v>0</v>
      </c>
      <c r="BN57" s="187">
        <v>0</v>
      </c>
      <c r="BO57" s="187">
        <v>0</v>
      </c>
      <c r="BP57" s="187">
        <v>0</v>
      </c>
      <c r="BQ57" s="187">
        <v>0</v>
      </c>
      <c r="BR57" s="187">
        <v>0</v>
      </c>
      <c r="BS57" s="187">
        <v>0</v>
      </c>
      <c r="BT57" s="187">
        <v>0</v>
      </c>
    </row>
    <row r="58" spans="1:72" outlineLevel="2">
      <c r="A58" s="184" t="s">
        <v>119</v>
      </c>
      <c r="B58" s="185" t="s">
        <v>176</v>
      </c>
      <c r="C58" s="185" t="s">
        <v>172</v>
      </c>
      <c r="D58" s="185" t="s">
        <v>141</v>
      </c>
      <c r="E58" s="186" t="s">
        <v>268</v>
      </c>
      <c r="F58" s="187">
        <v>0</v>
      </c>
      <c r="G58" s="204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7">
        <v>0</v>
      </c>
      <c r="Q58" s="187">
        <v>0</v>
      </c>
      <c r="R58" s="187">
        <v>0</v>
      </c>
      <c r="S58" s="187">
        <v>0</v>
      </c>
      <c r="T58" s="204">
        <v>0</v>
      </c>
      <c r="U58" s="187">
        <v>0</v>
      </c>
      <c r="V58" s="187">
        <v>0</v>
      </c>
      <c r="W58" s="187">
        <v>0</v>
      </c>
      <c r="X58" s="187">
        <v>0</v>
      </c>
      <c r="Y58" s="187">
        <v>0</v>
      </c>
      <c r="Z58" s="187">
        <v>0</v>
      </c>
      <c r="AA58" s="187">
        <v>0</v>
      </c>
      <c r="AB58" s="187">
        <v>0</v>
      </c>
      <c r="AC58" s="187">
        <v>0</v>
      </c>
      <c r="AD58" s="187">
        <v>0</v>
      </c>
      <c r="AE58" s="187">
        <v>0</v>
      </c>
      <c r="AF58" s="187">
        <v>0</v>
      </c>
      <c r="AG58" s="204">
        <v>0</v>
      </c>
      <c r="AH58" s="187">
        <v>0</v>
      </c>
      <c r="AI58" s="187">
        <v>0</v>
      </c>
      <c r="AJ58" s="187">
        <v>0</v>
      </c>
      <c r="AK58" s="187">
        <v>0</v>
      </c>
      <c r="AL58" s="187">
        <v>0</v>
      </c>
      <c r="AM58" s="187">
        <v>0</v>
      </c>
      <c r="AN58" s="187">
        <v>0</v>
      </c>
      <c r="AO58" s="187">
        <v>0</v>
      </c>
      <c r="AP58" s="187">
        <v>0</v>
      </c>
      <c r="AQ58" s="187">
        <v>0</v>
      </c>
      <c r="AR58" s="187">
        <v>0</v>
      </c>
      <c r="AS58" s="187">
        <v>0</v>
      </c>
      <c r="AT58" s="204">
        <v>0</v>
      </c>
      <c r="AU58" s="187">
        <v>0</v>
      </c>
      <c r="AV58" s="187">
        <v>0</v>
      </c>
      <c r="AW58" s="187">
        <v>0</v>
      </c>
      <c r="AX58" s="187">
        <v>0</v>
      </c>
      <c r="AY58" s="187">
        <v>0</v>
      </c>
      <c r="AZ58" s="187">
        <v>46972947.25675194</v>
      </c>
      <c r="BA58" s="187">
        <v>0</v>
      </c>
      <c r="BB58" s="187">
        <v>0</v>
      </c>
      <c r="BC58" s="187">
        <v>0</v>
      </c>
      <c r="BD58" s="187">
        <v>0</v>
      </c>
      <c r="BE58" s="187">
        <v>0</v>
      </c>
      <c r="BF58" s="187">
        <v>0</v>
      </c>
      <c r="BG58" s="204">
        <v>46972947.25675194</v>
      </c>
      <c r="BH58" s="187">
        <v>0</v>
      </c>
      <c r="BI58" s="204">
        <v>0</v>
      </c>
      <c r="BJ58" s="187">
        <v>0</v>
      </c>
      <c r="BK58" s="187">
        <v>0</v>
      </c>
      <c r="BL58" s="187">
        <v>0</v>
      </c>
      <c r="BM58" s="187">
        <v>0</v>
      </c>
      <c r="BN58" s="187">
        <v>0</v>
      </c>
      <c r="BO58" s="187">
        <v>0</v>
      </c>
      <c r="BP58" s="187">
        <v>0</v>
      </c>
      <c r="BQ58" s="187">
        <v>0</v>
      </c>
      <c r="BR58" s="187">
        <v>0</v>
      </c>
      <c r="BS58" s="187">
        <v>0</v>
      </c>
      <c r="BT58" s="187">
        <v>0</v>
      </c>
    </row>
    <row r="59" spans="1:72" outlineLevel="2">
      <c r="A59" s="184" t="s">
        <v>119</v>
      </c>
      <c r="B59" s="185" t="s">
        <v>176</v>
      </c>
      <c r="C59" s="185" t="s">
        <v>172</v>
      </c>
      <c r="D59" s="185" t="s">
        <v>141</v>
      </c>
      <c r="E59" s="186" t="s">
        <v>269</v>
      </c>
      <c r="F59" s="187">
        <v>0</v>
      </c>
      <c r="G59" s="204">
        <v>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0</v>
      </c>
      <c r="N59" s="187">
        <v>0</v>
      </c>
      <c r="O59" s="187">
        <v>0</v>
      </c>
      <c r="P59" s="187">
        <v>0</v>
      </c>
      <c r="Q59" s="187">
        <v>0</v>
      </c>
      <c r="R59" s="187">
        <v>0</v>
      </c>
      <c r="S59" s="187">
        <v>0</v>
      </c>
      <c r="T59" s="204">
        <v>0</v>
      </c>
      <c r="U59" s="187">
        <v>0</v>
      </c>
      <c r="V59" s="187">
        <v>0</v>
      </c>
      <c r="W59" s="187">
        <v>0</v>
      </c>
      <c r="X59" s="187">
        <v>0</v>
      </c>
      <c r="Y59" s="187">
        <v>0</v>
      </c>
      <c r="Z59" s="187">
        <v>0</v>
      </c>
      <c r="AA59" s="187">
        <v>0</v>
      </c>
      <c r="AB59" s="187">
        <v>0</v>
      </c>
      <c r="AC59" s="187">
        <v>0</v>
      </c>
      <c r="AD59" s="187">
        <v>0</v>
      </c>
      <c r="AE59" s="187">
        <v>0</v>
      </c>
      <c r="AF59" s="187">
        <v>0</v>
      </c>
      <c r="AG59" s="204">
        <v>0</v>
      </c>
      <c r="AH59" s="187">
        <v>0</v>
      </c>
      <c r="AI59" s="187">
        <v>0</v>
      </c>
      <c r="AJ59" s="187">
        <v>0</v>
      </c>
      <c r="AK59" s="187">
        <v>0</v>
      </c>
      <c r="AL59" s="187">
        <v>0</v>
      </c>
      <c r="AM59" s="187">
        <v>0</v>
      </c>
      <c r="AN59" s="187">
        <v>0</v>
      </c>
      <c r="AO59" s="187">
        <v>0</v>
      </c>
      <c r="AP59" s="187">
        <v>0</v>
      </c>
      <c r="AQ59" s="187">
        <v>0</v>
      </c>
      <c r="AR59" s="187">
        <v>0</v>
      </c>
      <c r="AS59" s="187">
        <v>0</v>
      </c>
      <c r="AT59" s="204">
        <v>0</v>
      </c>
      <c r="AU59" s="187">
        <v>0</v>
      </c>
      <c r="AV59" s="187">
        <v>0</v>
      </c>
      <c r="AW59" s="187">
        <v>0</v>
      </c>
      <c r="AX59" s="187">
        <v>0</v>
      </c>
      <c r="AY59" s="187">
        <v>0</v>
      </c>
      <c r="AZ59" s="187">
        <v>6337380.4928614609</v>
      </c>
      <c r="BA59" s="187">
        <v>0</v>
      </c>
      <c r="BB59" s="187">
        <v>0</v>
      </c>
      <c r="BC59" s="187">
        <v>0</v>
      </c>
      <c r="BD59" s="187">
        <v>0</v>
      </c>
      <c r="BE59" s="187">
        <v>0</v>
      </c>
      <c r="BF59" s="187">
        <v>0</v>
      </c>
      <c r="BG59" s="204">
        <v>6337380.4928614609</v>
      </c>
      <c r="BH59" s="187">
        <v>0</v>
      </c>
      <c r="BI59" s="204">
        <v>0</v>
      </c>
      <c r="BJ59" s="187">
        <v>0</v>
      </c>
      <c r="BK59" s="187">
        <v>0</v>
      </c>
      <c r="BL59" s="187">
        <v>0</v>
      </c>
      <c r="BM59" s="187">
        <v>0</v>
      </c>
      <c r="BN59" s="187">
        <v>0</v>
      </c>
      <c r="BO59" s="187">
        <v>0</v>
      </c>
      <c r="BP59" s="187">
        <v>0</v>
      </c>
      <c r="BQ59" s="187">
        <v>0</v>
      </c>
      <c r="BR59" s="187">
        <v>0</v>
      </c>
      <c r="BS59" s="187">
        <v>0</v>
      </c>
      <c r="BT59" s="187">
        <v>0</v>
      </c>
    </row>
    <row r="60" spans="1:72" outlineLevel="2">
      <c r="A60" s="184" t="s">
        <v>119</v>
      </c>
      <c r="B60" s="185" t="s">
        <v>176</v>
      </c>
      <c r="C60" s="185" t="s">
        <v>172</v>
      </c>
      <c r="D60" s="185" t="s">
        <v>141</v>
      </c>
      <c r="E60" s="186" t="s">
        <v>270</v>
      </c>
      <c r="F60" s="187">
        <v>0</v>
      </c>
      <c r="G60" s="204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204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204">
        <v>0</v>
      </c>
      <c r="AH60" s="187">
        <v>0</v>
      </c>
      <c r="AI60" s="187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204">
        <v>0</v>
      </c>
      <c r="AU60" s="187">
        <v>0</v>
      </c>
      <c r="AV60" s="187">
        <v>0</v>
      </c>
      <c r="AW60" s="187">
        <v>0</v>
      </c>
      <c r="AX60" s="187">
        <v>0</v>
      </c>
      <c r="AY60" s="187">
        <v>0</v>
      </c>
      <c r="AZ60" s="187">
        <v>1956507.227720174</v>
      </c>
      <c r="BA60" s="187">
        <v>0</v>
      </c>
      <c r="BB60" s="187">
        <v>0</v>
      </c>
      <c r="BC60" s="187">
        <v>0</v>
      </c>
      <c r="BD60" s="187">
        <v>0</v>
      </c>
      <c r="BE60" s="187">
        <v>0</v>
      </c>
      <c r="BF60" s="187">
        <v>0</v>
      </c>
      <c r="BG60" s="204">
        <v>1956507.227720174</v>
      </c>
      <c r="BH60" s="187">
        <v>0</v>
      </c>
      <c r="BI60" s="204">
        <v>0</v>
      </c>
      <c r="BJ60" s="187">
        <v>0</v>
      </c>
      <c r="BK60" s="187">
        <v>0</v>
      </c>
      <c r="BL60" s="187">
        <v>0</v>
      </c>
      <c r="BM60" s="187">
        <v>0</v>
      </c>
      <c r="BN60" s="187">
        <v>0</v>
      </c>
      <c r="BO60" s="187">
        <v>0</v>
      </c>
      <c r="BP60" s="187">
        <v>0</v>
      </c>
      <c r="BQ60" s="187">
        <v>0</v>
      </c>
      <c r="BR60" s="187">
        <v>0</v>
      </c>
      <c r="BS60" s="187">
        <v>0</v>
      </c>
      <c r="BT60" s="187">
        <v>0</v>
      </c>
    </row>
    <row r="61" spans="1:72" outlineLevel="2">
      <c r="A61" s="184" t="s">
        <v>119</v>
      </c>
      <c r="B61" s="185" t="s">
        <v>176</v>
      </c>
      <c r="C61" s="185" t="s">
        <v>172</v>
      </c>
      <c r="D61" s="185" t="s">
        <v>141</v>
      </c>
      <c r="E61" s="186" t="s">
        <v>271</v>
      </c>
      <c r="F61" s="187">
        <v>0</v>
      </c>
      <c r="G61" s="204">
        <v>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0</v>
      </c>
      <c r="N61" s="187">
        <v>0</v>
      </c>
      <c r="O61" s="187">
        <v>0</v>
      </c>
      <c r="P61" s="187">
        <v>0</v>
      </c>
      <c r="Q61" s="187">
        <v>0</v>
      </c>
      <c r="R61" s="187">
        <v>0</v>
      </c>
      <c r="S61" s="187">
        <v>0</v>
      </c>
      <c r="T61" s="204">
        <v>0</v>
      </c>
      <c r="U61" s="187">
        <v>0</v>
      </c>
      <c r="V61" s="187">
        <v>0</v>
      </c>
      <c r="W61" s="187">
        <v>0</v>
      </c>
      <c r="X61" s="187">
        <v>0</v>
      </c>
      <c r="Y61" s="187">
        <v>0</v>
      </c>
      <c r="Z61" s="187">
        <v>0</v>
      </c>
      <c r="AA61" s="187">
        <v>0</v>
      </c>
      <c r="AB61" s="187">
        <v>0</v>
      </c>
      <c r="AC61" s="187">
        <v>0</v>
      </c>
      <c r="AD61" s="187">
        <v>0</v>
      </c>
      <c r="AE61" s="187">
        <v>0</v>
      </c>
      <c r="AF61" s="187">
        <v>0</v>
      </c>
      <c r="AG61" s="204">
        <v>0</v>
      </c>
      <c r="AH61" s="187">
        <v>0</v>
      </c>
      <c r="AI61" s="187">
        <v>0</v>
      </c>
      <c r="AJ61" s="187">
        <v>0</v>
      </c>
      <c r="AK61" s="187">
        <v>0</v>
      </c>
      <c r="AL61" s="187">
        <v>0</v>
      </c>
      <c r="AM61" s="187">
        <v>0</v>
      </c>
      <c r="AN61" s="187">
        <v>0</v>
      </c>
      <c r="AO61" s="187">
        <v>0</v>
      </c>
      <c r="AP61" s="187">
        <v>0</v>
      </c>
      <c r="AQ61" s="187">
        <v>0</v>
      </c>
      <c r="AR61" s="187">
        <v>0</v>
      </c>
      <c r="AS61" s="187">
        <v>0</v>
      </c>
      <c r="AT61" s="204">
        <v>0</v>
      </c>
      <c r="AU61" s="187">
        <v>0</v>
      </c>
      <c r="AV61" s="187">
        <v>0</v>
      </c>
      <c r="AW61" s="187">
        <v>0</v>
      </c>
      <c r="AX61" s="187">
        <v>0</v>
      </c>
      <c r="AY61" s="187">
        <v>0</v>
      </c>
      <c r="AZ61" s="187">
        <v>1665959.7864167239</v>
      </c>
      <c r="BA61" s="187">
        <v>0</v>
      </c>
      <c r="BB61" s="187">
        <v>0</v>
      </c>
      <c r="BC61" s="187">
        <v>0</v>
      </c>
      <c r="BD61" s="187">
        <v>0</v>
      </c>
      <c r="BE61" s="187">
        <v>0</v>
      </c>
      <c r="BF61" s="187">
        <v>0</v>
      </c>
      <c r="BG61" s="204">
        <v>1665959.7864167239</v>
      </c>
      <c r="BH61" s="187">
        <v>0</v>
      </c>
      <c r="BI61" s="204">
        <v>0</v>
      </c>
      <c r="BJ61" s="187">
        <v>0</v>
      </c>
      <c r="BK61" s="187">
        <v>0</v>
      </c>
      <c r="BL61" s="187">
        <v>0</v>
      </c>
      <c r="BM61" s="187">
        <v>0</v>
      </c>
      <c r="BN61" s="187">
        <v>0</v>
      </c>
      <c r="BO61" s="187">
        <v>0</v>
      </c>
      <c r="BP61" s="187">
        <v>0</v>
      </c>
      <c r="BQ61" s="187">
        <v>0</v>
      </c>
      <c r="BR61" s="187">
        <v>0</v>
      </c>
      <c r="BS61" s="187">
        <v>0</v>
      </c>
      <c r="BT61" s="187">
        <v>0</v>
      </c>
    </row>
    <row r="62" spans="1:72" outlineLevel="2">
      <c r="A62" s="184" t="s">
        <v>119</v>
      </c>
      <c r="B62" s="185" t="s">
        <v>176</v>
      </c>
      <c r="C62" s="185" t="s">
        <v>172</v>
      </c>
      <c r="D62" s="185" t="s">
        <v>141</v>
      </c>
      <c r="E62" s="186" t="s">
        <v>272</v>
      </c>
      <c r="F62" s="187">
        <v>0</v>
      </c>
      <c r="G62" s="204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187">
        <v>0</v>
      </c>
      <c r="Q62" s="187">
        <v>0</v>
      </c>
      <c r="R62" s="187">
        <v>0</v>
      </c>
      <c r="S62" s="187">
        <v>0</v>
      </c>
      <c r="T62" s="204">
        <v>0</v>
      </c>
      <c r="U62" s="187">
        <v>0</v>
      </c>
      <c r="V62" s="187">
        <v>0</v>
      </c>
      <c r="W62" s="187">
        <v>0</v>
      </c>
      <c r="X62" s="187">
        <v>0</v>
      </c>
      <c r="Y62" s="187">
        <v>0</v>
      </c>
      <c r="Z62" s="187">
        <v>0</v>
      </c>
      <c r="AA62" s="187">
        <v>0</v>
      </c>
      <c r="AB62" s="187">
        <v>0</v>
      </c>
      <c r="AC62" s="187">
        <v>0</v>
      </c>
      <c r="AD62" s="187">
        <v>0</v>
      </c>
      <c r="AE62" s="187">
        <v>0</v>
      </c>
      <c r="AF62" s="187">
        <v>0</v>
      </c>
      <c r="AG62" s="204">
        <v>0</v>
      </c>
      <c r="AH62" s="187">
        <v>0</v>
      </c>
      <c r="AI62" s="187">
        <v>0</v>
      </c>
      <c r="AJ62" s="187">
        <v>0</v>
      </c>
      <c r="AK62" s="187">
        <v>0</v>
      </c>
      <c r="AL62" s="187">
        <v>0</v>
      </c>
      <c r="AM62" s="187">
        <v>0</v>
      </c>
      <c r="AN62" s="187">
        <v>0</v>
      </c>
      <c r="AO62" s="187">
        <v>0</v>
      </c>
      <c r="AP62" s="187">
        <v>0</v>
      </c>
      <c r="AQ62" s="187">
        <v>0</v>
      </c>
      <c r="AR62" s="187">
        <v>0</v>
      </c>
      <c r="AS62" s="187">
        <v>0</v>
      </c>
      <c r="AT62" s="204">
        <v>0</v>
      </c>
      <c r="AU62" s="187">
        <v>0</v>
      </c>
      <c r="AV62" s="187">
        <v>0</v>
      </c>
      <c r="AW62" s="187">
        <v>0</v>
      </c>
      <c r="AX62" s="187">
        <v>0</v>
      </c>
      <c r="AY62" s="187">
        <v>0</v>
      </c>
      <c r="AZ62" s="187">
        <v>5442785.772551897</v>
      </c>
      <c r="BA62" s="187">
        <v>0</v>
      </c>
      <c r="BB62" s="187">
        <v>0</v>
      </c>
      <c r="BC62" s="187">
        <v>0</v>
      </c>
      <c r="BD62" s="187">
        <v>0</v>
      </c>
      <c r="BE62" s="187">
        <v>0</v>
      </c>
      <c r="BF62" s="187">
        <v>0</v>
      </c>
      <c r="BG62" s="204">
        <v>5442785.772551897</v>
      </c>
      <c r="BH62" s="187">
        <v>0</v>
      </c>
      <c r="BI62" s="204">
        <v>0</v>
      </c>
      <c r="BJ62" s="187">
        <v>0</v>
      </c>
      <c r="BK62" s="187">
        <v>0</v>
      </c>
      <c r="BL62" s="187">
        <v>0</v>
      </c>
      <c r="BM62" s="187">
        <v>0</v>
      </c>
      <c r="BN62" s="187">
        <v>0</v>
      </c>
      <c r="BO62" s="187">
        <v>0</v>
      </c>
      <c r="BP62" s="187">
        <v>0</v>
      </c>
      <c r="BQ62" s="187">
        <v>0</v>
      </c>
      <c r="BR62" s="187">
        <v>0</v>
      </c>
      <c r="BS62" s="187">
        <v>0</v>
      </c>
      <c r="BT62" s="187">
        <v>0</v>
      </c>
    </row>
    <row r="63" spans="1:72" outlineLevel="2">
      <c r="A63" s="184" t="s">
        <v>119</v>
      </c>
      <c r="B63" s="185" t="s">
        <v>176</v>
      </c>
      <c r="C63" s="185" t="s">
        <v>172</v>
      </c>
      <c r="D63" s="185" t="s">
        <v>141</v>
      </c>
      <c r="E63" s="186" t="s">
        <v>273</v>
      </c>
      <c r="F63" s="187">
        <v>0</v>
      </c>
      <c r="G63" s="204">
        <v>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0</v>
      </c>
      <c r="N63" s="187">
        <v>0</v>
      </c>
      <c r="O63" s="187">
        <v>0</v>
      </c>
      <c r="P63" s="187">
        <v>0</v>
      </c>
      <c r="Q63" s="187">
        <v>0</v>
      </c>
      <c r="R63" s="187">
        <v>0</v>
      </c>
      <c r="S63" s="187">
        <v>0</v>
      </c>
      <c r="T63" s="204">
        <v>0</v>
      </c>
      <c r="U63" s="187">
        <v>0</v>
      </c>
      <c r="V63" s="187">
        <v>0</v>
      </c>
      <c r="W63" s="187">
        <v>0</v>
      </c>
      <c r="X63" s="187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204">
        <v>0</v>
      </c>
      <c r="AH63" s="187">
        <v>0</v>
      </c>
      <c r="AI63" s="187">
        <v>0</v>
      </c>
      <c r="AJ63" s="187">
        <v>0</v>
      </c>
      <c r="AK63" s="187">
        <v>0</v>
      </c>
      <c r="AL63" s="187">
        <v>0</v>
      </c>
      <c r="AM63" s="187">
        <v>0</v>
      </c>
      <c r="AN63" s="187">
        <v>0</v>
      </c>
      <c r="AO63" s="187">
        <v>0</v>
      </c>
      <c r="AP63" s="187">
        <v>0</v>
      </c>
      <c r="AQ63" s="187">
        <v>0</v>
      </c>
      <c r="AR63" s="187">
        <v>0</v>
      </c>
      <c r="AS63" s="187">
        <v>0</v>
      </c>
      <c r="AT63" s="204">
        <v>0</v>
      </c>
      <c r="AU63" s="187">
        <v>0</v>
      </c>
      <c r="AV63" s="187">
        <v>0</v>
      </c>
      <c r="AW63" s="187">
        <v>0</v>
      </c>
      <c r="AX63" s="187">
        <v>0</v>
      </c>
      <c r="AY63" s="187">
        <v>0</v>
      </c>
      <c r="AZ63" s="187">
        <v>2041881.9020265308</v>
      </c>
      <c r="BA63" s="187">
        <v>0</v>
      </c>
      <c r="BB63" s="187">
        <v>0</v>
      </c>
      <c r="BC63" s="187">
        <v>0</v>
      </c>
      <c r="BD63" s="187">
        <v>0</v>
      </c>
      <c r="BE63" s="187">
        <v>0</v>
      </c>
      <c r="BF63" s="187">
        <v>0</v>
      </c>
      <c r="BG63" s="204">
        <v>2041881.9020265308</v>
      </c>
      <c r="BH63" s="187">
        <v>0</v>
      </c>
      <c r="BI63" s="204">
        <v>0</v>
      </c>
      <c r="BJ63" s="187">
        <v>0</v>
      </c>
      <c r="BK63" s="187">
        <v>0</v>
      </c>
      <c r="BL63" s="187">
        <v>0</v>
      </c>
      <c r="BM63" s="187">
        <v>0</v>
      </c>
      <c r="BN63" s="187">
        <v>0</v>
      </c>
      <c r="BO63" s="187">
        <v>0</v>
      </c>
      <c r="BP63" s="187">
        <v>0</v>
      </c>
      <c r="BQ63" s="187">
        <v>0</v>
      </c>
      <c r="BR63" s="187">
        <v>0</v>
      </c>
      <c r="BS63" s="187">
        <v>0</v>
      </c>
      <c r="BT63" s="187">
        <v>0</v>
      </c>
    </row>
    <row r="64" spans="1:72" outlineLevel="1">
      <c r="A64" s="191"/>
      <c r="B64" s="188" t="s">
        <v>285</v>
      </c>
      <c r="C64" s="188"/>
      <c r="D64" s="188"/>
      <c r="E64" s="192"/>
      <c r="F64" s="193">
        <f t="shared" ref="F64:AK64" si="10">SUBTOTAL(9,F56:F63)</f>
        <v>0</v>
      </c>
      <c r="G64" s="193">
        <f t="shared" si="10"/>
        <v>0</v>
      </c>
      <c r="H64" s="193">
        <f t="shared" si="10"/>
        <v>0</v>
      </c>
      <c r="I64" s="193">
        <f t="shared" si="10"/>
        <v>0</v>
      </c>
      <c r="J64" s="193">
        <f t="shared" si="10"/>
        <v>0</v>
      </c>
      <c r="K64" s="193">
        <f t="shared" si="10"/>
        <v>0</v>
      </c>
      <c r="L64" s="193">
        <f t="shared" si="10"/>
        <v>0</v>
      </c>
      <c r="M64" s="193">
        <f t="shared" si="10"/>
        <v>0</v>
      </c>
      <c r="N64" s="193">
        <f t="shared" si="10"/>
        <v>0</v>
      </c>
      <c r="O64" s="193">
        <f t="shared" si="10"/>
        <v>0</v>
      </c>
      <c r="P64" s="193">
        <f t="shared" si="10"/>
        <v>0</v>
      </c>
      <c r="Q64" s="193">
        <f t="shared" si="10"/>
        <v>0</v>
      </c>
      <c r="R64" s="193">
        <f t="shared" si="10"/>
        <v>0</v>
      </c>
      <c r="S64" s="193">
        <f t="shared" si="10"/>
        <v>0</v>
      </c>
      <c r="T64" s="193">
        <f t="shared" si="10"/>
        <v>0</v>
      </c>
      <c r="U64" s="193">
        <f t="shared" si="10"/>
        <v>0</v>
      </c>
      <c r="V64" s="193">
        <f t="shared" si="10"/>
        <v>0</v>
      </c>
      <c r="W64" s="193">
        <f t="shared" si="10"/>
        <v>0</v>
      </c>
      <c r="X64" s="193">
        <f t="shared" si="10"/>
        <v>0</v>
      </c>
      <c r="Y64" s="193">
        <f t="shared" si="10"/>
        <v>0</v>
      </c>
      <c r="Z64" s="193">
        <f t="shared" si="10"/>
        <v>0</v>
      </c>
      <c r="AA64" s="193">
        <f t="shared" si="10"/>
        <v>0</v>
      </c>
      <c r="AB64" s="193">
        <f t="shared" si="10"/>
        <v>0</v>
      </c>
      <c r="AC64" s="193">
        <f t="shared" si="10"/>
        <v>0</v>
      </c>
      <c r="AD64" s="193">
        <f t="shared" si="10"/>
        <v>0</v>
      </c>
      <c r="AE64" s="193">
        <f t="shared" si="10"/>
        <v>0</v>
      </c>
      <c r="AF64" s="193">
        <f t="shared" si="10"/>
        <v>0</v>
      </c>
      <c r="AG64" s="193">
        <f t="shared" si="10"/>
        <v>0</v>
      </c>
      <c r="AH64" s="193">
        <f t="shared" si="10"/>
        <v>0</v>
      </c>
      <c r="AI64" s="193">
        <f t="shared" si="10"/>
        <v>0</v>
      </c>
      <c r="AJ64" s="193">
        <f t="shared" si="10"/>
        <v>0</v>
      </c>
      <c r="AK64" s="193">
        <f t="shared" si="10"/>
        <v>0</v>
      </c>
      <c r="AL64" s="193">
        <f t="shared" ref="AL64:BG64" si="11">SUBTOTAL(9,AL56:AL63)</f>
        <v>0</v>
      </c>
      <c r="AM64" s="193">
        <f t="shared" si="11"/>
        <v>0</v>
      </c>
      <c r="AN64" s="193">
        <f t="shared" si="11"/>
        <v>0</v>
      </c>
      <c r="AO64" s="193">
        <f t="shared" si="11"/>
        <v>0</v>
      </c>
      <c r="AP64" s="193">
        <f t="shared" si="11"/>
        <v>0</v>
      </c>
      <c r="AQ64" s="193">
        <f t="shared" si="11"/>
        <v>0</v>
      </c>
      <c r="AR64" s="193">
        <f t="shared" si="11"/>
        <v>0</v>
      </c>
      <c r="AS64" s="193">
        <f t="shared" si="11"/>
        <v>0</v>
      </c>
      <c r="AT64" s="193">
        <f t="shared" si="11"/>
        <v>0</v>
      </c>
      <c r="AU64" s="193">
        <f t="shared" si="11"/>
        <v>0</v>
      </c>
      <c r="AV64" s="193">
        <f t="shared" si="11"/>
        <v>0</v>
      </c>
      <c r="AW64" s="193">
        <f t="shared" si="11"/>
        <v>0</v>
      </c>
      <c r="AX64" s="193">
        <f t="shared" si="11"/>
        <v>0</v>
      </c>
      <c r="AY64" s="193">
        <f t="shared" si="11"/>
        <v>0</v>
      </c>
      <c r="AZ64" s="193">
        <f t="shared" si="11"/>
        <v>86848859.382845074</v>
      </c>
      <c r="BA64" s="193">
        <f t="shared" si="11"/>
        <v>0</v>
      </c>
      <c r="BB64" s="193">
        <f t="shared" si="11"/>
        <v>0</v>
      </c>
      <c r="BC64" s="193">
        <f t="shared" si="11"/>
        <v>0</v>
      </c>
      <c r="BD64" s="193">
        <f t="shared" si="11"/>
        <v>0</v>
      </c>
      <c r="BE64" s="193">
        <f t="shared" si="11"/>
        <v>0</v>
      </c>
      <c r="BF64" s="193">
        <f t="shared" si="11"/>
        <v>0</v>
      </c>
      <c r="BG64" s="193">
        <f t="shared" si="11"/>
        <v>86848859.382845074</v>
      </c>
      <c r="BH64" s="187"/>
      <c r="BI64" s="200">
        <f>G64+T64+AG64+AT64+BG64</f>
        <v>86848859.382845074</v>
      </c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</row>
    <row r="65" spans="1:72" outlineLevel="2">
      <c r="A65" s="184" t="s">
        <v>119</v>
      </c>
      <c r="B65" s="185" t="s">
        <v>177</v>
      </c>
      <c r="C65" s="185" t="s">
        <v>172</v>
      </c>
      <c r="D65" s="185" t="s">
        <v>141</v>
      </c>
      <c r="E65" s="186" t="s">
        <v>267</v>
      </c>
      <c r="F65" s="187">
        <v>0</v>
      </c>
      <c r="G65" s="204">
        <v>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0</v>
      </c>
      <c r="N65" s="187">
        <v>0</v>
      </c>
      <c r="O65" s="187">
        <v>0</v>
      </c>
      <c r="P65" s="187">
        <v>0</v>
      </c>
      <c r="Q65" s="187">
        <v>0</v>
      </c>
      <c r="R65" s="187">
        <v>0</v>
      </c>
      <c r="S65" s="187">
        <v>0</v>
      </c>
      <c r="T65" s="204">
        <v>0</v>
      </c>
      <c r="U65" s="187">
        <v>0</v>
      </c>
      <c r="V65" s="187">
        <v>0</v>
      </c>
      <c r="W65" s="187">
        <v>0</v>
      </c>
      <c r="X65" s="187">
        <v>0</v>
      </c>
      <c r="Y65" s="187">
        <v>0</v>
      </c>
      <c r="Z65" s="187">
        <v>0</v>
      </c>
      <c r="AA65" s="187">
        <v>0</v>
      </c>
      <c r="AB65" s="187">
        <v>0</v>
      </c>
      <c r="AC65" s="187">
        <v>0</v>
      </c>
      <c r="AD65" s="187">
        <v>0</v>
      </c>
      <c r="AE65" s="187">
        <v>0</v>
      </c>
      <c r="AF65" s="187">
        <v>0</v>
      </c>
      <c r="AG65" s="204">
        <v>0</v>
      </c>
      <c r="AH65" s="187">
        <v>0</v>
      </c>
      <c r="AI65" s="187">
        <v>0</v>
      </c>
      <c r="AJ65" s="187">
        <v>0</v>
      </c>
      <c r="AK65" s="187">
        <v>0</v>
      </c>
      <c r="AL65" s="187">
        <v>0</v>
      </c>
      <c r="AM65" s="187">
        <v>0</v>
      </c>
      <c r="AN65" s="187">
        <v>0</v>
      </c>
      <c r="AO65" s="187">
        <v>0</v>
      </c>
      <c r="AP65" s="187">
        <v>0</v>
      </c>
      <c r="AQ65" s="187">
        <v>0</v>
      </c>
      <c r="AR65" s="187">
        <v>0</v>
      </c>
      <c r="AS65" s="187">
        <v>0</v>
      </c>
      <c r="AT65" s="204">
        <v>0</v>
      </c>
      <c r="AU65" s="187">
        <v>0</v>
      </c>
      <c r="AV65" s="187">
        <v>0</v>
      </c>
      <c r="AW65" s="187">
        <v>0</v>
      </c>
      <c r="AX65" s="187">
        <v>0</v>
      </c>
      <c r="AY65" s="187">
        <v>0</v>
      </c>
      <c r="AZ65" s="187">
        <v>22729340.217124429</v>
      </c>
      <c r="BA65" s="187">
        <v>0</v>
      </c>
      <c r="BB65" s="187">
        <v>0</v>
      </c>
      <c r="BC65" s="187">
        <v>0</v>
      </c>
      <c r="BD65" s="187">
        <v>0</v>
      </c>
      <c r="BE65" s="187">
        <v>0</v>
      </c>
      <c r="BF65" s="187">
        <v>0</v>
      </c>
      <c r="BG65" s="204">
        <v>22729340.217124429</v>
      </c>
      <c r="BH65" s="187">
        <v>0</v>
      </c>
      <c r="BI65" s="204">
        <v>0</v>
      </c>
      <c r="BJ65" s="187">
        <v>0</v>
      </c>
      <c r="BK65" s="187">
        <v>0</v>
      </c>
      <c r="BL65" s="187">
        <v>0</v>
      </c>
      <c r="BM65" s="187">
        <v>0</v>
      </c>
      <c r="BN65" s="187">
        <v>0</v>
      </c>
      <c r="BO65" s="187">
        <v>0</v>
      </c>
      <c r="BP65" s="187">
        <v>0</v>
      </c>
      <c r="BQ65" s="187">
        <v>0</v>
      </c>
      <c r="BR65" s="187">
        <v>0</v>
      </c>
      <c r="BS65" s="187">
        <v>0</v>
      </c>
      <c r="BT65" s="187">
        <v>0</v>
      </c>
    </row>
    <row r="66" spans="1:72" outlineLevel="2">
      <c r="A66" s="184" t="s">
        <v>119</v>
      </c>
      <c r="B66" s="185" t="s">
        <v>177</v>
      </c>
      <c r="C66" s="185" t="s">
        <v>172</v>
      </c>
      <c r="D66" s="185" t="s">
        <v>141</v>
      </c>
      <c r="E66" s="186" t="s">
        <v>173</v>
      </c>
      <c r="F66" s="187">
        <v>0</v>
      </c>
      <c r="G66" s="204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187">
        <v>0</v>
      </c>
      <c r="P66" s="187">
        <v>0</v>
      </c>
      <c r="Q66" s="187">
        <v>0</v>
      </c>
      <c r="R66" s="187">
        <v>0</v>
      </c>
      <c r="S66" s="187">
        <v>0</v>
      </c>
      <c r="T66" s="204">
        <v>0</v>
      </c>
      <c r="U66" s="187">
        <v>0</v>
      </c>
      <c r="V66" s="187">
        <v>0</v>
      </c>
      <c r="W66" s="187">
        <v>0</v>
      </c>
      <c r="X66" s="187">
        <v>0</v>
      </c>
      <c r="Y66" s="187">
        <v>0</v>
      </c>
      <c r="Z66" s="187">
        <v>0</v>
      </c>
      <c r="AA66" s="187">
        <v>0</v>
      </c>
      <c r="AB66" s="187">
        <v>0</v>
      </c>
      <c r="AC66" s="187">
        <v>0</v>
      </c>
      <c r="AD66" s="187">
        <v>0</v>
      </c>
      <c r="AE66" s="187">
        <v>0</v>
      </c>
      <c r="AF66" s="187">
        <v>0</v>
      </c>
      <c r="AG66" s="204">
        <v>0</v>
      </c>
      <c r="AH66" s="187">
        <v>0</v>
      </c>
      <c r="AI66" s="187">
        <v>0</v>
      </c>
      <c r="AJ66" s="187">
        <v>0</v>
      </c>
      <c r="AK66" s="187">
        <v>0</v>
      </c>
      <c r="AL66" s="187">
        <v>0</v>
      </c>
      <c r="AM66" s="187">
        <v>0</v>
      </c>
      <c r="AN66" s="187">
        <v>0</v>
      </c>
      <c r="AO66" s="187">
        <v>0</v>
      </c>
      <c r="AP66" s="187">
        <v>0</v>
      </c>
      <c r="AQ66" s="187">
        <v>0</v>
      </c>
      <c r="AR66" s="187">
        <v>0</v>
      </c>
      <c r="AS66" s="187">
        <v>0</v>
      </c>
      <c r="AT66" s="204">
        <v>0</v>
      </c>
      <c r="AU66" s="187">
        <v>0</v>
      </c>
      <c r="AV66" s="187">
        <v>0</v>
      </c>
      <c r="AW66" s="187">
        <v>0</v>
      </c>
      <c r="AX66" s="187">
        <v>0</v>
      </c>
      <c r="AY66" s="187">
        <v>0</v>
      </c>
      <c r="AZ66" s="187">
        <v>702773.62637267215</v>
      </c>
      <c r="BA66" s="187">
        <v>0</v>
      </c>
      <c r="BB66" s="187">
        <v>0</v>
      </c>
      <c r="BC66" s="187">
        <v>0</v>
      </c>
      <c r="BD66" s="187">
        <v>0</v>
      </c>
      <c r="BE66" s="187">
        <v>0</v>
      </c>
      <c r="BF66" s="187">
        <v>0</v>
      </c>
      <c r="BG66" s="204">
        <v>702773.62637267215</v>
      </c>
      <c r="BH66" s="187">
        <v>0</v>
      </c>
      <c r="BI66" s="204">
        <v>0</v>
      </c>
      <c r="BJ66" s="187">
        <v>0</v>
      </c>
      <c r="BK66" s="187">
        <v>0</v>
      </c>
      <c r="BL66" s="187">
        <v>0</v>
      </c>
      <c r="BM66" s="187">
        <v>0</v>
      </c>
      <c r="BN66" s="187">
        <v>0</v>
      </c>
      <c r="BO66" s="187">
        <v>0</v>
      </c>
      <c r="BP66" s="187">
        <v>0</v>
      </c>
      <c r="BQ66" s="187">
        <v>0</v>
      </c>
      <c r="BR66" s="187">
        <v>0</v>
      </c>
      <c r="BS66" s="187">
        <v>0</v>
      </c>
      <c r="BT66" s="187">
        <v>0</v>
      </c>
    </row>
    <row r="67" spans="1:72" outlineLevel="2">
      <c r="A67" s="184" t="s">
        <v>119</v>
      </c>
      <c r="B67" s="185" t="s">
        <v>177</v>
      </c>
      <c r="C67" s="185" t="s">
        <v>172</v>
      </c>
      <c r="D67" s="185" t="s">
        <v>141</v>
      </c>
      <c r="E67" s="186" t="s">
        <v>268</v>
      </c>
      <c r="F67" s="187">
        <v>0</v>
      </c>
      <c r="G67" s="204">
        <v>0</v>
      </c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0</v>
      </c>
      <c r="N67" s="187">
        <v>0</v>
      </c>
      <c r="O67" s="187">
        <v>0</v>
      </c>
      <c r="P67" s="187">
        <v>0</v>
      </c>
      <c r="Q67" s="187">
        <v>0</v>
      </c>
      <c r="R67" s="187">
        <v>0</v>
      </c>
      <c r="S67" s="187">
        <v>0</v>
      </c>
      <c r="T67" s="204">
        <v>0</v>
      </c>
      <c r="U67" s="187">
        <v>0</v>
      </c>
      <c r="V67" s="187">
        <v>0</v>
      </c>
      <c r="W67" s="187">
        <v>0</v>
      </c>
      <c r="X67" s="187">
        <v>0</v>
      </c>
      <c r="Y67" s="187">
        <v>0</v>
      </c>
      <c r="Z67" s="187">
        <v>0</v>
      </c>
      <c r="AA67" s="187">
        <v>0</v>
      </c>
      <c r="AB67" s="187">
        <v>0</v>
      </c>
      <c r="AC67" s="187">
        <v>0</v>
      </c>
      <c r="AD67" s="187">
        <v>0</v>
      </c>
      <c r="AE67" s="187">
        <v>0</v>
      </c>
      <c r="AF67" s="187">
        <v>0</v>
      </c>
      <c r="AG67" s="204">
        <v>0</v>
      </c>
      <c r="AH67" s="187">
        <v>0</v>
      </c>
      <c r="AI67" s="187">
        <v>0</v>
      </c>
      <c r="AJ67" s="187">
        <v>0</v>
      </c>
      <c r="AK67" s="187">
        <v>0</v>
      </c>
      <c r="AL67" s="187">
        <v>0</v>
      </c>
      <c r="AM67" s="187">
        <v>0</v>
      </c>
      <c r="AN67" s="187">
        <v>0</v>
      </c>
      <c r="AO67" s="187">
        <v>0</v>
      </c>
      <c r="AP67" s="187">
        <v>0</v>
      </c>
      <c r="AQ67" s="187">
        <v>0</v>
      </c>
      <c r="AR67" s="187">
        <v>0</v>
      </c>
      <c r="AS67" s="187">
        <v>0</v>
      </c>
      <c r="AT67" s="204">
        <v>0</v>
      </c>
      <c r="AU67" s="187">
        <v>0</v>
      </c>
      <c r="AV67" s="187">
        <v>0</v>
      </c>
      <c r="AW67" s="187">
        <v>0</v>
      </c>
      <c r="AX67" s="187">
        <v>0</v>
      </c>
      <c r="AY67" s="187">
        <v>0</v>
      </c>
      <c r="AZ67" s="187">
        <v>48953244.967152432</v>
      </c>
      <c r="BA67" s="187">
        <v>0</v>
      </c>
      <c r="BB67" s="187">
        <v>0</v>
      </c>
      <c r="BC67" s="187">
        <v>0</v>
      </c>
      <c r="BD67" s="187">
        <v>0</v>
      </c>
      <c r="BE67" s="187">
        <v>0</v>
      </c>
      <c r="BF67" s="187">
        <v>0</v>
      </c>
      <c r="BG67" s="204">
        <v>48953244.967152432</v>
      </c>
      <c r="BH67" s="187">
        <v>0</v>
      </c>
      <c r="BI67" s="204">
        <v>0</v>
      </c>
      <c r="BJ67" s="187">
        <v>0</v>
      </c>
      <c r="BK67" s="187">
        <v>0</v>
      </c>
      <c r="BL67" s="187">
        <v>0</v>
      </c>
      <c r="BM67" s="187">
        <v>0</v>
      </c>
      <c r="BN67" s="187">
        <v>0</v>
      </c>
      <c r="BO67" s="187">
        <v>0</v>
      </c>
      <c r="BP67" s="187">
        <v>0</v>
      </c>
      <c r="BQ67" s="187">
        <v>0</v>
      </c>
      <c r="BR67" s="187">
        <v>0</v>
      </c>
      <c r="BS67" s="187">
        <v>0</v>
      </c>
      <c r="BT67" s="187">
        <v>0</v>
      </c>
    </row>
    <row r="68" spans="1:72" outlineLevel="2">
      <c r="A68" s="184" t="s">
        <v>119</v>
      </c>
      <c r="B68" s="185" t="s">
        <v>177</v>
      </c>
      <c r="C68" s="185" t="s">
        <v>172</v>
      </c>
      <c r="D68" s="185" t="s">
        <v>141</v>
      </c>
      <c r="E68" s="186" t="s">
        <v>269</v>
      </c>
      <c r="F68" s="187">
        <v>0</v>
      </c>
      <c r="G68" s="204">
        <v>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187">
        <v>0</v>
      </c>
      <c r="P68" s="187">
        <v>0</v>
      </c>
      <c r="Q68" s="187">
        <v>0</v>
      </c>
      <c r="R68" s="187">
        <v>0</v>
      </c>
      <c r="S68" s="187">
        <v>0</v>
      </c>
      <c r="T68" s="204">
        <v>0</v>
      </c>
      <c r="U68" s="187">
        <v>0</v>
      </c>
      <c r="V68" s="187">
        <v>0</v>
      </c>
      <c r="W68" s="187">
        <v>0</v>
      </c>
      <c r="X68" s="187">
        <v>0</v>
      </c>
      <c r="Y68" s="187">
        <v>0</v>
      </c>
      <c r="Z68" s="187">
        <v>0</v>
      </c>
      <c r="AA68" s="187">
        <v>0</v>
      </c>
      <c r="AB68" s="187">
        <v>0</v>
      </c>
      <c r="AC68" s="187">
        <v>0</v>
      </c>
      <c r="AD68" s="187">
        <v>0</v>
      </c>
      <c r="AE68" s="187">
        <v>0</v>
      </c>
      <c r="AF68" s="187">
        <v>0</v>
      </c>
      <c r="AG68" s="204">
        <v>0</v>
      </c>
      <c r="AH68" s="187">
        <v>0</v>
      </c>
      <c r="AI68" s="187">
        <v>0</v>
      </c>
      <c r="AJ68" s="187">
        <v>0</v>
      </c>
      <c r="AK68" s="187">
        <v>0</v>
      </c>
      <c r="AL68" s="187">
        <v>0</v>
      </c>
      <c r="AM68" s="187">
        <v>0</v>
      </c>
      <c r="AN68" s="187">
        <v>0</v>
      </c>
      <c r="AO68" s="187">
        <v>0</v>
      </c>
      <c r="AP68" s="187">
        <v>0</v>
      </c>
      <c r="AQ68" s="187">
        <v>0</v>
      </c>
      <c r="AR68" s="187">
        <v>0</v>
      </c>
      <c r="AS68" s="187">
        <v>0</v>
      </c>
      <c r="AT68" s="204">
        <v>0</v>
      </c>
      <c r="AU68" s="187">
        <v>0</v>
      </c>
      <c r="AV68" s="187">
        <v>0</v>
      </c>
      <c r="AW68" s="187">
        <v>0</v>
      </c>
      <c r="AX68" s="187">
        <v>0</v>
      </c>
      <c r="AY68" s="187">
        <v>0</v>
      </c>
      <c r="AZ68" s="187">
        <v>6592866.3989760801</v>
      </c>
      <c r="BA68" s="187">
        <v>0</v>
      </c>
      <c r="BB68" s="187">
        <v>0</v>
      </c>
      <c r="BC68" s="187">
        <v>0</v>
      </c>
      <c r="BD68" s="187">
        <v>0</v>
      </c>
      <c r="BE68" s="187">
        <v>0</v>
      </c>
      <c r="BF68" s="187">
        <v>0</v>
      </c>
      <c r="BG68" s="204">
        <v>6592866.3989760801</v>
      </c>
      <c r="BH68" s="187">
        <v>0</v>
      </c>
      <c r="BI68" s="204">
        <v>0</v>
      </c>
      <c r="BJ68" s="187">
        <v>0</v>
      </c>
      <c r="BK68" s="187">
        <v>0</v>
      </c>
      <c r="BL68" s="187">
        <v>0</v>
      </c>
      <c r="BM68" s="187">
        <v>0</v>
      </c>
      <c r="BN68" s="187">
        <v>0</v>
      </c>
      <c r="BO68" s="187">
        <v>0</v>
      </c>
      <c r="BP68" s="187">
        <v>0</v>
      </c>
      <c r="BQ68" s="187">
        <v>0</v>
      </c>
      <c r="BR68" s="187">
        <v>0</v>
      </c>
      <c r="BS68" s="187">
        <v>0</v>
      </c>
      <c r="BT68" s="187">
        <v>0</v>
      </c>
    </row>
    <row r="69" spans="1:72" outlineLevel="2">
      <c r="A69" s="184" t="s">
        <v>119</v>
      </c>
      <c r="B69" s="185" t="s">
        <v>177</v>
      </c>
      <c r="C69" s="185" t="s">
        <v>172</v>
      </c>
      <c r="D69" s="185" t="s">
        <v>141</v>
      </c>
      <c r="E69" s="186" t="s">
        <v>270</v>
      </c>
      <c r="F69" s="187">
        <v>0</v>
      </c>
      <c r="G69" s="204">
        <v>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187">
        <v>0</v>
      </c>
      <c r="P69" s="187">
        <v>0</v>
      </c>
      <c r="Q69" s="187">
        <v>0</v>
      </c>
      <c r="R69" s="187">
        <v>0</v>
      </c>
      <c r="S69" s="187">
        <v>0</v>
      </c>
      <c r="T69" s="204">
        <v>0</v>
      </c>
      <c r="U69" s="187">
        <v>0</v>
      </c>
      <c r="V69" s="187">
        <v>0</v>
      </c>
      <c r="W69" s="187">
        <v>0</v>
      </c>
      <c r="X69" s="187">
        <v>0</v>
      </c>
      <c r="Y69" s="187">
        <v>0</v>
      </c>
      <c r="Z69" s="187">
        <v>0</v>
      </c>
      <c r="AA69" s="187">
        <v>0</v>
      </c>
      <c r="AB69" s="187">
        <v>0</v>
      </c>
      <c r="AC69" s="187">
        <v>0</v>
      </c>
      <c r="AD69" s="187">
        <v>0</v>
      </c>
      <c r="AE69" s="187">
        <v>0</v>
      </c>
      <c r="AF69" s="187">
        <v>0</v>
      </c>
      <c r="AG69" s="204">
        <v>0</v>
      </c>
      <c r="AH69" s="187">
        <v>0</v>
      </c>
      <c r="AI69" s="187">
        <v>0</v>
      </c>
      <c r="AJ69" s="187">
        <v>0</v>
      </c>
      <c r="AK69" s="187">
        <v>0</v>
      </c>
      <c r="AL69" s="187">
        <v>0</v>
      </c>
      <c r="AM69" s="187">
        <v>0</v>
      </c>
      <c r="AN69" s="187">
        <v>0</v>
      </c>
      <c r="AO69" s="187">
        <v>0</v>
      </c>
      <c r="AP69" s="187">
        <v>0</v>
      </c>
      <c r="AQ69" s="187">
        <v>0</v>
      </c>
      <c r="AR69" s="187">
        <v>0</v>
      </c>
      <c r="AS69" s="187">
        <v>0</v>
      </c>
      <c r="AT69" s="204">
        <v>0</v>
      </c>
      <c r="AU69" s="187">
        <v>0</v>
      </c>
      <c r="AV69" s="187">
        <v>0</v>
      </c>
      <c r="AW69" s="187">
        <v>0</v>
      </c>
      <c r="AX69" s="187">
        <v>0</v>
      </c>
      <c r="AY69" s="187">
        <v>0</v>
      </c>
      <c r="AZ69" s="187">
        <v>2035382.0913104129</v>
      </c>
      <c r="BA69" s="187">
        <v>0</v>
      </c>
      <c r="BB69" s="187">
        <v>0</v>
      </c>
      <c r="BC69" s="187">
        <v>0</v>
      </c>
      <c r="BD69" s="187">
        <v>0</v>
      </c>
      <c r="BE69" s="187">
        <v>0</v>
      </c>
      <c r="BF69" s="187">
        <v>0</v>
      </c>
      <c r="BG69" s="204">
        <v>2035382.0913104129</v>
      </c>
      <c r="BH69" s="187">
        <v>0</v>
      </c>
      <c r="BI69" s="204">
        <v>0</v>
      </c>
      <c r="BJ69" s="187">
        <v>0</v>
      </c>
      <c r="BK69" s="187">
        <v>0</v>
      </c>
      <c r="BL69" s="187">
        <v>0</v>
      </c>
      <c r="BM69" s="187">
        <v>0</v>
      </c>
      <c r="BN69" s="187">
        <v>0</v>
      </c>
      <c r="BO69" s="187">
        <v>0</v>
      </c>
      <c r="BP69" s="187">
        <v>0</v>
      </c>
      <c r="BQ69" s="187">
        <v>0</v>
      </c>
      <c r="BR69" s="187">
        <v>0</v>
      </c>
      <c r="BS69" s="187">
        <v>0</v>
      </c>
      <c r="BT69" s="187">
        <v>0</v>
      </c>
    </row>
    <row r="70" spans="1:72" outlineLevel="2">
      <c r="A70" s="184" t="s">
        <v>119</v>
      </c>
      <c r="B70" s="185" t="s">
        <v>177</v>
      </c>
      <c r="C70" s="185" t="s">
        <v>172</v>
      </c>
      <c r="D70" s="185" t="s">
        <v>141</v>
      </c>
      <c r="E70" s="186" t="s">
        <v>271</v>
      </c>
      <c r="F70" s="187">
        <v>0</v>
      </c>
      <c r="G70" s="204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7">
        <v>0</v>
      </c>
      <c r="P70" s="187">
        <v>0</v>
      </c>
      <c r="Q70" s="187">
        <v>0</v>
      </c>
      <c r="R70" s="187">
        <v>0</v>
      </c>
      <c r="S70" s="187">
        <v>0</v>
      </c>
      <c r="T70" s="204">
        <v>0</v>
      </c>
      <c r="U70" s="187">
        <v>0</v>
      </c>
      <c r="V70" s="187">
        <v>0</v>
      </c>
      <c r="W70" s="187">
        <v>0</v>
      </c>
      <c r="X70" s="187">
        <v>0</v>
      </c>
      <c r="Y70" s="187">
        <v>0</v>
      </c>
      <c r="Z70" s="187">
        <v>0</v>
      </c>
      <c r="AA70" s="187">
        <v>0</v>
      </c>
      <c r="AB70" s="187">
        <v>0</v>
      </c>
      <c r="AC70" s="187">
        <v>0</v>
      </c>
      <c r="AD70" s="187">
        <v>0</v>
      </c>
      <c r="AE70" s="187">
        <v>0</v>
      </c>
      <c r="AF70" s="187">
        <v>0</v>
      </c>
      <c r="AG70" s="204">
        <v>0</v>
      </c>
      <c r="AH70" s="187">
        <v>0</v>
      </c>
      <c r="AI70" s="187">
        <v>0</v>
      </c>
      <c r="AJ70" s="187">
        <v>0</v>
      </c>
      <c r="AK70" s="187">
        <v>0</v>
      </c>
      <c r="AL70" s="187">
        <v>0</v>
      </c>
      <c r="AM70" s="187">
        <v>0</v>
      </c>
      <c r="AN70" s="187">
        <v>0</v>
      </c>
      <c r="AO70" s="187">
        <v>0</v>
      </c>
      <c r="AP70" s="187">
        <v>0</v>
      </c>
      <c r="AQ70" s="187">
        <v>0</v>
      </c>
      <c r="AR70" s="187">
        <v>0</v>
      </c>
      <c r="AS70" s="187">
        <v>0</v>
      </c>
      <c r="AT70" s="204">
        <v>0</v>
      </c>
      <c r="AU70" s="187">
        <v>0</v>
      </c>
      <c r="AV70" s="187">
        <v>0</v>
      </c>
      <c r="AW70" s="187">
        <v>0</v>
      </c>
      <c r="AX70" s="187">
        <v>0</v>
      </c>
      <c r="AY70" s="187">
        <v>0</v>
      </c>
      <c r="AZ70" s="187">
        <v>1733121.4861225619</v>
      </c>
      <c r="BA70" s="187">
        <v>0</v>
      </c>
      <c r="BB70" s="187">
        <v>0</v>
      </c>
      <c r="BC70" s="187">
        <v>0</v>
      </c>
      <c r="BD70" s="187">
        <v>0</v>
      </c>
      <c r="BE70" s="187">
        <v>0</v>
      </c>
      <c r="BF70" s="187">
        <v>0</v>
      </c>
      <c r="BG70" s="204">
        <v>1733121.4861225619</v>
      </c>
      <c r="BH70" s="187">
        <v>0</v>
      </c>
      <c r="BI70" s="204">
        <v>0</v>
      </c>
      <c r="BJ70" s="187">
        <v>0</v>
      </c>
      <c r="BK70" s="187">
        <v>0</v>
      </c>
      <c r="BL70" s="187">
        <v>0</v>
      </c>
      <c r="BM70" s="187">
        <v>0</v>
      </c>
      <c r="BN70" s="187">
        <v>0</v>
      </c>
      <c r="BO70" s="187">
        <v>0</v>
      </c>
      <c r="BP70" s="187">
        <v>0</v>
      </c>
      <c r="BQ70" s="187">
        <v>0</v>
      </c>
      <c r="BR70" s="187">
        <v>0</v>
      </c>
      <c r="BS70" s="187">
        <v>0</v>
      </c>
      <c r="BT70" s="187">
        <v>0</v>
      </c>
    </row>
    <row r="71" spans="1:72" outlineLevel="2">
      <c r="A71" s="184" t="s">
        <v>119</v>
      </c>
      <c r="B71" s="185" t="s">
        <v>177</v>
      </c>
      <c r="C71" s="185" t="s">
        <v>172</v>
      </c>
      <c r="D71" s="185" t="s">
        <v>141</v>
      </c>
      <c r="E71" s="186" t="s">
        <v>272</v>
      </c>
      <c r="F71" s="187">
        <v>0</v>
      </c>
      <c r="G71" s="204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187">
        <v>0</v>
      </c>
      <c r="P71" s="187">
        <v>0</v>
      </c>
      <c r="Q71" s="187">
        <v>0</v>
      </c>
      <c r="R71" s="187">
        <v>0</v>
      </c>
      <c r="S71" s="187">
        <v>0</v>
      </c>
      <c r="T71" s="204">
        <v>0</v>
      </c>
      <c r="U71" s="187">
        <v>0</v>
      </c>
      <c r="V71" s="187">
        <v>0</v>
      </c>
      <c r="W71" s="187">
        <v>0</v>
      </c>
      <c r="X71" s="187">
        <v>0</v>
      </c>
      <c r="Y71" s="187">
        <v>0</v>
      </c>
      <c r="Z71" s="187">
        <v>0</v>
      </c>
      <c r="AA71" s="187">
        <v>0</v>
      </c>
      <c r="AB71" s="187">
        <v>0</v>
      </c>
      <c r="AC71" s="187">
        <v>0</v>
      </c>
      <c r="AD71" s="187">
        <v>0</v>
      </c>
      <c r="AE71" s="187">
        <v>0</v>
      </c>
      <c r="AF71" s="187">
        <v>0</v>
      </c>
      <c r="AG71" s="204">
        <v>0</v>
      </c>
      <c r="AH71" s="187">
        <v>0</v>
      </c>
      <c r="AI71" s="187">
        <v>0</v>
      </c>
      <c r="AJ71" s="187">
        <v>0</v>
      </c>
      <c r="AK71" s="187">
        <v>0</v>
      </c>
      <c r="AL71" s="187">
        <v>0</v>
      </c>
      <c r="AM71" s="187">
        <v>0</v>
      </c>
      <c r="AN71" s="187">
        <v>0</v>
      </c>
      <c r="AO71" s="187">
        <v>0</v>
      </c>
      <c r="AP71" s="187">
        <v>0</v>
      </c>
      <c r="AQ71" s="187">
        <v>0</v>
      </c>
      <c r="AR71" s="187">
        <v>0</v>
      </c>
      <c r="AS71" s="187">
        <v>0</v>
      </c>
      <c r="AT71" s="204">
        <v>0</v>
      </c>
      <c r="AU71" s="187">
        <v>0</v>
      </c>
      <c r="AV71" s="187">
        <v>0</v>
      </c>
      <c r="AW71" s="187">
        <v>0</v>
      </c>
      <c r="AX71" s="187">
        <v>0</v>
      </c>
      <c r="AY71" s="187">
        <v>0</v>
      </c>
      <c r="AZ71" s="187">
        <v>5662206.8813924529</v>
      </c>
      <c r="BA71" s="187">
        <v>0</v>
      </c>
      <c r="BB71" s="187">
        <v>0</v>
      </c>
      <c r="BC71" s="187">
        <v>0</v>
      </c>
      <c r="BD71" s="187">
        <v>0</v>
      </c>
      <c r="BE71" s="187">
        <v>0</v>
      </c>
      <c r="BF71" s="187">
        <v>0</v>
      </c>
      <c r="BG71" s="204">
        <v>5662206.8813924529</v>
      </c>
      <c r="BH71" s="187">
        <v>0</v>
      </c>
      <c r="BI71" s="204">
        <v>0</v>
      </c>
      <c r="BJ71" s="187">
        <v>0</v>
      </c>
      <c r="BK71" s="187">
        <v>0</v>
      </c>
      <c r="BL71" s="187">
        <v>0</v>
      </c>
      <c r="BM71" s="187">
        <v>0</v>
      </c>
      <c r="BN71" s="187">
        <v>0</v>
      </c>
      <c r="BO71" s="187">
        <v>0</v>
      </c>
      <c r="BP71" s="187">
        <v>0</v>
      </c>
      <c r="BQ71" s="187">
        <v>0</v>
      </c>
      <c r="BR71" s="187">
        <v>0</v>
      </c>
      <c r="BS71" s="187">
        <v>0</v>
      </c>
      <c r="BT71" s="187">
        <v>0</v>
      </c>
    </row>
    <row r="72" spans="1:72" outlineLevel="2">
      <c r="A72" s="184" t="s">
        <v>119</v>
      </c>
      <c r="B72" s="185" t="s">
        <v>177</v>
      </c>
      <c r="C72" s="185" t="s">
        <v>172</v>
      </c>
      <c r="D72" s="185" t="s">
        <v>141</v>
      </c>
      <c r="E72" s="186" t="s">
        <v>273</v>
      </c>
      <c r="F72" s="187">
        <v>0</v>
      </c>
      <c r="G72" s="204">
        <v>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187">
        <v>0</v>
      </c>
      <c r="P72" s="187">
        <v>0</v>
      </c>
      <c r="Q72" s="187">
        <v>0</v>
      </c>
      <c r="R72" s="187">
        <v>0</v>
      </c>
      <c r="S72" s="187">
        <v>0</v>
      </c>
      <c r="T72" s="204">
        <v>0</v>
      </c>
      <c r="U72" s="187">
        <v>0</v>
      </c>
      <c r="V72" s="187">
        <v>0</v>
      </c>
      <c r="W72" s="187">
        <v>0</v>
      </c>
      <c r="X72" s="187">
        <v>0</v>
      </c>
      <c r="Y72" s="187">
        <v>0</v>
      </c>
      <c r="Z72" s="187">
        <v>0</v>
      </c>
      <c r="AA72" s="187">
        <v>0</v>
      </c>
      <c r="AB72" s="187">
        <v>0</v>
      </c>
      <c r="AC72" s="187">
        <v>0</v>
      </c>
      <c r="AD72" s="187">
        <v>0</v>
      </c>
      <c r="AE72" s="187">
        <v>0</v>
      </c>
      <c r="AF72" s="187">
        <v>0</v>
      </c>
      <c r="AG72" s="204">
        <v>0</v>
      </c>
      <c r="AH72" s="187">
        <v>0</v>
      </c>
      <c r="AI72" s="187">
        <v>0</v>
      </c>
      <c r="AJ72" s="187">
        <v>0</v>
      </c>
      <c r="AK72" s="187">
        <v>0</v>
      </c>
      <c r="AL72" s="187">
        <v>0</v>
      </c>
      <c r="AM72" s="187">
        <v>0</v>
      </c>
      <c r="AN72" s="187">
        <v>0</v>
      </c>
      <c r="AO72" s="187">
        <v>0</v>
      </c>
      <c r="AP72" s="187">
        <v>0</v>
      </c>
      <c r="AQ72" s="187">
        <v>0</v>
      </c>
      <c r="AR72" s="187">
        <v>0</v>
      </c>
      <c r="AS72" s="187">
        <v>0</v>
      </c>
      <c r="AT72" s="204">
        <v>0</v>
      </c>
      <c r="AU72" s="187">
        <v>0</v>
      </c>
      <c r="AV72" s="187">
        <v>0</v>
      </c>
      <c r="AW72" s="187">
        <v>0</v>
      </c>
      <c r="AX72" s="187">
        <v>0</v>
      </c>
      <c r="AY72" s="187">
        <v>0</v>
      </c>
      <c r="AZ72" s="187">
        <v>2124198.5703259818</v>
      </c>
      <c r="BA72" s="187">
        <v>0</v>
      </c>
      <c r="BB72" s="187">
        <v>0</v>
      </c>
      <c r="BC72" s="187">
        <v>0</v>
      </c>
      <c r="BD72" s="187">
        <v>0</v>
      </c>
      <c r="BE72" s="187">
        <v>0</v>
      </c>
      <c r="BF72" s="187">
        <v>0</v>
      </c>
      <c r="BG72" s="204">
        <v>2124198.5703259818</v>
      </c>
      <c r="BH72" s="187">
        <v>0</v>
      </c>
      <c r="BI72" s="204">
        <v>0</v>
      </c>
      <c r="BJ72" s="187">
        <v>0</v>
      </c>
      <c r="BK72" s="187">
        <v>0</v>
      </c>
      <c r="BL72" s="187">
        <v>0</v>
      </c>
      <c r="BM72" s="187">
        <v>0</v>
      </c>
      <c r="BN72" s="187">
        <v>0</v>
      </c>
      <c r="BO72" s="187">
        <v>0</v>
      </c>
      <c r="BP72" s="187">
        <v>0</v>
      </c>
      <c r="BQ72" s="187">
        <v>0</v>
      </c>
      <c r="BR72" s="187">
        <v>0</v>
      </c>
      <c r="BS72" s="187">
        <v>0</v>
      </c>
      <c r="BT72" s="187">
        <v>0</v>
      </c>
    </row>
    <row r="73" spans="1:72" outlineLevel="1">
      <c r="A73" s="191"/>
      <c r="B73" s="188" t="s">
        <v>286</v>
      </c>
      <c r="C73" s="188"/>
      <c r="D73" s="188"/>
      <c r="E73" s="192"/>
      <c r="F73" s="193">
        <f t="shared" ref="F73:AK73" si="12">SUBTOTAL(9,F65:F72)</f>
        <v>0</v>
      </c>
      <c r="G73" s="193">
        <f t="shared" si="12"/>
        <v>0</v>
      </c>
      <c r="H73" s="193">
        <f t="shared" si="12"/>
        <v>0</v>
      </c>
      <c r="I73" s="193">
        <f t="shared" si="12"/>
        <v>0</v>
      </c>
      <c r="J73" s="193">
        <f t="shared" si="12"/>
        <v>0</v>
      </c>
      <c r="K73" s="193">
        <f t="shared" si="12"/>
        <v>0</v>
      </c>
      <c r="L73" s="193">
        <f t="shared" si="12"/>
        <v>0</v>
      </c>
      <c r="M73" s="193">
        <f t="shared" si="12"/>
        <v>0</v>
      </c>
      <c r="N73" s="193">
        <f t="shared" si="12"/>
        <v>0</v>
      </c>
      <c r="O73" s="193">
        <f t="shared" si="12"/>
        <v>0</v>
      </c>
      <c r="P73" s="193">
        <f t="shared" si="12"/>
        <v>0</v>
      </c>
      <c r="Q73" s="193">
        <f t="shared" si="12"/>
        <v>0</v>
      </c>
      <c r="R73" s="193">
        <f t="shared" si="12"/>
        <v>0</v>
      </c>
      <c r="S73" s="193">
        <f t="shared" si="12"/>
        <v>0</v>
      </c>
      <c r="T73" s="193">
        <f t="shared" si="12"/>
        <v>0</v>
      </c>
      <c r="U73" s="193">
        <f t="shared" si="12"/>
        <v>0</v>
      </c>
      <c r="V73" s="193">
        <f t="shared" si="12"/>
        <v>0</v>
      </c>
      <c r="W73" s="193">
        <f t="shared" si="12"/>
        <v>0</v>
      </c>
      <c r="X73" s="193">
        <f t="shared" si="12"/>
        <v>0</v>
      </c>
      <c r="Y73" s="193">
        <f t="shared" si="12"/>
        <v>0</v>
      </c>
      <c r="Z73" s="193">
        <f t="shared" si="12"/>
        <v>0</v>
      </c>
      <c r="AA73" s="193">
        <f t="shared" si="12"/>
        <v>0</v>
      </c>
      <c r="AB73" s="193">
        <f t="shared" si="12"/>
        <v>0</v>
      </c>
      <c r="AC73" s="193">
        <f t="shared" si="12"/>
        <v>0</v>
      </c>
      <c r="AD73" s="193">
        <f t="shared" si="12"/>
        <v>0</v>
      </c>
      <c r="AE73" s="193">
        <f t="shared" si="12"/>
        <v>0</v>
      </c>
      <c r="AF73" s="193">
        <f t="shared" si="12"/>
        <v>0</v>
      </c>
      <c r="AG73" s="193">
        <f t="shared" si="12"/>
        <v>0</v>
      </c>
      <c r="AH73" s="193">
        <f t="shared" si="12"/>
        <v>0</v>
      </c>
      <c r="AI73" s="193">
        <f t="shared" si="12"/>
        <v>0</v>
      </c>
      <c r="AJ73" s="193">
        <f t="shared" si="12"/>
        <v>0</v>
      </c>
      <c r="AK73" s="193">
        <f t="shared" si="12"/>
        <v>0</v>
      </c>
      <c r="AL73" s="193">
        <f t="shared" ref="AL73:BG73" si="13">SUBTOTAL(9,AL65:AL72)</f>
        <v>0</v>
      </c>
      <c r="AM73" s="193">
        <f t="shared" si="13"/>
        <v>0</v>
      </c>
      <c r="AN73" s="193">
        <f t="shared" si="13"/>
        <v>0</v>
      </c>
      <c r="AO73" s="193">
        <f t="shared" si="13"/>
        <v>0</v>
      </c>
      <c r="AP73" s="193">
        <f t="shared" si="13"/>
        <v>0</v>
      </c>
      <c r="AQ73" s="193">
        <f t="shared" si="13"/>
        <v>0</v>
      </c>
      <c r="AR73" s="193">
        <f t="shared" si="13"/>
        <v>0</v>
      </c>
      <c r="AS73" s="193">
        <f t="shared" si="13"/>
        <v>0</v>
      </c>
      <c r="AT73" s="193">
        <f t="shared" si="13"/>
        <v>0</v>
      </c>
      <c r="AU73" s="193">
        <f t="shared" si="13"/>
        <v>0</v>
      </c>
      <c r="AV73" s="193">
        <f t="shared" si="13"/>
        <v>0</v>
      </c>
      <c r="AW73" s="193">
        <f t="shared" si="13"/>
        <v>0</v>
      </c>
      <c r="AX73" s="193">
        <f t="shared" si="13"/>
        <v>0</v>
      </c>
      <c r="AY73" s="193">
        <f t="shared" si="13"/>
        <v>0</v>
      </c>
      <c r="AZ73" s="193">
        <f t="shared" si="13"/>
        <v>90533134.238777012</v>
      </c>
      <c r="BA73" s="193">
        <f t="shared" si="13"/>
        <v>0</v>
      </c>
      <c r="BB73" s="193">
        <f t="shared" si="13"/>
        <v>0</v>
      </c>
      <c r="BC73" s="193">
        <f t="shared" si="13"/>
        <v>0</v>
      </c>
      <c r="BD73" s="193">
        <f t="shared" si="13"/>
        <v>0</v>
      </c>
      <c r="BE73" s="193">
        <f t="shared" si="13"/>
        <v>0</v>
      </c>
      <c r="BF73" s="193">
        <f t="shared" si="13"/>
        <v>0</v>
      </c>
      <c r="BG73" s="193">
        <f t="shared" si="13"/>
        <v>90533134.238777012</v>
      </c>
      <c r="BH73" s="187"/>
      <c r="BI73" s="200">
        <f>G73+T73+AG73+AT73+BG73</f>
        <v>90533134.238777012</v>
      </c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</row>
    <row r="74" spans="1:72" outlineLevel="2">
      <c r="A74" s="184" t="s">
        <v>119</v>
      </c>
      <c r="B74" s="185" t="s">
        <v>178</v>
      </c>
      <c r="C74" s="185" t="s">
        <v>172</v>
      </c>
      <c r="D74" s="185" t="s">
        <v>141</v>
      </c>
      <c r="E74" s="186" t="s">
        <v>267</v>
      </c>
      <c r="F74" s="187">
        <v>0</v>
      </c>
      <c r="G74" s="204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187">
        <v>0</v>
      </c>
      <c r="P74" s="187">
        <v>0</v>
      </c>
      <c r="Q74" s="187">
        <v>0</v>
      </c>
      <c r="R74" s="187">
        <v>0</v>
      </c>
      <c r="S74" s="187">
        <v>0</v>
      </c>
      <c r="T74" s="204">
        <v>0</v>
      </c>
      <c r="U74" s="187">
        <v>0</v>
      </c>
      <c r="V74" s="187">
        <v>0</v>
      </c>
      <c r="W74" s="187">
        <v>0</v>
      </c>
      <c r="X74" s="187">
        <v>0</v>
      </c>
      <c r="Y74" s="187">
        <v>0</v>
      </c>
      <c r="Z74" s="187">
        <v>0</v>
      </c>
      <c r="AA74" s="187">
        <v>0</v>
      </c>
      <c r="AB74" s="187">
        <v>0</v>
      </c>
      <c r="AC74" s="187">
        <v>0</v>
      </c>
      <c r="AD74" s="187">
        <v>0</v>
      </c>
      <c r="AE74" s="187">
        <v>0</v>
      </c>
      <c r="AF74" s="187">
        <v>0</v>
      </c>
      <c r="AG74" s="204">
        <v>0</v>
      </c>
      <c r="AH74" s="187">
        <v>0</v>
      </c>
      <c r="AI74" s="187">
        <v>0</v>
      </c>
      <c r="AJ74" s="187">
        <v>0</v>
      </c>
      <c r="AK74" s="187">
        <v>0</v>
      </c>
      <c r="AL74" s="187">
        <v>0</v>
      </c>
      <c r="AM74" s="187">
        <v>0</v>
      </c>
      <c r="AN74" s="187">
        <v>0</v>
      </c>
      <c r="AO74" s="187">
        <v>0</v>
      </c>
      <c r="AP74" s="187">
        <v>0</v>
      </c>
      <c r="AQ74" s="187">
        <v>0</v>
      </c>
      <c r="AR74" s="187">
        <v>0</v>
      </c>
      <c r="AS74" s="187">
        <v>0</v>
      </c>
      <c r="AT74" s="204">
        <v>0</v>
      </c>
      <c r="AU74" s="187">
        <v>0</v>
      </c>
      <c r="AV74" s="187">
        <v>0</v>
      </c>
      <c r="AW74" s="187">
        <v>0</v>
      </c>
      <c r="AX74" s="187">
        <v>0</v>
      </c>
      <c r="AY74" s="187">
        <v>0</v>
      </c>
      <c r="AZ74" s="187">
        <v>258939484.63095227</v>
      </c>
      <c r="BA74" s="187">
        <v>0</v>
      </c>
      <c r="BB74" s="187">
        <v>0</v>
      </c>
      <c r="BC74" s="187">
        <v>0</v>
      </c>
      <c r="BD74" s="187">
        <v>0</v>
      </c>
      <c r="BE74" s="187">
        <v>0</v>
      </c>
      <c r="BF74" s="187">
        <v>0</v>
      </c>
      <c r="BG74" s="204">
        <v>258939484.63095227</v>
      </c>
      <c r="BH74" s="187">
        <v>0</v>
      </c>
      <c r="BI74" s="204">
        <v>0</v>
      </c>
      <c r="BJ74" s="187">
        <v>0</v>
      </c>
      <c r="BK74" s="187">
        <v>0</v>
      </c>
      <c r="BL74" s="187">
        <v>0</v>
      </c>
      <c r="BM74" s="187">
        <v>0</v>
      </c>
      <c r="BN74" s="187">
        <v>0</v>
      </c>
      <c r="BO74" s="187">
        <v>0</v>
      </c>
      <c r="BP74" s="187">
        <v>0</v>
      </c>
      <c r="BQ74" s="187">
        <v>0</v>
      </c>
      <c r="BR74" s="187">
        <v>0</v>
      </c>
      <c r="BS74" s="187">
        <v>0</v>
      </c>
      <c r="BT74" s="187">
        <v>0</v>
      </c>
    </row>
    <row r="75" spans="1:72" outlineLevel="2">
      <c r="A75" s="184" t="s">
        <v>119</v>
      </c>
      <c r="B75" s="185" t="s">
        <v>178</v>
      </c>
      <c r="C75" s="185" t="s">
        <v>172</v>
      </c>
      <c r="D75" s="185" t="s">
        <v>141</v>
      </c>
      <c r="E75" s="186" t="s">
        <v>173</v>
      </c>
      <c r="F75" s="187">
        <v>0</v>
      </c>
      <c r="G75" s="204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0</v>
      </c>
      <c r="O75" s="187">
        <v>0</v>
      </c>
      <c r="P75" s="187">
        <v>0</v>
      </c>
      <c r="Q75" s="187">
        <v>0</v>
      </c>
      <c r="R75" s="187">
        <v>0</v>
      </c>
      <c r="S75" s="187">
        <v>0</v>
      </c>
      <c r="T75" s="204">
        <v>0</v>
      </c>
      <c r="U75" s="187">
        <v>0</v>
      </c>
      <c r="V75" s="187">
        <v>0</v>
      </c>
      <c r="W75" s="187">
        <v>0</v>
      </c>
      <c r="X75" s="187">
        <v>0</v>
      </c>
      <c r="Y75" s="187">
        <v>0</v>
      </c>
      <c r="Z75" s="187">
        <v>0</v>
      </c>
      <c r="AA75" s="187">
        <v>0</v>
      </c>
      <c r="AB75" s="187">
        <v>0</v>
      </c>
      <c r="AC75" s="187">
        <v>0</v>
      </c>
      <c r="AD75" s="187">
        <v>0</v>
      </c>
      <c r="AE75" s="187">
        <v>0</v>
      </c>
      <c r="AF75" s="187">
        <v>0</v>
      </c>
      <c r="AG75" s="204">
        <v>0</v>
      </c>
      <c r="AH75" s="187">
        <v>0</v>
      </c>
      <c r="AI75" s="187">
        <v>0</v>
      </c>
      <c r="AJ75" s="187">
        <v>0</v>
      </c>
      <c r="AK75" s="187">
        <v>0</v>
      </c>
      <c r="AL75" s="187">
        <v>0</v>
      </c>
      <c r="AM75" s="187">
        <v>0</v>
      </c>
      <c r="AN75" s="187">
        <v>0</v>
      </c>
      <c r="AO75" s="187">
        <v>0</v>
      </c>
      <c r="AP75" s="187">
        <v>0</v>
      </c>
      <c r="AQ75" s="187">
        <v>0</v>
      </c>
      <c r="AR75" s="187">
        <v>0</v>
      </c>
      <c r="AS75" s="187">
        <v>0</v>
      </c>
      <c r="AT75" s="204">
        <v>0</v>
      </c>
      <c r="AU75" s="187">
        <v>0</v>
      </c>
      <c r="AV75" s="187">
        <v>0</v>
      </c>
      <c r="AW75" s="187">
        <v>0</v>
      </c>
      <c r="AX75" s="187">
        <v>0</v>
      </c>
      <c r="AY75" s="187">
        <v>0</v>
      </c>
      <c r="AZ75" s="187">
        <v>5759718.5396664087</v>
      </c>
      <c r="BA75" s="187">
        <v>0</v>
      </c>
      <c r="BB75" s="187">
        <v>0</v>
      </c>
      <c r="BC75" s="187">
        <v>0</v>
      </c>
      <c r="BD75" s="187">
        <v>0</v>
      </c>
      <c r="BE75" s="187">
        <v>0</v>
      </c>
      <c r="BF75" s="187">
        <v>0</v>
      </c>
      <c r="BG75" s="204">
        <v>5759718.5396664087</v>
      </c>
      <c r="BH75" s="187">
        <v>0</v>
      </c>
      <c r="BI75" s="204">
        <v>0</v>
      </c>
      <c r="BJ75" s="187">
        <v>0</v>
      </c>
      <c r="BK75" s="187">
        <v>0</v>
      </c>
      <c r="BL75" s="187">
        <v>0</v>
      </c>
      <c r="BM75" s="187">
        <v>0</v>
      </c>
      <c r="BN75" s="187">
        <v>0</v>
      </c>
      <c r="BO75" s="187">
        <v>0</v>
      </c>
      <c r="BP75" s="187">
        <v>0</v>
      </c>
      <c r="BQ75" s="187">
        <v>0</v>
      </c>
      <c r="BR75" s="187">
        <v>0</v>
      </c>
      <c r="BS75" s="187">
        <v>0</v>
      </c>
      <c r="BT75" s="187">
        <v>0</v>
      </c>
    </row>
    <row r="76" spans="1:72" outlineLevel="2">
      <c r="A76" s="184" t="s">
        <v>119</v>
      </c>
      <c r="B76" s="185" t="s">
        <v>178</v>
      </c>
      <c r="C76" s="185" t="s">
        <v>172</v>
      </c>
      <c r="D76" s="185" t="s">
        <v>141</v>
      </c>
      <c r="E76" s="186" t="s">
        <v>268</v>
      </c>
      <c r="F76" s="187">
        <v>0</v>
      </c>
      <c r="G76" s="204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0</v>
      </c>
      <c r="N76" s="187">
        <v>0</v>
      </c>
      <c r="O76" s="187">
        <v>0</v>
      </c>
      <c r="P76" s="187">
        <v>0</v>
      </c>
      <c r="Q76" s="187">
        <v>0</v>
      </c>
      <c r="R76" s="187">
        <v>0</v>
      </c>
      <c r="S76" s="187">
        <v>0</v>
      </c>
      <c r="T76" s="204">
        <v>0</v>
      </c>
      <c r="U76" s="187">
        <v>0</v>
      </c>
      <c r="V76" s="187">
        <v>0</v>
      </c>
      <c r="W76" s="187">
        <v>0</v>
      </c>
      <c r="X76" s="187">
        <v>0</v>
      </c>
      <c r="Y76" s="187">
        <v>0</v>
      </c>
      <c r="Z76" s="187">
        <v>0</v>
      </c>
      <c r="AA76" s="187">
        <v>0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204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0</v>
      </c>
      <c r="AP76" s="187">
        <v>0</v>
      </c>
      <c r="AQ76" s="187">
        <v>0</v>
      </c>
      <c r="AR76" s="187">
        <v>0</v>
      </c>
      <c r="AS76" s="187">
        <v>0</v>
      </c>
      <c r="AT76" s="204">
        <v>0</v>
      </c>
      <c r="AU76" s="187">
        <v>0</v>
      </c>
      <c r="AV76" s="187">
        <v>0</v>
      </c>
      <c r="AW76" s="187">
        <v>0</v>
      </c>
      <c r="AX76" s="187">
        <v>0</v>
      </c>
      <c r="AY76" s="187">
        <v>0</v>
      </c>
      <c r="AZ76" s="187">
        <v>562416555.37018502</v>
      </c>
      <c r="BA76" s="187">
        <v>0</v>
      </c>
      <c r="BB76" s="187">
        <v>0</v>
      </c>
      <c r="BC76" s="187">
        <v>0</v>
      </c>
      <c r="BD76" s="187">
        <v>0</v>
      </c>
      <c r="BE76" s="187">
        <v>0</v>
      </c>
      <c r="BF76" s="187">
        <v>0</v>
      </c>
      <c r="BG76" s="204">
        <v>562416555.37018502</v>
      </c>
      <c r="BH76" s="187">
        <v>0</v>
      </c>
      <c r="BI76" s="204">
        <v>0</v>
      </c>
      <c r="BJ76" s="187">
        <v>0</v>
      </c>
      <c r="BK76" s="187">
        <v>0</v>
      </c>
      <c r="BL76" s="187">
        <v>0</v>
      </c>
      <c r="BM76" s="187">
        <v>0</v>
      </c>
      <c r="BN76" s="187">
        <v>0</v>
      </c>
      <c r="BO76" s="187">
        <v>0</v>
      </c>
      <c r="BP76" s="187">
        <v>0</v>
      </c>
      <c r="BQ76" s="187">
        <v>0</v>
      </c>
      <c r="BR76" s="187">
        <v>0</v>
      </c>
      <c r="BS76" s="187">
        <v>0</v>
      </c>
      <c r="BT76" s="187">
        <v>0</v>
      </c>
    </row>
    <row r="77" spans="1:72" outlineLevel="2">
      <c r="A77" s="184" t="s">
        <v>119</v>
      </c>
      <c r="B77" s="185" t="s">
        <v>178</v>
      </c>
      <c r="C77" s="185" t="s">
        <v>172</v>
      </c>
      <c r="D77" s="185" t="s">
        <v>141</v>
      </c>
      <c r="E77" s="186" t="s">
        <v>269</v>
      </c>
      <c r="F77" s="187">
        <v>0</v>
      </c>
      <c r="G77" s="204">
        <v>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  <c r="O77" s="187">
        <v>0</v>
      </c>
      <c r="P77" s="187">
        <v>0</v>
      </c>
      <c r="Q77" s="187">
        <v>0</v>
      </c>
      <c r="R77" s="187">
        <v>0</v>
      </c>
      <c r="S77" s="187">
        <v>0</v>
      </c>
      <c r="T77" s="204">
        <v>0</v>
      </c>
      <c r="U77" s="187">
        <v>0</v>
      </c>
      <c r="V77" s="187">
        <v>0</v>
      </c>
      <c r="W77" s="187">
        <v>0</v>
      </c>
      <c r="X77" s="187">
        <v>0</v>
      </c>
      <c r="Y77" s="187">
        <v>0</v>
      </c>
      <c r="Z77" s="187">
        <v>0</v>
      </c>
      <c r="AA77" s="187">
        <v>0</v>
      </c>
      <c r="AB77" s="187">
        <v>0</v>
      </c>
      <c r="AC77" s="187">
        <v>0</v>
      </c>
      <c r="AD77" s="187">
        <v>0</v>
      </c>
      <c r="AE77" s="187">
        <v>0</v>
      </c>
      <c r="AF77" s="187">
        <v>0</v>
      </c>
      <c r="AG77" s="204">
        <v>0</v>
      </c>
      <c r="AH77" s="187">
        <v>0</v>
      </c>
      <c r="AI77" s="187">
        <v>0</v>
      </c>
      <c r="AJ77" s="187">
        <v>0</v>
      </c>
      <c r="AK77" s="187">
        <v>0</v>
      </c>
      <c r="AL77" s="187">
        <v>0</v>
      </c>
      <c r="AM77" s="187">
        <v>0</v>
      </c>
      <c r="AN77" s="187">
        <v>0</v>
      </c>
      <c r="AO77" s="187">
        <v>0</v>
      </c>
      <c r="AP77" s="187">
        <v>0</v>
      </c>
      <c r="AQ77" s="187">
        <v>0</v>
      </c>
      <c r="AR77" s="187">
        <v>0</v>
      </c>
      <c r="AS77" s="187">
        <v>0</v>
      </c>
      <c r="AT77" s="204">
        <v>0</v>
      </c>
      <c r="AU77" s="187">
        <v>0</v>
      </c>
      <c r="AV77" s="187">
        <v>0</v>
      </c>
      <c r="AW77" s="187">
        <v>0</v>
      </c>
      <c r="AX77" s="187">
        <v>0</v>
      </c>
      <c r="AY77" s="187">
        <v>0</v>
      </c>
      <c r="AZ77" s="187">
        <v>75107918.280241504</v>
      </c>
      <c r="BA77" s="187">
        <v>0</v>
      </c>
      <c r="BB77" s="187">
        <v>0</v>
      </c>
      <c r="BC77" s="187">
        <v>0</v>
      </c>
      <c r="BD77" s="187">
        <v>0</v>
      </c>
      <c r="BE77" s="187">
        <v>0</v>
      </c>
      <c r="BF77" s="187">
        <v>0</v>
      </c>
      <c r="BG77" s="204">
        <v>75107918.280241504</v>
      </c>
      <c r="BH77" s="187">
        <v>0</v>
      </c>
      <c r="BI77" s="204">
        <v>0</v>
      </c>
      <c r="BJ77" s="187">
        <v>0</v>
      </c>
      <c r="BK77" s="187">
        <v>0</v>
      </c>
      <c r="BL77" s="187">
        <v>0</v>
      </c>
      <c r="BM77" s="187">
        <v>0</v>
      </c>
      <c r="BN77" s="187">
        <v>0</v>
      </c>
      <c r="BO77" s="187">
        <v>0</v>
      </c>
      <c r="BP77" s="187">
        <v>0</v>
      </c>
      <c r="BQ77" s="187">
        <v>0</v>
      </c>
      <c r="BR77" s="187">
        <v>0</v>
      </c>
      <c r="BS77" s="187">
        <v>0</v>
      </c>
      <c r="BT77" s="187">
        <v>0</v>
      </c>
    </row>
    <row r="78" spans="1:72" outlineLevel="2">
      <c r="A78" s="184" t="s">
        <v>119</v>
      </c>
      <c r="B78" s="185" t="s">
        <v>178</v>
      </c>
      <c r="C78" s="185" t="s">
        <v>172</v>
      </c>
      <c r="D78" s="185" t="s">
        <v>141</v>
      </c>
      <c r="E78" s="186" t="s">
        <v>270</v>
      </c>
      <c r="F78" s="187">
        <v>0</v>
      </c>
      <c r="G78" s="204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  <c r="O78" s="187">
        <v>0</v>
      </c>
      <c r="P78" s="187">
        <v>0</v>
      </c>
      <c r="Q78" s="187">
        <v>0</v>
      </c>
      <c r="R78" s="187">
        <v>0</v>
      </c>
      <c r="S78" s="187">
        <v>0</v>
      </c>
      <c r="T78" s="204">
        <v>0</v>
      </c>
      <c r="U78" s="187">
        <v>0</v>
      </c>
      <c r="V78" s="187">
        <v>0</v>
      </c>
      <c r="W78" s="187">
        <v>0</v>
      </c>
      <c r="X78" s="187">
        <v>0</v>
      </c>
      <c r="Y78" s="187">
        <v>0</v>
      </c>
      <c r="Z78" s="187">
        <v>0</v>
      </c>
      <c r="AA78" s="187">
        <v>0</v>
      </c>
      <c r="AB78" s="187">
        <v>0</v>
      </c>
      <c r="AC78" s="187">
        <v>0</v>
      </c>
      <c r="AD78" s="187">
        <v>0</v>
      </c>
      <c r="AE78" s="187">
        <v>0</v>
      </c>
      <c r="AF78" s="187">
        <v>0</v>
      </c>
      <c r="AG78" s="204">
        <v>0</v>
      </c>
      <c r="AH78" s="187">
        <v>0</v>
      </c>
      <c r="AI78" s="187">
        <v>0</v>
      </c>
      <c r="AJ78" s="187">
        <v>0</v>
      </c>
      <c r="AK78" s="187">
        <v>0</v>
      </c>
      <c r="AL78" s="187">
        <v>0</v>
      </c>
      <c r="AM78" s="187">
        <v>0</v>
      </c>
      <c r="AN78" s="187">
        <v>0</v>
      </c>
      <c r="AO78" s="187">
        <v>0</v>
      </c>
      <c r="AP78" s="187">
        <v>0</v>
      </c>
      <c r="AQ78" s="187">
        <v>0</v>
      </c>
      <c r="AR78" s="187">
        <v>0</v>
      </c>
      <c r="AS78" s="187">
        <v>0</v>
      </c>
      <c r="AT78" s="204">
        <v>0</v>
      </c>
      <c r="AU78" s="187">
        <v>0</v>
      </c>
      <c r="AV78" s="187">
        <v>0</v>
      </c>
      <c r="AW78" s="187">
        <v>0</v>
      </c>
      <c r="AX78" s="187">
        <v>0</v>
      </c>
      <c r="AY78" s="187">
        <v>0</v>
      </c>
      <c r="AZ78" s="187">
        <v>23187685.375658743</v>
      </c>
      <c r="BA78" s="187">
        <v>0</v>
      </c>
      <c r="BB78" s="187">
        <v>0</v>
      </c>
      <c r="BC78" s="187">
        <v>0</v>
      </c>
      <c r="BD78" s="187">
        <v>0</v>
      </c>
      <c r="BE78" s="187">
        <v>0</v>
      </c>
      <c r="BF78" s="187">
        <v>0</v>
      </c>
      <c r="BG78" s="204">
        <v>23187685.375658743</v>
      </c>
      <c r="BH78" s="187">
        <v>0</v>
      </c>
      <c r="BI78" s="204">
        <v>0</v>
      </c>
      <c r="BJ78" s="187">
        <v>0</v>
      </c>
      <c r="BK78" s="187">
        <v>0</v>
      </c>
      <c r="BL78" s="187">
        <v>0</v>
      </c>
      <c r="BM78" s="187">
        <v>0</v>
      </c>
      <c r="BN78" s="187">
        <v>0</v>
      </c>
      <c r="BO78" s="187">
        <v>0</v>
      </c>
      <c r="BP78" s="187">
        <v>0</v>
      </c>
      <c r="BQ78" s="187">
        <v>0</v>
      </c>
      <c r="BR78" s="187">
        <v>0</v>
      </c>
      <c r="BS78" s="187">
        <v>0</v>
      </c>
      <c r="BT78" s="187">
        <v>0</v>
      </c>
    </row>
    <row r="79" spans="1:72" outlineLevel="2">
      <c r="A79" s="184" t="s">
        <v>119</v>
      </c>
      <c r="B79" s="185" t="s">
        <v>178</v>
      </c>
      <c r="C79" s="185" t="s">
        <v>172</v>
      </c>
      <c r="D79" s="185" t="s">
        <v>141</v>
      </c>
      <c r="E79" s="186" t="s">
        <v>271</v>
      </c>
      <c r="F79" s="187">
        <v>0</v>
      </c>
      <c r="G79" s="204">
        <v>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187">
        <v>0</v>
      </c>
      <c r="P79" s="187">
        <v>0</v>
      </c>
      <c r="Q79" s="187">
        <v>0</v>
      </c>
      <c r="R79" s="187">
        <v>0</v>
      </c>
      <c r="S79" s="187">
        <v>0</v>
      </c>
      <c r="T79" s="204">
        <v>0</v>
      </c>
      <c r="U79" s="187">
        <v>0</v>
      </c>
      <c r="V79" s="187">
        <v>0</v>
      </c>
      <c r="W79" s="187">
        <v>0</v>
      </c>
      <c r="X79" s="187">
        <v>0</v>
      </c>
      <c r="Y79" s="187">
        <v>0</v>
      </c>
      <c r="Z79" s="187">
        <v>0</v>
      </c>
      <c r="AA79" s="187">
        <v>0</v>
      </c>
      <c r="AB79" s="187">
        <v>0</v>
      </c>
      <c r="AC79" s="187">
        <v>0</v>
      </c>
      <c r="AD79" s="187">
        <v>0</v>
      </c>
      <c r="AE79" s="187">
        <v>0</v>
      </c>
      <c r="AF79" s="187">
        <v>0</v>
      </c>
      <c r="AG79" s="204">
        <v>0</v>
      </c>
      <c r="AH79" s="187">
        <v>0</v>
      </c>
      <c r="AI79" s="187">
        <v>0</v>
      </c>
      <c r="AJ79" s="187">
        <v>0</v>
      </c>
      <c r="AK79" s="187">
        <v>0</v>
      </c>
      <c r="AL79" s="187">
        <v>0</v>
      </c>
      <c r="AM79" s="187">
        <v>0</v>
      </c>
      <c r="AN79" s="187">
        <v>0</v>
      </c>
      <c r="AO79" s="187">
        <v>0</v>
      </c>
      <c r="AP79" s="187">
        <v>0</v>
      </c>
      <c r="AQ79" s="187">
        <v>0</v>
      </c>
      <c r="AR79" s="187">
        <v>0</v>
      </c>
      <c r="AS79" s="187">
        <v>0</v>
      </c>
      <c r="AT79" s="204">
        <v>0</v>
      </c>
      <c r="AU79" s="187">
        <v>0</v>
      </c>
      <c r="AV79" s="187">
        <v>0</v>
      </c>
      <c r="AW79" s="187">
        <v>0</v>
      </c>
      <c r="AX79" s="187">
        <v>0</v>
      </c>
      <c r="AY79" s="187">
        <v>0</v>
      </c>
      <c r="AZ79" s="187">
        <v>19744241.589612767</v>
      </c>
      <c r="BA79" s="187">
        <v>0</v>
      </c>
      <c r="BB79" s="187">
        <v>0</v>
      </c>
      <c r="BC79" s="187">
        <v>0</v>
      </c>
      <c r="BD79" s="187">
        <v>0</v>
      </c>
      <c r="BE79" s="187">
        <v>0</v>
      </c>
      <c r="BF79" s="187">
        <v>0</v>
      </c>
      <c r="BG79" s="204">
        <v>19744241.589612767</v>
      </c>
      <c r="BH79" s="187">
        <v>0</v>
      </c>
      <c r="BI79" s="204">
        <v>0</v>
      </c>
      <c r="BJ79" s="187">
        <v>0</v>
      </c>
      <c r="BK79" s="187">
        <v>0</v>
      </c>
      <c r="BL79" s="187">
        <v>0</v>
      </c>
      <c r="BM79" s="187">
        <v>0</v>
      </c>
      <c r="BN79" s="187">
        <v>0</v>
      </c>
      <c r="BO79" s="187">
        <v>0</v>
      </c>
      <c r="BP79" s="187">
        <v>0</v>
      </c>
      <c r="BQ79" s="187">
        <v>0</v>
      </c>
      <c r="BR79" s="187">
        <v>0</v>
      </c>
      <c r="BS79" s="187">
        <v>0</v>
      </c>
      <c r="BT79" s="187">
        <v>0</v>
      </c>
    </row>
    <row r="80" spans="1:72" outlineLevel="2">
      <c r="A80" s="184" t="s">
        <v>119</v>
      </c>
      <c r="B80" s="185" t="s">
        <v>178</v>
      </c>
      <c r="C80" s="185" t="s">
        <v>172</v>
      </c>
      <c r="D80" s="185" t="s">
        <v>141</v>
      </c>
      <c r="E80" s="186" t="s">
        <v>272</v>
      </c>
      <c r="F80" s="187">
        <v>0</v>
      </c>
      <c r="G80" s="204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0</v>
      </c>
      <c r="Q80" s="187">
        <v>0</v>
      </c>
      <c r="R80" s="187">
        <v>0</v>
      </c>
      <c r="S80" s="187">
        <v>0</v>
      </c>
      <c r="T80" s="204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204">
        <v>0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204">
        <v>0</v>
      </c>
      <c r="AU80" s="187">
        <v>0</v>
      </c>
      <c r="AV80" s="187">
        <v>0</v>
      </c>
      <c r="AW80" s="187">
        <v>0</v>
      </c>
      <c r="AX80" s="187">
        <v>0</v>
      </c>
      <c r="AY80" s="187">
        <v>0</v>
      </c>
      <c r="AZ80" s="187">
        <v>64505564.954189554</v>
      </c>
      <c r="BA80" s="187">
        <v>0</v>
      </c>
      <c r="BB80" s="187">
        <v>0</v>
      </c>
      <c r="BC80" s="187">
        <v>0</v>
      </c>
      <c r="BD80" s="187">
        <v>0</v>
      </c>
      <c r="BE80" s="187">
        <v>0</v>
      </c>
      <c r="BF80" s="187">
        <v>0</v>
      </c>
      <c r="BG80" s="204">
        <v>64505564.954189554</v>
      </c>
      <c r="BH80" s="187">
        <v>0</v>
      </c>
      <c r="BI80" s="204">
        <v>0</v>
      </c>
      <c r="BJ80" s="187">
        <v>0</v>
      </c>
      <c r="BK80" s="187">
        <v>0</v>
      </c>
      <c r="BL80" s="187">
        <v>0</v>
      </c>
      <c r="BM80" s="187">
        <v>0</v>
      </c>
      <c r="BN80" s="187">
        <v>0</v>
      </c>
      <c r="BO80" s="187">
        <v>0</v>
      </c>
      <c r="BP80" s="187">
        <v>0</v>
      </c>
      <c r="BQ80" s="187">
        <v>0</v>
      </c>
      <c r="BR80" s="187">
        <v>0</v>
      </c>
      <c r="BS80" s="187">
        <v>0</v>
      </c>
      <c r="BT80" s="187">
        <v>0</v>
      </c>
    </row>
    <row r="81" spans="1:72" outlineLevel="2">
      <c r="A81" s="184" t="s">
        <v>119</v>
      </c>
      <c r="B81" s="185" t="s">
        <v>178</v>
      </c>
      <c r="C81" s="185" t="s">
        <v>172</v>
      </c>
      <c r="D81" s="185" t="s">
        <v>141</v>
      </c>
      <c r="E81" s="186" t="s">
        <v>273</v>
      </c>
      <c r="F81" s="187">
        <v>0</v>
      </c>
      <c r="G81" s="204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  <c r="O81" s="187">
        <v>0</v>
      </c>
      <c r="P81" s="187">
        <v>0</v>
      </c>
      <c r="Q81" s="187">
        <v>0</v>
      </c>
      <c r="R81" s="187">
        <v>0</v>
      </c>
      <c r="S81" s="187">
        <v>0</v>
      </c>
      <c r="T81" s="204">
        <v>0</v>
      </c>
      <c r="U81" s="187">
        <v>0</v>
      </c>
      <c r="V81" s="187">
        <v>0</v>
      </c>
      <c r="W81" s="187">
        <v>0</v>
      </c>
      <c r="X81" s="187">
        <v>0</v>
      </c>
      <c r="Y81" s="187">
        <v>0</v>
      </c>
      <c r="Z81" s="187">
        <v>0</v>
      </c>
      <c r="AA81" s="187">
        <v>0</v>
      </c>
      <c r="AB81" s="187">
        <v>0</v>
      </c>
      <c r="AC81" s="187">
        <v>0</v>
      </c>
      <c r="AD81" s="187">
        <v>0</v>
      </c>
      <c r="AE81" s="187">
        <v>0</v>
      </c>
      <c r="AF81" s="187">
        <v>0</v>
      </c>
      <c r="AG81" s="204">
        <v>0</v>
      </c>
      <c r="AH81" s="187">
        <v>0</v>
      </c>
      <c r="AI81" s="187">
        <v>0</v>
      </c>
      <c r="AJ81" s="187">
        <v>0</v>
      </c>
      <c r="AK81" s="187">
        <v>0</v>
      </c>
      <c r="AL81" s="187">
        <v>0</v>
      </c>
      <c r="AM81" s="187">
        <v>0</v>
      </c>
      <c r="AN81" s="187">
        <v>0</v>
      </c>
      <c r="AO81" s="187">
        <v>0</v>
      </c>
      <c r="AP81" s="187">
        <v>0</v>
      </c>
      <c r="AQ81" s="187">
        <v>0</v>
      </c>
      <c r="AR81" s="187">
        <v>0</v>
      </c>
      <c r="AS81" s="187">
        <v>0</v>
      </c>
      <c r="AT81" s="204">
        <v>0</v>
      </c>
      <c r="AU81" s="187">
        <v>0</v>
      </c>
      <c r="AV81" s="187">
        <v>0</v>
      </c>
      <c r="AW81" s="187">
        <v>0</v>
      </c>
      <c r="AX81" s="187">
        <v>0</v>
      </c>
      <c r="AY81" s="187">
        <v>0</v>
      </c>
      <c r="AZ81" s="187">
        <v>24199509.43580899</v>
      </c>
      <c r="BA81" s="187">
        <v>0</v>
      </c>
      <c r="BB81" s="187">
        <v>0</v>
      </c>
      <c r="BC81" s="187">
        <v>0</v>
      </c>
      <c r="BD81" s="187">
        <v>0</v>
      </c>
      <c r="BE81" s="187">
        <v>0</v>
      </c>
      <c r="BF81" s="187">
        <v>0</v>
      </c>
      <c r="BG81" s="204">
        <v>24199509.43580899</v>
      </c>
      <c r="BH81" s="187">
        <v>0</v>
      </c>
      <c r="BI81" s="204">
        <v>0</v>
      </c>
      <c r="BJ81" s="187">
        <v>0</v>
      </c>
      <c r="BK81" s="187">
        <v>0</v>
      </c>
      <c r="BL81" s="187">
        <v>0</v>
      </c>
      <c r="BM81" s="187">
        <v>0</v>
      </c>
      <c r="BN81" s="187">
        <v>0</v>
      </c>
      <c r="BO81" s="187">
        <v>0</v>
      </c>
      <c r="BP81" s="187">
        <v>0</v>
      </c>
      <c r="BQ81" s="187">
        <v>0</v>
      </c>
      <c r="BR81" s="187">
        <v>0</v>
      </c>
      <c r="BS81" s="187">
        <v>0</v>
      </c>
      <c r="BT81" s="187">
        <v>0</v>
      </c>
    </row>
    <row r="82" spans="1:72" outlineLevel="1">
      <c r="A82" s="191"/>
      <c r="B82" s="188" t="s">
        <v>287</v>
      </c>
      <c r="C82" s="188"/>
      <c r="D82" s="188"/>
      <c r="E82" s="192"/>
      <c r="F82" s="193">
        <f t="shared" ref="F82:AK82" si="14">SUBTOTAL(9,F74:F81)</f>
        <v>0</v>
      </c>
      <c r="G82" s="193">
        <f t="shared" si="14"/>
        <v>0</v>
      </c>
      <c r="H82" s="193">
        <f t="shared" si="14"/>
        <v>0</v>
      </c>
      <c r="I82" s="193">
        <f t="shared" si="14"/>
        <v>0</v>
      </c>
      <c r="J82" s="193">
        <f t="shared" si="14"/>
        <v>0</v>
      </c>
      <c r="K82" s="193">
        <f t="shared" si="14"/>
        <v>0</v>
      </c>
      <c r="L82" s="193">
        <f t="shared" si="14"/>
        <v>0</v>
      </c>
      <c r="M82" s="193">
        <f t="shared" si="14"/>
        <v>0</v>
      </c>
      <c r="N82" s="193">
        <f t="shared" si="14"/>
        <v>0</v>
      </c>
      <c r="O82" s="193">
        <f t="shared" si="14"/>
        <v>0</v>
      </c>
      <c r="P82" s="193">
        <f t="shared" si="14"/>
        <v>0</v>
      </c>
      <c r="Q82" s="193">
        <f t="shared" si="14"/>
        <v>0</v>
      </c>
      <c r="R82" s="193">
        <f t="shared" si="14"/>
        <v>0</v>
      </c>
      <c r="S82" s="193">
        <f t="shared" si="14"/>
        <v>0</v>
      </c>
      <c r="T82" s="193">
        <f t="shared" si="14"/>
        <v>0</v>
      </c>
      <c r="U82" s="193">
        <f t="shared" si="14"/>
        <v>0</v>
      </c>
      <c r="V82" s="193">
        <f t="shared" si="14"/>
        <v>0</v>
      </c>
      <c r="W82" s="193">
        <f t="shared" si="14"/>
        <v>0</v>
      </c>
      <c r="X82" s="193">
        <f t="shared" si="14"/>
        <v>0</v>
      </c>
      <c r="Y82" s="193">
        <f t="shared" si="14"/>
        <v>0</v>
      </c>
      <c r="Z82" s="193">
        <f t="shared" si="14"/>
        <v>0</v>
      </c>
      <c r="AA82" s="193">
        <f t="shared" si="14"/>
        <v>0</v>
      </c>
      <c r="AB82" s="193">
        <f t="shared" si="14"/>
        <v>0</v>
      </c>
      <c r="AC82" s="193">
        <f t="shared" si="14"/>
        <v>0</v>
      </c>
      <c r="AD82" s="193">
        <f t="shared" si="14"/>
        <v>0</v>
      </c>
      <c r="AE82" s="193">
        <f t="shared" si="14"/>
        <v>0</v>
      </c>
      <c r="AF82" s="193">
        <f t="shared" si="14"/>
        <v>0</v>
      </c>
      <c r="AG82" s="193">
        <f t="shared" si="14"/>
        <v>0</v>
      </c>
      <c r="AH82" s="193">
        <f t="shared" si="14"/>
        <v>0</v>
      </c>
      <c r="AI82" s="193">
        <f t="shared" si="14"/>
        <v>0</v>
      </c>
      <c r="AJ82" s="193">
        <f t="shared" si="14"/>
        <v>0</v>
      </c>
      <c r="AK82" s="193">
        <f t="shared" si="14"/>
        <v>0</v>
      </c>
      <c r="AL82" s="193">
        <f t="shared" ref="AL82:BG82" si="15">SUBTOTAL(9,AL74:AL81)</f>
        <v>0</v>
      </c>
      <c r="AM82" s="193">
        <f t="shared" si="15"/>
        <v>0</v>
      </c>
      <c r="AN82" s="193">
        <f t="shared" si="15"/>
        <v>0</v>
      </c>
      <c r="AO82" s="193">
        <f t="shared" si="15"/>
        <v>0</v>
      </c>
      <c r="AP82" s="193">
        <f t="shared" si="15"/>
        <v>0</v>
      </c>
      <c r="AQ82" s="193">
        <f t="shared" si="15"/>
        <v>0</v>
      </c>
      <c r="AR82" s="193">
        <f t="shared" si="15"/>
        <v>0</v>
      </c>
      <c r="AS82" s="193">
        <f t="shared" si="15"/>
        <v>0</v>
      </c>
      <c r="AT82" s="193">
        <f t="shared" si="15"/>
        <v>0</v>
      </c>
      <c r="AU82" s="193">
        <f t="shared" si="15"/>
        <v>0</v>
      </c>
      <c r="AV82" s="193">
        <f t="shared" si="15"/>
        <v>0</v>
      </c>
      <c r="AW82" s="193">
        <f t="shared" si="15"/>
        <v>0</v>
      </c>
      <c r="AX82" s="193">
        <f t="shared" si="15"/>
        <v>0</v>
      </c>
      <c r="AY82" s="193">
        <f t="shared" si="15"/>
        <v>0</v>
      </c>
      <c r="AZ82" s="193">
        <f t="shared" si="15"/>
        <v>1033860678.1763152</v>
      </c>
      <c r="BA82" s="193">
        <f t="shared" si="15"/>
        <v>0</v>
      </c>
      <c r="BB82" s="193">
        <f t="shared" si="15"/>
        <v>0</v>
      </c>
      <c r="BC82" s="193">
        <f t="shared" si="15"/>
        <v>0</v>
      </c>
      <c r="BD82" s="193">
        <f t="shared" si="15"/>
        <v>0</v>
      </c>
      <c r="BE82" s="193">
        <f t="shared" si="15"/>
        <v>0</v>
      </c>
      <c r="BF82" s="193">
        <f t="shared" si="15"/>
        <v>0</v>
      </c>
      <c r="BG82" s="193">
        <f t="shared" si="15"/>
        <v>1033860678.1763152</v>
      </c>
      <c r="BH82" s="187"/>
      <c r="BI82" s="200">
        <f>G82+T82+AG82+AT82+BG82</f>
        <v>1033860678.1763152</v>
      </c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</row>
    <row r="83" spans="1:72" outlineLevel="2">
      <c r="A83" s="184" t="s">
        <v>119</v>
      </c>
      <c r="B83" s="185" t="s">
        <v>145</v>
      </c>
      <c r="C83" s="185" t="s">
        <v>172</v>
      </c>
      <c r="D83" s="185" t="s">
        <v>141</v>
      </c>
      <c r="E83" s="186" t="s">
        <v>267</v>
      </c>
      <c r="F83" s="187">
        <v>0</v>
      </c>
      <c r="G83" s="204">
        <v>0</v>
      </c>
      <c r="H83" s="187">
        <v>11480.719102153198</v>
      </c>
      <c r="I83" s="187">
        <v>26485.941627130429</v>
      </c>
      <c r="J83" s="187">
        <v>34691.09013928994</v>
      </c>
      <c r="K83" s="187">
        <v>45262.958144974284</v>
      </c>
      <c r="L83" s="187">
        <v>55874.823051280131</v>
      </c>
      <c r="M83" s="187">
        <v>66232.576685966764</v>
      </c>
      <c r="N83" s="187">
        <v>80895.043570798865</v>
      </c>
      <c r="O83" s="187">
        <v>101665.84140321749</v>
      </c>
      <c r="P83" s="187">
        <v>121552.93924732192</v>
      </c>
      <c r="Q83" s="187">
        <v>142505.5356431469</v>
      </c>
      <c r="R83" s="187">
        <v>166723.12512810057</v>
      </c>
      <c r="S83" s="187">
        <v>188729.45541044671</v>
      </c>
      <c r="T83" s="204">
        <v>1042100.0491538274</v>
      </c>
      <c r="U83" s="187">
        <v>217550.54138589112</v>
      </c>
      <c r="V83" s="187">
        <v>245925.75798227472</v>
      </c>
      <c r="W83" s="187">
        <v>283447.61842804978</v>
      </c>
      <c r="X83" s="187">
        <v>325501.27877328865</v>
      </c>
      <c r="Y83" s="187">
        <v>377899.93376020697</v>
      </c>
      <c r="Z83" s="187">
        <v>441693.94521576847</v>
      </c>
      <c r="AA83" s="187">
        <v>495955.60073930374</v>
      </c>
      <c r="AB83" s="187">
        <v>541616.38299442572</v>
      </c>
      <c r="AC83" s="187">
        <v>588044.09207495523</v>
      </c>
      <c r="AD83" s="187">
        <v>634296.73961724853</v>
      </c>
      <c r="AE83" s="187">
        <v>676868.10581981973</v>
      </c>
      <c r="AF83" s="187">
        <v>715342.42701417336</v>
      </c>
      <c r="AG83" s="204">
        <v>5544142.4238054054</v>
      </c>
      <c r="AH83" s="187">
        <v>777179.47825556516</v>
      </c>
      <c r="AI83" s="187">
        <v>804564.72532769549</v>
      </c>
      <c r="AJ83" s="187">
        <v>829379.4895116603</v>
      </c>
      <c r="AK83" s="187">
        <v>855102.32899635262</v>
      </c>
      <c r="AL83" s="187">
        <v>877772.75702059956</v>
      </c>
      <c r="AM83" s="187">
        <v>896373.96915613802</v>
      </c>
      <c r="AN83" s="187">
        <v>912707.85100212495</v>
      </c>
      <c r="AO83" s="187">
        <v>928563.61540578166</v>
      </c>
      <c r="AP83" s="187">
        <v>946775.27698456938</v>
      </c>
      <c r="AQ83" s="187">
        <v>964436.54811539536</v>
      </c>
      <c r="AR83" s="187">
        <v>982027.959647218</v>
      </c>
      <c r="AS83" s="187">
        <v>1002996.6072139805</v>
      </c>
      <c r="AT83" s="204">
        <v>10777880.606637083</v>
      </c>
      <c r="AU83" s="187">
        <v>1032121.2779738141</v>
      </c>
      <c r="AV83" s="187">
        <v>1056342.1305434064</v>
      </c>
      <c r="AW83" s="187">
        <v>1075530.3981892108</v>
      </c>
      <c r="AX83" s="187">
        <v>1093185.7813124422</v>
      </c>
      <c r="AY83" s="187">
        <v>1108037.5495092375</v>
      </c>
      <c r="AZ83" s="187">
        <v>0</v>
      </c>
      <c r="BA83" s="187">
        <v>0</v>
      </c>
      <c r="BB83" s="187">
        <v>0</v>
      </c>
      <c r="BC83" s="187">
        <v>0</v>
      </c>
      <c r="BD83" s="187">
        <v>0</v>
      </c>
      <c r="BE83" s="187">
        <v>0</v>
      </c>
      <c r="BF83" s="187">
        <v>0</v>
      </c>
      <c r="BG83" s="204">
        <v>5365217.1375281112</v>
      </c>
      <c r="BH83" s="187">
        <v>0</v>
      </c>
      <c r="BI83" s="204">
        <v>0</v>
      </c>
      <c r="BJ83" s="187">
        <v>0</v>
      </c>
      <c r="BK83" s="187">
        <v>0</v>
      </c>
      <c r="BL83" s="187">
        <v>0</v>
      </c>
      <c r="BM83" s="187">
        <v>0</v>
      </c>
      <c r="BN83" s="187">
        <v>0</v>
      </c>
      <c r="BO83" s="187">
        <v>0</v>
      </c>
      <c r="BP83" s="187">
        <v>0</v>
      </c>
      <c r="BQ83" s="187">
        <v>0</v>
      </c>
      <c r="BR83" s="187">
        <v>0</v>
      </c>
      <c r="BS83" s="187">
        <v>0</v>
      </c>
      <c r="BT83" s="187">
        <v>0</v>
      </c>
    </row>
    <row r="84" spans="1:72" outlineLevel="2">
      <c r="A84" s="184" t="s">
        <v>119</v>
      </c>
      <c r="B84" s="185" t="s">
        <v>145</v>
      </c>
      <c r="C84" s="185" t="s">
        <v>172</v>
      </c>
      <c r="D84" s="185" t="s">
        <v>141</v>
      </c>
      <c r="E84" s="186" t="s">
        <v>173</v>
      </c>
      <c r="F84" s="187">
        <v>3787.9371573277472</v>
      </c>
      <c r="G84" s="204">
        <v>3787.9371573277472</v>
      </c>
      <c r="H84" s="187">
        <v>8704.291739259128</v>
      </c>
      <c r="I84" s="187">
        <v>8939.6804464635352</v>
      </c>
      <c r="J84" s="187">
        <v>9083.175387781861</v>
      </c>
      <c r="K84" s="187">
        <v>9258.8187469421482</v>
      </c>
      <c r="L84" s="187">
        <v>9435.126623477925</v>
      </c>
      <c r="M84" s="187">
        <v>9608.1197188704991</v>
      </c>
      <c r="N84" s="187">
        <v>9839.4868592224357</v>
      </c>
      <c r="O84" s="187">
        <v>10153.634414223621</v>
      </c>
      <c r="P84" s="187">
        <v>10455.949232205056</v>
      </c>
      <c r="Q84" s="187">
        <v>10772.807633513479</v>
      </c>
      <c r="R84" s="187">
        <v>11133.972854827889</v>
      </c>
      <c r="S84" s="187">
        <v>11465.342716006953</v>
      </c>
      <c r="T84" s="204">
        <v>118850.40637279453</v>
      </c>
      <c r="U84" s="187">
        <v>12066.382988684827</v>
      </c>
      <c r="V84" s="187">
        <v>12485.544023569866</v>
      </c>
      <c r="W84" s="187">
        <v>13028.609926653906</v>
      </c>
      <c r="X84" s="187">
        <v>13633.134829484581</v>
      </c>
      <c r="Y84" s="187">
        <v>14377.781298236028</v>
      </c>
      <c r="Z84" s="187">
        <v>15276.762975741472</v>
      </c>
      <c r="AA84" s="187">
        <v>16046.894187834587</v>
      </c>
      <c r="AB84" s="187">
        <v>16700.779951764005</v>
      </c>
      <c r="AC84" s="187">
        <v>17365.182470620024</v>
      </c>
      <c r="AD84" s="187">
        <v>18027.355636181815</v>
      </c>
      <c r="AE84" s="187">
        <v>18639.855093689883</v>
      </c>
      <c r="AF84" s="187">
        <v>19197.055420543787</v>
      </c>
      <c r="AG84" s="204">
        <v>186845.33880300479</v>
      </c>
      <c r="AH84" s="187">
        <v>20462.598577128891</v>
      </c>
      <c r="AI84" s="187">
        <v>20873.115916050581</v>
      </c>
      <c r="AJ84" s="187">
        <v>21249.01088032679</v>
      </c>
      <c r="AK84" s="187">
        <v>21637.354700659256</v>
      </c>
      <c r="AL84" s="187">
        <v>21984.556155588445</v>
      </c>
      <c r="AM84" s="187">
        <v>22276.856866574966</v>
      </c>
      <c r="AN84" s="187">
        <v>22538.639947523454</v>
      </c>
      <c r="AO84" s="187">
        <v>22794.117031881731</v>
      </c>
      <c r="AP84" s="187">
        <v>23081.637633859969</v>
      </c>
      <c r="AQ84" s="187">
        <v>23361.875585000529</v>
      </c>
      <c r="AR84" s="187">
        <v>23641.333917126984</v>
      </c>
      <c r="AS84" s="187">
        <v>23966.658142077929</v>
      </c>
      <c r="AT84" s="204">
        <v>267867.75535379956</v>
      </c>
      <c r="AU84" s="187">
        <v>24445.817572102249</v>
      </c>
      <c r="AV84" s="187">
        <v>24815.832779792723</v>
      </c>
      <c r="AW84" s="187">
        <v>25117.919354515256</v>
      </c>
      <c r="AX84" s="187">
        <v>25399.434658768212</v>
      </c>
      <c r="AY84" s="187">
        <v>25643.184320566976</v>
      </c>
      <c r="AZ84" s="187">
        <v>0</v>
      </c>
      <c r="BA84" s="187">
        <v>0</v>
      </c>
      <c r="BB84" s="187">
        <v>0</v>
      </c>
      <c r="BC84" s="187">
        <v>0</v>
      </c>
      <c r="BD84" s="187">
        <v>0</v>
      </c>
      <c r="BE84" s="187">
        <v>0</v>
      </c>
      <c r="BF84" s="187">
        <v>0</v>
      </c>
      <c r="BG84" s="204">
        <v>125422.18868574541</v>
      </c>
      <c r="BH84" s="187">
        <v>0</v>
      </c>
      <c r="BI84" s="204">
        <v>0</v>
      </c>
      <c r="BJ84" s="187">
        <v>0</v>
      </c>
      <c r="BK84" s="187">
        <v>0</v>
      </c>
      <c r="BL84" s="187">
        <v>0</v>
      </c>
      <c r="BM84" s="187">
        <v>0</v>
      </c>
      <c r="BN84" s="187">
        <v>0</v>
      </c>
      <c r="BO84" s="187">
        <v>0</v>
      </c>
      <c r="BP84" s="187">
        <v>0</v>
      </c>
      <c r="BQ84" s="187">
        <v>0</v>
      </c>
      <c r="BR84" s="187">
        <v>0</v>
      </c>
      <c r="BS84" s="187">
        <v>0</v>
      </c>
      <c r="BT84" s="187">
        <v>0</v>
      </c>
    </row>
    <row r="85" spans="1:72" outlineLevel="2">
      <c r="A85" s="184" t="s">
        <v>119</v>
      </c>
      <c r="B85" s="185" t="s">
        <v>145</v>
      </c>
      <c r="C85" s="185" t="s">
        <v>172</v>
      </c>
      <c r="D85" s="185" t="s">
        <v>141</v>
      </c>
      <c r="E85" s="186" t="s">
        <v>268</v>
      </c>
      <c r="F85" s="187">
        <v>0</v>
      </c>
      <c r="G85" s="204">
        <v>0</v>
      </c>
      <c r="H85" s="187">
        <v>25927.888570114064</v>
      </c>
      <c r="I85" s="187">
        <v>59815.464264254064</v>
      </c>
      <c r="J85" s="187">
        <v>78345.851989236384</v>
      </c>
      <c r="K85" s="187">
        <v>102221.2044989873</v>
      </c>
      <c r="L85" s="187">
        <v>126186.88542573345</v>
      </c>
      <c r="M85" s="187">
        <v>149578.685162954</v>
      </c>
      <c r="N85" s="187">
        <v>182692.18651859782</v>
      </c>
      <c r="O85" s="187">
        <v>229600.65339418876</v>
      </c>
      <c r="P85" s="187">
        <v>272397.68835523544</v>
      </c>
      <c r="Q85" s="187">
        <v>314419.48019379203</v>
      </c>
      <c r="R85" s="187">
        <v>363794.8435554491</v>
      </c>
      <c r="S85" s="187">
        <v>408156.21431482682</v>
      </c>
      <c r="T85" s="204">
        <v>2313137.0462433691</v>
      </c>
      <c r="U85" s="187">
        <v>467423.35989240429</v>
      </c>
      <c r="V85" s="187">
        <v>526019.26642648038</v>
      </c>
      <c r="W85" s="187">
        <v>605250.65216946229</v>
      </c>
      <c r="X85" s="187">
        <v>694695.33918126533</v>
      </c>
      <c r="Y85" s="187">
        <v>805324.04181753274</v>
      </c>
      <c r="Z85" s="187">
        <v>941658.11259317002</v>
      </c>
      <c r="AA85" s="187">
        <v>1056434.5963184661</v>
      </c>
      <c r="AB85" s="187">
        <v>1151757.0246703874</v>
      </c>
      <c r="AC85" s="187">
        <v>1250939.0229943059</v>
      </c>
      <c r="AD85" s="187">
        <v>1348624.9705075209</v>
      </c>
      <c r="AE85" s="187">
        <v>1440128.6815164236</v>
      </c>
      <c r="AF85" s="187">
        <v>1526677.0633887537</v>
      </c>
      <c r="AG85" s="204">
        <v>11814932.131476173</v>
      </c>
      <c r="AH85" s="187">
        <v>1662326.332477113</v>
      </c>
      <c r="AI85" s="187">
        <v>1723799.849770762</v>
      </c>
      <c r="AJ85" s="187">
        <v>1779466.7280846394</v>
      </c>
      <c r="AK85" s="187">
        <v>1837182.8864799573</v>
      </c>
      <c r="AL85" s="187">
        <v>1888004.0133795289</v>
      </c>
      <c r="AM85" s="187">
        <v>1929633.7664279414</v>
      </c>
      <c r="AN85" s="187">
        <v>1966141.4916917935</v>
      </c>
      <c r="AO85" s="187">
        <v>2001567.9152550919</v>
      </c>
      <c r="AP85" s="187">
        <v>2042313.3282564022</v>
      </c>
      <c r="AQ85" s="187">
        <v>2081814.2069538299</v>
      </c>
      <c r="AR85" s="187">
        <v>2121155.7690201052</v>
      </c>
      <c r="AS85" s="187">
        <v>2168122.8787451596</v>
      </c>
      <c r="AT85" s="204">
        <v>23201529.166542329</v>
      </c>
      <c r="AU85" s="187">
        <v>2233103.641709737</v>
      </c>
      <c r="AV85" s="187">
        <v>2287409.1050890796</v>
      </c>
      <c r="AW85" s="187">
        <v>2330347.4606994283</v>
      </c>
      <c r="AX85" s="187">
        <v>2369822.3744640066</v>
      </c>
      <c r="AY85" s="187">
        <v>2402964.0409283154</v>
      </c>
      <c r="AZ85" s="187">
        <v>0</v>
      </c>
      <c r="BA85" s="187">
        <v>0</v>
      </c>
      <c r="BB85" s="187">
        <v>0</v>
      </c>
      <c r="BC85" s="187">
        <v>0</v>
      </c>
      <c r="BD85" s="187">
        <v>0</v>
      </c>
      <c r="BE85" s="187">
        <v>0</v>
      </c>
      <c r="BF85" s="187">
        <v>0</v>
      </c>
      <c r="BG85" s="204">
        <v>11623646.622890567</v>
      </c>
      <c r="BH85" s="187">
        <v>0</v>
      </c>
      <c r="BI85" s="204">
        <v>0</v>
      </c>
      <c r="BJ85" s="187">
        <v>0</v>
      </c>
      <c r="BK85" s="187">
        <v>0</v>
      </c>
      <c r="BL85" s="187">
        <v>0</v>
      </c>
      <c r="BM85" s="187">
        <v>0</v>
      </c>
      <c r="BN85" s="187">
        <v>0</v>
      </c>
      <c r="BO85" s="187">
        <v>0</v>
      </c>
      <c r="BP85" s="187">
        <v>0</v>
      </c>
      <c r="BQ85" s="187">
        <v>0</v>
      </c>
      <c r="BR85" s="187">
        <v>0</v>
      </c>
      <c r="BS85" s="187">
        <v>0</v>
      </c>
      <c r="BT85" s="187">
        <v>0</v>
      </c>
    </row>
    <row r="86" spans="1:72" outlineLevel="2">
      <c r="A86" s="184" t="s">
        <v>119</v>
      </c>
      <c r="B86" s="185" t="s">
        <v>145</v>
      </c>
      <c r="C86" s="185" t="s">
        <v>172</v>
      </c>
      <c r="D86" s="185" t="s">
        <v>141</v>
      </c>
      <c r="E86" s="186" t="s">
        <v>269</v>
      </c>
      <c r="F86" s="187">
        <v>0</v>
      </c>
      <c r="G86" s="204">
        <v>0</v>
      </c>
      <c r="H86" s="187">
        <v>3330.0943398103082</v>
      </c>
      <c r="I86" s="187">
        <v>7682.505208276656</v>
      </c>
      <c r="J86" s="187">
        <v>10062.488410942135</v>
      </c>
      <c r="K86" s="187">
        <v>13128.961642601322</v>
      </c>
      <c r="L86" s="187">
        <v>16207.036364653615</v>
      </c>
      <c r="M86" s="187">
        <v>19211.403638612141</v>
      </c>
      <c r="N86" s="187">
        <v>23464.394896945239</v>
      </c>
      <c r="O86" s="187">
        <v>29489.167010924488</v>
      </c>
      <c r="P86" s="187">
        <v>35257.613340517652</v>
      </c>
      <c r="Q86" s="187">
        <v>41335.117897612894</v>
      </c>
      <c r="R86" s="187">
        <v>48359.665484755613</v>
      </c>
      <c r="S86" s="187">
        <v>54742.815813683403</v>
      </c>
      <c r="T86" s="204">
        <v>302271.26404933544</v>
      </c>
      <c r="U86" s="187">
        <v>63102.652372702883</v>
      </c>
      <c r="V86" s="187">
        <v>71333.160177809477</v>
      </c>
      <c r="W86" s="187">
        <v>82216.741073556041</v>
      </c>
      <c r="X86" s="187">
        <v>94414.814646989253</v>
      </c>
      <c r="Y86" s="187">
        <v>109613.55462425105</v>
      </c>
      <c r="Z86" s="187">
        <v>128117.6286784726</v>
      </c>
      <c r="AA86" s="187">
        <v>143856.75009759795</v>
      </c>
      <c r="AB86" s="187">
        <v>157101.1044961455</v>
      </c>
      <c r="AC86" s="187">
        <v>170567.91348639721</v>
      </c>
      <c r="AD86" s="187">
        <v>183983.9441732681</v>
      </c>
      <c r="AE86" s="187">
        <v>196332.1833704614</v>
      </c>
      <c r="AF86" s="187">
        <v>207492.03477849133</v>
      </c>
      <c r="AG86" s="204">
        <v>1608132.4819761429</v>
      </c>
      <c r="AH86" s="187">
        <v>225428.4734716824</v>
      </c>
      <c r="AI86" s="187">
        <v>233371.83097897511</v>
      </c>
      <c r="AJ86" s="187">
        <v>240569.59490103205</v>
      </c>
      <c r="AK86" s="187">
        <v>248030.75490413303</v>
      </c>
      <c r="AL86" s="187">
        <v>254606.53324805773</v>
      </c>
      <c r="AM86" s="187">
        <v>260001.99590984776</v>
      </c>
      <c r="AN86" s="187">
        <v>264739.79734880553</v>
      </c>
      <c r="AO86" s="187">
        <v>269338.91616916592</v>
      </c>
      <c r="AP86" s="187">
        <v>274621.38589971501</v>
      </c>
      <c r="AQ86" s="187">
        <v>279744.20952280919</v>
      </c>
      <c r="AR86" s="187">
        <v>284846.76968913269</v>
      </c>
      <c r="AS86" s="187">
        <v>290928.9300446157</v>
      </c>
      <c r="AT86" s="204">
        <v>3126229.1920879725</v>
      </c>
      <c r="AU86" s="187">
        <v>299376.82432573009</v>
      </c>
      <c r="AV86" s="187">
        <v>306402.31840233819</v>
      </c>
      <c r="AW86" s="187">
        <v>311968.06222983706</v>
      </c>
      <c r="AX86" s="187">
        <v>317089.17797900888</v>
      </c>
      <c r="AY86" s="187">
        <v>321397.07792571583</v>
      </c>
      <c r="AZ86" s="187">
        <v>0</v>
      </c>
      <c r="BA86" s="187">
        <v>0</v>
      </c>
      <c r="BB86" s="187">
        <v>0</v>
      </c>
      <c r="BC86" s="187">
        <v>0</v>
      </c>
      <c r="BD86" s="187">
        <v>0</v>
      </c>
      <c r="BE86" s="187">
        <v>0</v>
      </c>
      <c r="BF86" s="187">
        <v>0</v>
      </c>
      <c r="BG86" s="204">
        <v>1556233.46086263</v>
      </c>
      <c r="BH86" s="187">
        <v>0</v>
      </c>
      <c r="BI86" s="204">
        <v>0</v>
      </c>
      <c r="BJ86" s="187">
        <v>0</v>
      </c>
      <c r="BK86" s="187">
        <v>0</v>
      </c>
      <c r="BL86" s="187">
        <v>0</v>
      </c>
      <c r="BM86" s="187">
        <v>0</v>
      </c>
      <c r="BN86" s="187">
        <v>0</v>
      </c>
      <c r="BO86" s="187">
        <v>0</v>
      </c>
      <c r="BP86" s="187">
        <v>0</v>
      </c>
      <c r="BQ86" s="187">
        <v>0</v>
      </c>
      <c r="BR86" s="187">
        <v>0</v>
      </c>
      <c r="BS86" s="187">
        <v>0</v>
      </c>
      <c r="BT86" s="187">
        <v>0</v>
      </c>
    </row>
    <row r="87" spans="1:72" outlineLevel="2">
      <c r="A87" s="184" t="s">
        <v>119</v>
      </c>
      <c r="B87" s="185" t="s">
        <v>145</v>
      </c>
      <c r="C87" s="185" t="s">
        <v>172</v>
      </c>
      <c r="D87" s="185" t="s">
        <v>141</v>
      </c>
      <c r="E87" s="186" t="s">
        <v>270</v>
      </c>
      <c r="F87" s="187">
        <v>0</v>
      </c>
      <c r="G87" s="204">
        <v>0</v>
      </c>
      <c r="H87" s="187">
        <v>1028.0830782005125</v>
      </c>
      <c r="I87" s="187">
        <v>2371.780735577132</v>
      </c>
      <c r="J87" s="187">
        <v>3106.5408376591731</v>
      </c>
      <c r="K87" s="187">
        <v>4053.2375127459336</v>
      </c>
      <c r="L87" s="187">
        <v>5003.5158569201067</v>
      </c>
      <c r="M87" s="187">
        <v>5931.0388757520941</v>
      </c>
      <c r="N87" s="187">
        <v>7244.0432228529744</v>
      </c>
      <c r="O87" s="187">
        <v>9104.0404566698435</v>
      </c>
      <c r="P87" s="187">
        <v>10884.903535551994</v>
      </c>
      <c r="Q87" s="187">
        <v>12761.180588169083</v>
      </c>
      <c r="R87" s="187">
        <v>14929.833415814526</v>
      </c>
      <c r="S87" s="187">
        <v>16900.47093209418</v>
      </c>
      <c r="T87" s="204">
        <v>93318.669048007549</v>
      </c>
      <c r="U87" s="187">
        <v>19481.360728549473</v>
      </c>
      <c r="V87" s="187">
        <v>22022.323516981876</v>
      </c>
      <c r="W87" s="187">
        <v>25382.356058816953</v>
      </c>
      <c r="X87" s="187">
        <v>29148.205235391906</v>
      </c>
      <c r="Y87" s="187">
        <v>33840.434879997891</v>
      </c>
      <c r="Z87" s="187">
        <v>39553.103492863076</v>
      </c>
      <c r="AA87" s="187">
        <v>44412.162349936698</v>
      </c>
      <c r="AB87" s="187">
        <v>48501.02448097559</v>
      </c>
      <c r="AC87" s="187">
        <v>52658.563886007891</v>
      </c>
      <c r="AD87" s="187">
        <v>56800.426763855525</v>
      </c>
      <c r="AE87" s="187">
        <v>60612.635809239466</v>
      </c>
      <c r="AF87" s="187">
        <v>64057.959940351422</v>
      </c>
      <c r="AG87" s="204">
        <v>496470.55714296771</v>
      </c>
      <c r="AH87" s="187">
        <v>69595.385376983686</v>
      </c>
      <c r="AI87" s="187">
        <v>72047.697715321177</v>
      </c>
      <c r="AJ87" s="187">
        <v>74269.826740521836</v>
      </c>
      <c r="AK87" s="187">
        <v>76573.27269736267</v>
      </c>
      <c r="AL87" s="187">
        <v>78603.379280400637</v>
      </c>
      <c r="AM87" s="187">
        <v>80269.093009689444</v>
      </c>
      <c r="AN87" s="187">
        <v>81731.770336585832</v>
      </c>
      <c r="AO87" s="187">
        <v>83151.632884418446</v>
      </c>
      <c r="AP87" s="187">
        <v>84782.462881082538</v>
      </c>
      <c r="AQ87" s="187">
        <v>86364.006147454071</v>
      </c>
      <c r="AR87" s="187">
        <v>87939.293579940451</v>
      </c>
      <c r="AS87" s="187">
        <v>89817.007993499778</v>
      </c>
      <c r="AT87" s="204">
        <v>965144.82864326052</v>
      </c>
      <c r="AU87" s="187">
        <v>92425.083402359029</v>
      </c>
      <c r="AV87" s="187">
        <v>94594.028434880296</v>
      </c>
      <c r="AW87" s="187">
        <v>96312.312201873079</v>
      </c>
      <c r="AX87" s="187">
        <v>97893.328205020211</v>
      </c>
      <c r="AY87" s="187">
        <v>99223.28423204452</v>
      </c>
      <c r="AZ87" s="187">
        <v>0</v>
      </c>
      <c r="BA87" s="187">
        <v>0</v>
      </c>
      <c r="BB87" s="187">
        <v>0</v>
      </c>
      <c r="BC87" s="187">
        <v>0</v>
      </c>
      <c r="BD87" s="187">
        <v>0</v>
      </c>
      <c r="BE87" s="187">
        <v>0</v>
      </c>
      <c r="BF87" s="187">
        <v>0</v>
      </c>
      <c r="BG87" s="204">
        <v>480448.03647617716</v>
      </c>
      <c r="BH87" s="187">
        <v>0</v>
      </c>
      <c r="BI87" s="204">
        <v>0</v>
      </c>
      <c r="BJ87" s="187">
        <v>0</v>
      </c>
      <c r="BK87" s="187">
        <v>0</v>
      </c>
      <c r="BL87" s="187">
        <v>0</v>
      </c>
      <c r="BM87" s="187">
        <v>0</v>
      </c>
      <c r="BN87" s="187">
        <v>0</v>
      </c>
      <c r="BO87" s="187">
        <v>0</v>
      </c>
      <c r="BP87" s="187">
        <v>0</v>
      </c>
      <c r="BQ87" s="187">
        <v>0</v>
      </c>
      <c r="BR87" s="187">
        <v>0</v>
      </c>
      <c r="BS87" s="187">
        <v>0</v>
      </c>
      <c r="BT87" s="187">
        <v>0</v>
      </c>
    </row>
    <row r="88" spans="1:72" outlineLevel="2">
      <c r="A88" s="184" t="s">
        <v>119</v>
      </c>
      <c r="B88" s="185" t="s">
        <v>145</v>
      </c>
      <c r="C88" s="185" t="s">
        <v>172</v>
      </c>
      <c r="D88" s="185" t="s">
        <v>141</v>
      </c>
      <c r="E88" s="186" t="s">
        <v>271</v>
      </c>
      <c r="F88" s="187">
        <v>0</v>
      </c>
      <c r="G88" s="204">
        <v>0</v>
      </c>
      <c r="H88" s="187">
        <v>875.40952627778245</v>
      </c>
      <c r="I88" s="187">
        <v>2019.5638797990214</v>
      </c>
      <c r="J88" s="187">
        <v>2645.2098091312073</v>
      </c>
      <c r="K88" s="187">
        <v>3451.31906765245</v>
      </c>
      <c r="L88" s="187">
        <v>4260.4781062017646</v>
      </c>
      <c r="M88" s="187">
        <v>5050.2610563779854</v>
      </c>
      <c r="N88" s="187">
        <v>6168.280152177239</v>
      </c>
      <c r="O88" s="187">
        <v>7752.0619805715069</v>
      </c>
      <c r="P88" s="187">
        <v>9268.4613234909102</v>
      </c>
      <c r="Q88" s="187">
        <v>10866.105366686659</v>
      </c>
      <c r="R88" s="187">
        <v>12712.70646806166</v>
      </c>
      <c r="S88" s="187">
        <v>14390.69815100145</v>
      </c>
      <c r="T88" s="204">
        <v>79460.554887429636</v>
      </c>
      <c r="U88" s="187">
        <v>16588.317742255378</v>
      </c>
      <c r="V88" s="187">
        <v>18751.939611029338</v>
      </c>
      <c r="W88" s="187">
        <v>21612.996813599209</v>
      </c>
      <c r="X88" s="187">
        <v>24819.605611663774</v>
      </c>
      <c r="Y88" s="187">
        <v>28815.024481470293</v>
      </c>
      <c r="Z88" s="187">
        <v>33679.343941842642</v>
      </c>
      <c r="AA88" s="187">
        <v>37816.81736439134</v>
      </c>
      <c r="AB88" s="187">
        <v>41298.470683122265</v>
      </c>
      <c r="AC88" s="187">
        <v>44838.602485905125</v>
      </c>
      <c r="AD88" s="187">
        <v>48365.385774810638</v>
      </c>
      <c r="AE88" s="187">
        <v>51611.469856199015</v>
      </c>
      <c r="AF88" s="187">
        <v>54545.152580331829</v>
      </c>
      <c r="AG88" s="204">
        <v>422743.12694662082</v>
      </c>
      <c r="AH88" s="187">
        <v>59260.253024126258</v>
      </c>
      <c r="AI88" s="187">
        <v>61348.389311853862</v>
      </c>
      <c r="AJ88" s="187">
        <v>63240.525228227358</v>
      </c>
      <c r="AK88" s="187">
        <v>65201.9022576149</v>
      </c>
      <c r="AL88" s="187">
        <v>66930.531664939946</v>
      </c>
      <c r="AM88" s="187">
        <v>68348.881696752011</v>
      </c>
      <c r="AN88" s="187">
        <v>69594.346866820575</v>
      </c>
      <c r="AO88" s="187">
        <v>70803.355386397889</v>
      </c>
      <c r="AP88" s="187">
        <v>72192.002028961229</v>
      </c>
      <c r="AQ88" s="187">
        <v>73538.681174799756</v>
      </c>
      <c r="AR88" s="187">
        <v>74880.033497647048</v>
      </c>
      <c r="AS88" s="187">
        <v>76478.901449190511</v>
      </c>
      <c r="AT88" s="204">
        <v>821817.80358733144</v>
      </c>
      <c r="AU88" s="187">
        <v>78699.669504397141</v>
      </c>
      <c r="AV88" s="187">
        <v>80546.519417310177</v>
      </c>
      <c r="AW88" s="187">
        <v>82009.632671840955</v>
      </c>
      <c r="AX88" s="187">
        <v>83355.862854692619</v>
      </c>
      <c r="AY88" s="187">
        <v>84488.316252938894</v>
      </c>
      <c r="AZ88" s="187">
        <v>0</v>
      </c>
      <c r="BA88" s="187">
        <v>0</v>
      </c>
      <c r="BB88" s="187">
        <v>0</v>
      </c>
      <c r="BC88" s="187">
        <v>0</v>
      </c>
      <c r="BD88" s="187">
        <v>0</v>
      </c>
      <c r="BE88" s="187">
        <v>0</v>
      </c>
      <c r="BF88" s="187">
        <v>0</v>
      </c>
      <c r="BG88" s="204">
        <v>409100.00070117979</v>
      </c>
      <c r="BH88" s="187">
        <v>0</v>
      </c>
      <c r="BI88" s="204">
        <v>0</v>
      </c>
      <c r="BJ88" s="187">
        <v>0</v>
      </c>
      <c r="BK88" s="187">
        <v>0</v>
      </c>
      <c r="BL88" s="187">
        <v>0</v>
      </c>
      <c r="BM88" s="187">
        <v>0</v>
      </c>
      <c r="BN88" s="187">
        <v>0</v>
      </c>
      <c r="BO88" s="187">
        <v>0</v>
      </c>
      <c r="BP88" s="187">
        <v>0</v>
      </c>
      <c r="BQ88" s="187">
        <v>0</v>
      </c>
      <c r="BR88" s="187">
        <v>0</v>
      </c>
      <c r="BS88" s="187">
        <v>0</v>
      </c>
      <c r="BT88" s="187">
        <v>0</v>
      </c>
    </row>
    <row r="89" spans="1:72" outlineLevel="2">
      <c r="A89" s="184" t="s">
        <v>119</v>
      </c>
      <c r="B89" s="185" t="s">
        <v>145</v>
      </c>
      <c r="C89" s="185" t="s">
        <v>172</v>
      </c>
      <c r="D89" s="185" t="s">
        <v>141</v>
      </c>
      <c r="E89" s="186" t="s">
        <v>272</v>
      </c>
      <c r="F89" s="187">
        <v>0</v>
      </c>
      <c r="G89" s="204">
        <v>0</v>
      </c>
      <c r="H89" s="187">
        <v>2860.0129208576618</v>
      </c>
      <c r="I89" s="187">
        <v>6598.0305415248768</v>
      </c>
      <c r="J89" s="187">
        <v>8642.0515260580742</v>
      </c>
      <c r="K89" s="187">
        <v>11275.656514110464</v>
      </c>
      <c r="L89" s="187">
        <v>13919.225307700985</v>
      </c>
      <c r="M89" s="187">
        <v>16499.491313922532</v>
      </c>
      <c r="N89" s="187">
        <v>20152.123554911919</v>
      </c>
      <c r="O89" s="187">
        <v>25326.42924505796</v>
      </c>
      <c r="P89" s="187">
        <v>30280.592506645975</v>
      </c>
      <c r="Q89" s="187">
        <v>35500.186844280826</v>
      </c>
      <c r="R89" s="187">
        <v>41533.138110025524</v>
      </c>
      <c r="S89" s="187">
        <v>47015.232775713084</v>
      </c>
      <c r="T89" s="204">
        <v>259602.1711608099</v>
      </c>
      <c r="U89" s="187">
        <v>54194.981496109991</v>
      </c>
      <c r="V89" s="187">
        <v>61263.657715404632</v>
      </c>
      <c r="W89" s="187">
        <v>70610.895003825703</v>
      </c>
      <c r="X89" s="187">
        <v>81087.069090707213</v>
      </c>
      <c r="Y89" s="187">
        <v>94140.330734400151</v>
      </c>
      <c r="Z89" s="187">
        <v>110032.34023422576</v>
      </c>
      <c r="AA89" s="187">
        <v>123549.70221509095</v>
      </c>
      <c r="AB89" s="187">
        <v>134924.462459998</v>
      </c>
      <c r="AC89" s="187">
        <v>146490.27525226743</v>
      </c>
      <c r="AD89" s="187">
        <v>158012.47768730699</v>
      </c>
      <c r="AE89" s="187">
        <v>168617.61977941531</v>
      </c>
      <c r="AF89" s="187">
        <v>178202.12879474711</v>
      </c>
      <c r="AG89" s="204">
        <v>1381125.9404634994</v>
      </c>
      <c r="AH89" s="187">
        <v>193606.63124485491</v>
      </c>
      <c r="AI89" s="187">
        <v>200428.69175955583</v>
      </c>
      <c r="AJ89" s="187">
        <v>206610.4078665952</v>
      </c>
      <c r="AK89" s="187">
        <v>213018.33864451747</v>
      </c>
      <c r="AL89" s="187">
        <v>218665.86964791597</v>
      </c>
      <c r="AM89" s="187">
        <v>223299.70021008665</v>
      </c>
      <c r="AN89" s="187">
        <v>227368.70605472254</v>
      </c>
      <c r="AO89" s="187">
        <v>231318.60594000318</v>
      </c>
      <c r="AP89" s="187">
        <v>235855.39383300641</v>
      </c>
      <c r="AQ89" s="187">
        <v>240255.07151726048</v>
      </c>
      <c r="AR89" s="187">
        <v>244637.34616656374</v>
      </c>
      <c r="AS89" s="187">
        <v>249860.93908267334</v>
      </c>
      <c r="AT89" s="204">
        <v>2684925.7019677553</v>
      </c>
      <c r="AU89" s="187">
        <v>257116.31515691482</v>
      </c>
      <c r="AV89" s="187">
        <v>263150.07930416503</v>
      </c>
      <c r="AW89" s="187">
        <v>267930.15387158329</v>
      </c>
      <c r="AX89" s="187">
        <v>272328.36476811703</v>
      </c>
      <c r="AY89" s="187">
        <v>276028.15469960758</v>
      </c>
      <c r="AZ89" s="187">
        <v>0</v>
      </c>
      <c r="BA89" s="187">
        <v>0</v>
      </c>
      <c r="BB89" s="187">
        <v>0</v>
      </c>
      <c r="BC89" s="187">
        <v>0</v>
      </c>
      <c r="BD89" s="187">
        <v>0</v>
      </c>
      <c r="BE89" s="187">
        <v>0</v>
      </c>
      <c r="BF89" s="187">
        <v>0</v>
      </c>
      <c r="BG89" s="204">
        <v>1336553.0678003877</v>
      </c>
      <c r="BH89" s="187">
        <v>0</v>
      </c>
      <c r="BI89" s="204">
        <v>0</v>
      </c>
      <c r="BJ89" s="187">
        <v>0</v>
      </c>
      <c r="BK89" s="187">
        <v>0</v>
      </c>
      <c r="BL89" s="187">
        <v>0</v>
      </c>
      <c r="BM89" s="187">
        <v>0</v>
      </c>
      <c r="BN89" s="187">
        <v>0</v>
      </c>
      <c r="BO89" s="187">
        <v>0</v>
      </c>
      <c r="BP89" s="187">
        <v>0</v>
      </c>
      <c r="BQ89" s="187">
        <v>0</v>
      </c>
      <c r="BR89" s="187">
        <v>0</v>
      </c>
      <c r="BS89" s="187">
        <v>0</v>
      </c>
      <c r="BT89" s="187">
        <v>0</v>
      </c>
    </row>
    <row r="90" spans="1:72" outlineLevel="2">
      <c r="A90" s="184" t="s">
        <v>119</v>
      </c>
      <c r="B90" s="185" t="s">
        <v>145</v>
      </c>
      <c r="C90" s="185" t="s">
        <v>172</v>
      </c>
      <c r="D90" s="185" t="s">
        <v>141</v>
      </c>
      <c r="E90" s="186" t="s">
        <v>273</v>
      </c>
      <c r="F90" s="187">
        <v>0</v>
      </c>
      <c r="G90" s="204">
        <v>0</v>
      </c>
      <c r="H90" s="187">
        <v>1072.9447872285559</v>
      </c>
      <c r="I90" s="187">
        <v>2475.2763960873895</v>
      </c>
      <c r="J90" s="187">
        <v>3242.0986871150112</v>
      </c>
      <c r="K90" s="187">
        <v>4230.1056723081256</v>
      </c>
      <c r="L90" s="187">
        <v>5221.8506172618854</v>
      </c>
      <c r="M90" s="187">
        <v>6189.8472793917335</v>
      </c>
      <c r="N90" s="187">
        <v>7560.1462364528288</v>
      </c>
      <c r="O90" s="187">
        <v>9501.3068085891209</v>
      </c>
      <c r="P90" s="187">
        <v>11359.880106574801</v>
      </c>
      <c r="Q90" s="187">
        <v>13318.030888052239</v>
      </c>
      <c r="R90" s="187">
        <v>15581.315632319598</v>
      </c>
      <c r="S90" s="187">
        <v>17637.94441596825</v>
      </c>
      <c r="T90" s="204">
        <v>97390.747527349537</v>
      </c>
      <c r="U90" s="187">
        <v>20331.454612016816</v>
      </c>
      <c r="V90" s="187">
        <v>22983.295534408255</v>
      </c>
      <c r="W90" s="187">
        <v>26489.947357712685</v>
      </c>
      <c r="X90" s="187">
        <v>30420.124139308347</v>
      </c>
      <c r="Y90" s="187">
        <v>35317.105175579607</v>
      </c>
      <c r="Z90" s="187">
        <v>41279.05332870585</v>
      </c>
      <c r="AA90" s="187">
        <v>46350.143381719128</v>
      </c>
      <c r="AB90" s="187">
        <v>50617.4281977219</v>
      </c>
      <c r="AC90" s="187">
        <v>54956.387107671668</v>
      </c>
      <c r="AD90" s="187">
        <v>59278.98542529063</v>
      </c>
      <c r="AE90" s="187">
        <v>63257.545047368658</v>
      </c>
      <c r="AF90" s="187">
        <v>66853.210266622802</v>
      </c>
      <c r="AG90" s="204">
        <v>518134.67957412638</v>
      </c>
      <c r="AH90" s="187">
        <v>72632.268285261453</v>
      </c>
      <c r="AI90" s="187">
        <v>75191.590382733353</v>
      </c>
      <c r="AJ90" s="187">
        <v>77510.684826259749</v>
      </c>
      <c r="AK90" s="187">
        <v>79914.644568872158</v>
      </c>
      <c r="AL90" s="187">
        <v>82033.337427431325</v>
      </c>
      <c r="AM90" s="187">
        <v>83771.736687911034</v>
      </c>
      <c r="AN90" s="187">
        <v>85298.239795070214</v>
      </c>
      <c r="AO90" s="187">
        <v>86780.059845979486</v>
      </c>
      <c r="AP90" s="187">
        <v>88482.053177918599</v>
      </c>
      <c r="AQ90" s="187">
        <v>90132.609090578815</v>
      </c>
      <c r="AR90" s="187">
        <v>91776.636188108052</v>
      </c>
      <c r="AS90" s="187">
        <v>93736.287051595456</v>
      </c>
      <c r="AT90" s="204">
        <v>1007260.1473277195</v>
      </c>
      <c r="AU90" s="187">
        <v>96458.169138724523</v>
      </c>
      <c r="AV90" s="187">
        <v>98721.758838598063</v>
      </c>
      <c r="AW90" s="187">
        <v>100515.02209705117</v>
      </c>
      <c r="AX90" s="187">
        <v>102165.02773868744</v>
      </c>
      <c r="AY90" s="187">
        <v>103553.01808372512</v>
      </c>
      <c r="AZ90" s="187">
        <v>0</v>
      </c>
      <c r="BA90" s="187">
        <v>0</v>
      </c>
      <c r="BB90" s="187">
        <v>0</v>
      </c>
      <c r="BC90" s="187">
        <v>0</v>
      </c>
      <c r="BD90" s="187">
        <v>0</v>
      </c>
      <c r="BE90" s="187">
        <v>0</v>
      </c>
      <c r="BF90" s="187">
        <v>0</v>
      </c>
      <c r="BG90" s="204">
        <v>501412.99589678633</v>
      </c>
      <c r="BH90" s="187">
        <v>0</v>
      </c>
      <c r="BI90" s="204">
        <v>0</v>
      </c>
      <c r="BJ90" s="187">
        <v>0</v>
      </c>
      <c r="BK90" s="187">
        <v>0</v>
      </c>
      <c r="BL90" s="187">
        <v>0</v>
      </c>
      <c r="BM90" s="187">
        <v>0</v>
      </c>
      <c r="BN90" s="187">
        <v>0</v>
      </c>
      <c r="BO90" s="187">
        <v>0</v>
      </c>
      <c r="BP90" s="187">
        <v>0</v>
      </c>
      <c r="BQ90" s="187">
        <v>0</v>
      </c>
      <c r="BR90" s="187">
        <v>0</v>
      </c>
      <c r="BS90" s="187">
        <v>0</v>
      </c>
      <c r="BT90" s="187">
        <v>0</v>
      </c>
    </row>
    <row r="91" spans="1:72" outlineLevel="1">
      <c r="A91" s="191"/>
      <c r="B91" s="188" t="s">
        <v>288</v>
      </c>
      <c r="C91" s="188"/>
      <c r="D91" s="188"/>
      <c r="E91" s="192"/>
      <c r="F91" s="193">
        <f t="shared" ref="F91:AK91" si="16">SUBTOTAL(9,F83:F90)</f>
        <v>3787.9371573277472</v>
      </c>
      <c r="G91" s="193">
        <f t="shared" si="16"/>
        <v>3787.9371573277472</v>
      </c>
      <c r="H91" s="193">
        <f t="shared" si="16"/>
        <v>55279.444063901217</v>
      </c>
      <c r="I91" s="193">
        <f t="shared" si="16"/>
        <v>116388.24309911311</v>
      </c>
      <c r="J91" s="193">
        <f t="shared" si="16"/>
        <v>149818.50678721382</v>
      </c>
      <c r="K91" s="193">
        <f t="shared" si="16"/>
        <v>192882.26180032201</v>
      </c>
      <c r="L91" s="193">
        <f t="shared" si="16"/>
        <v>236108.94135322986</v>
      </c>
      <c r="M91" s="193">
        <f t="shared" si="16"/>
        <v>278301.42373184772</v>
      </c>
      <c r="N91" s="193">
        <f t="shared" si="16"/>
        <v>338015.70501195936</v>
      </c>
      <c r="O91" s="193">
        <f t="shared" si="16"/>
        <v>422593.13471344282</v>
      </c>
      <c r="P91" s="193">
        <f t="shared" si="16"/>
        <v>501458.02764754376</v>
      </c>
      <c r="Q91" s="193">
        <f t="shared" si="16"/>
        <v>581478.44505525404</v>
      </c>
      <c r="R91" s="193">
        <f t="shared" si="16"/>
        <v>674768.60064935451</v>
      </c>
      <c r="S91" s="193">
        <f t="shared" si="16"/>
        <v>759038.17452974094</v>
      </c>
      <c r="T91" s="193">
        <f t="shared" si="16"/>
        <v>4306130.9084429238</v>
      </c>
      <c r="U91" s="193">
        <f t="shared" si="16"/>
        <v>870739.05121861468</v>
      </c>
      <c r="V91" s="193">
        <f t="shared" si="16"/>
        <v>980784.94498795865</v>
      </c>
      <c r="W91" s="193">
        <f t="shared" si="16"/>
        <v>1128039.8168316768</v>
      </c>
      <c r="X91" s="193">
        <f t="shared" si="16"/>
        <v>1293719.5715080989</v>
      </c>
      <c r="Y91" s="193">
        <f t="shared" si="16"/>
        <v>1499328.2067716748</v>
      </c>
      <c r="Z91" s="193">
        <f t="shared" si="16"/>
        <v>1751290.2904607903</v>
      </c>
      <c r="AA91" s="193">
        <f t="shared" si="16"/>
        <v>1964422.6666543405</v>
      </c>
      <c r="AB91" s="193">
        <f t="shared" si="16"/>
        <v>2142516.6779345404</v>
      </c>
      <c r="AC91" s="193">
        <f t="shared" si="16"/>
        <v>2325860.0397581304</v>
      </c>
      <c r="AD91" s="193">
        <f t="shared" si="16"/>
        <v>2507390.2855854835</v>
      </c>
      <c r="AE91" s="193">
        <f t="shared" si="16"/>
        <v>2676068.0962926168</v>
      </c>
      <c r="AF91" s="193">
        <f t="shared" si="16"/>
        <v>2832367.032184015</v>
      </c>
      <c r="AG91" s="193">
        <f t="shared" si="16"/>
        <v>21972526.680187941</v>
      </c>
      <c r="AH91" s="193">
        <f t="shared" si="16"/>
        <v>3080491.4207127164</v>
      </c>
      <c r="AI91" s="193">
        <f t="shared" si="16"/>
        <v>3191625.8911629478</v>
      </c>
      <c r="AJ91" s="193">
        <f t="shared" si="16"/>
        <v>3292296.2680392633</v>
      </c>
      <c r="AK91" s="193">
        <f t="shared" si="16"/>
        <v>3396661.4832494697</v>
      </c>
      <c r="AL91" s="193">
        <f t="shared" ref="AL91:BG91" si="17">SUBTOTAL(9,AL83:AL90)</f>
        <v>3488600.9778244621</v>
      </c>
      <c r="AM91" s="193">
        <f t="shared" si="17"/>
        <v>3563975.9999649408</v>
      </c>
      <c r="AN91" s="193">
        <f t="shared" si="17"/>
        <v>3630120.8430434465</v>
      </c>
      <c r="AO91" s="193">
        <f t="shared" si="17"/>
        <v>3694318.2179187201</v>
      </c>
      <c r="AP91" s="193">
        <f t="shared" si="17"/>
        <v>3768103.5406955155</v>
      </c>
      <c r="AQ91" s="193">
        <f t="shared" si="17"/>
        <v>3839647.2081071278</v>
      </c>
      <c r="AR91" s="193">
        <f t="shared" si="17"/>
        <v>3910905.1417058422</v>
      </c>
      <c r="AS91" s="193">
        <f t="shared" si="17"/>
        <v>3995908.2097227927</v>
      </c>
      <c r="AT91" s="193">
        <f t="shared" si="17"/>
        <v>42852655.202147253</v>
      </c>
      <c r="AU91" s="193">
        <f t="shared" si="17"/>
        <v>4113746.7987837787</v>
      </c>
      <c r="AV91" s="193">
        <f t="shared" si="17"/>
        <v>4211981.7728095707</v>
      </c>
      <c r="AW91" s="193">
        <f t="shared" si="17"/>
        <v>4289730.9613153404</v>
      </c>
      <c r="AX91" s="193">
        <f t="shared" si="17"/>
        <v>4361239.351980743</v>
      </c>
      <c r="AY91" s="193">
        <f t="shared" si="17"/>
        <v>4421334.6259521516</v>
      </c>
      <c r="AZ91" s="193">
        <f t="shared" si="17"/>
        <v>0</v>
      </c>
      <c r="BA91" s="193">
        <f t="shared" si="17"/>
        <v>0</v>
      </c>
      <c r="BB91" s="193">
        <f t="shared" si="17"/>
        <v>0</v>
      </c>
      <c r="BC91" s="193">
        <f t="shared" si="17"/>
        <v>0</v>
      </c>
      <c r="BD91" s="193">
        <f t="shared" si="17"/>
        <v>0</v>
      </c>
      <c r="BE91" s="193">
        <f t="shared" si="17"/>
        <v>0</v>
      </c>
      <c r="BF91" s="193">
        <f t="shared" si="17"/>
        <v>0</v>
      </c>
      <c r="BG91" s="193">
        <f t="shared" si="17"/>
        <v>21398033.510841586</v>
      </c>
      <c r="BH91" s="187"/>
      <c r="BI91" s="200">
        <f>G91+T91+AG91+AT91+BG91</f>
        <v>90533134.238777041</v>
      </c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</row>
    <row r="92" spans="1:72" outlineLevel="2">
      <c r="A92" s="184" t="s">
        <v>118</v>
      </c>
      <c r="B92" s="185" t="s">
        <v>20</v>
      </c>
      <c r="C92" s="185" t="s">
        <v>179</v>
      </c>
      <c r="D92" s="185" t="s">
        <v>141</v>
      </c>
      <c r="E92" s="186" t="s">
        <v>180</v>
      </c>
      <c r="F92" s="187">
        <v>0</v>
      </c>
      <c r="G92" s="204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187">
        <v>0</v>
      </c>
      <c r="P92" s="187">
        <v>6.707346203466285E-6</v>
      </c>
      <c r="Q92" s="187">
        <v>2.3475711712476318E-5</v>
      </c>
      <c r="R92" s="187">
        <v>4.024407722234724E-5</v>
      </c>
      <c r="S92" s="187">
        <v>5701.2442733079206</v>
      </c>
      <c r="T92" s="204">
        <v>5701.2443437350557</v>
      </c>
      <c r="U92" s="187">
        <v>7407.3609863102993</v>
      </c>
      <c r="V92" s="187">
        <v>9122.2398872815957</v>
      </c>
      <c r="W92" s="187">
        <v>10845.925976623834</v>
      </c>
      <c r="X92" s="187">
        <v>12578.464485849854</v>
      </c>
      <c r="Y92" s="187">
        <v>14990.635499116797</v>
      </c>
      <c r="Z92" s="187">
        <v>17415.194818336215</v>
      </c>
      <c r="AA92" s="187">
        <v>19852.206066743605</v>
      </c>
      <c r="AB92" s="187">
        <v>22301.733194327488</v>
      </c>
      <c r="AC92" s="187">
        <v>24093.105859160813</v>
      </c>
      <c r="AD92" s="187">
        <v>26229.045875344014</v>
      </c>
      <c r="AE92" s="187">
        <v>27705.220923942004</v>
      </c>
      <c r="AF92" s="187">
        <v>27847.507997039371</v>
      </c>
      <c r="AG92" s="204">
        <v>220388.64157007588</v>
      </c>
      <c r="AH92" s="187">
        <v>27990.52582089401</v>
      </c>
      <c r="AI92" s="187">
        <v>28134.278148458729</v>
      </c>
      <c r="AJ92" s="187">
        <v>28278.768751960542</v>
      </c>
      <c r="AK92" s="187">
        <v>28424.001422999689</v>
      </c>
      <c r="AL92" s="187">
        <v>28569.979972649122</v>
      </c>
      <c r="AM92" s="187">
        <v>28716.708231554494</v>
      </c>
      <c r="AN92" s="187">
        <v>28864.190050034707</v>
      </c>
      <c r="AO92" s="187">
        <v>29012.429298182928</v>
      </c>
      <c r="AP92" s="187">
        <v>29161.429865968166</v>
      </c>
      <c r="AQ92" s="187">
        <v>29311.195663337323</v>
      </c>
      <c r="AR92" s="187">
        <v>29461.730620317816</v>
      </c>
      <c r="AS92" s="187">
        <v>29613.038687120683</v>
      </c>
      <c r="AT92" s="204">
        <v>345538.27653347811</v>
      </c>
      <c r="AU92" s="187">
        <v>29765.123834244285</v>
      </c>
      <c r="AV92" s="187">
        <v>29917.99005257844</v>
      </c>
      <c r="AW92" s="187">
        <v>30071.641353509192</v>
      </c>
      <c r="AX92" s="187">
        <v>30226.081769024055</v>
      </c>
      <c r="AY92" s="187">
        <v>30381.315351817815</v>
      </c>
      <c r="AZ92" s="187">
        <v>0</v>
      </c>
      <c r="BA92" s="187">
        <v>0</v>
      </c>
      <c r="BB92" s="187">
        <v>0</v>
      </c>
      <c r="BC92" s="187">
        <v>0</v>
      </c>
      <c r="BD92" s="187">
        <v>0</v>
      </c>
      <c r="BE92" s="187">
        <v>0</v>
      </c>
      <c r="BF92" s="187">
        <v>0</v>
      </c>
      <c r="BG92" s="204">
        <v>150362.15236117379</v>
      </c>
      <c r="BH92" s="187">
        <v>0</v>
      </c>
      <c r="BI92" s="204">
        <v>0</v>
      </c>
      <c r="BJ92" s="187">
        <v>0</v>
      </c>
      <c r="BK92" s="187">
        <v>0</v>
      </c>
      <c r="BL92" s="187">
        <v>0</v>
      </c>
      <c r="BM92" s="187">
        <v>0</v>
      </c>
      <c r="BN92" s="187">
        <v>0</v>
      </c>
      <c r="BO92" s="187">
        <v>0</v>
      </c>
      <c r="BP92" s="187">
        <v>0</v>
      </c>
      <c r="BQ92" s="187">
        <v>0</v>
      </c>
      <c r="BR92" s="187">
        <v>0</v>
      </c>
      <c r="BS92" s="187">
        <v>0</v>
      </c>
      <c r="BT92" s="187">
        <v>0</v>
      </c>
    </row>
    <row r="93" spans="1:72" outlineLevel="2">
      <c r="A93" s="184" t="s">
        <v>118</v>
      </c>
      <c r="B93" s="185" t="s">
        <v>20</v>
      </c>
      <c r="C93" s="185" t="s">
        <v>179</v>
      </c>
      <c r="D93" s="185" t="s">
        <v>141</v>
      </c>
      <c r="E93" s="186" t="s">
        <v>274</v>
      </c>
      <c r="F93" s="187">
        <v>0</v>
      </c>
      <c r="G93" s="204">
        <v>0</v>
      </c>
      <c r="H93" s="187">
        <v>0</v>
      </c>
      <c r="I93" s="187">
        <v>0</v>
      </c>
      <c r="J93" s="187">
        <v>4.5414904222534294E-7</v>
      </c>
      <c r="K93" s="187">
        <v>1.3624471266993527E-6</v>
      </c>
      <c r="L93" s="187">
        <v>2.2707452112200104E-6</v>
      </c>
      <c r="M93" s="187">
        <v>3.1790432957873163E-6</v>
      </c>
      <c r="N93" s="187">
        <v>4.0873413804012696E-6</v>
      </c>
      <c r="O93" s="187">
        <v>4.9956394650618711E-6</v>
      </c>
      <c r="P93" s="187">
        <v>5.9039375497691204E-6</v>
      </c>
      <c r="Q93" s="187">
        <v>6.8122356345230175E-6</v>
      </c>
      <c r="R93" s="187">
        <v>7.7205337193235624E-6</v>
      </c>
      <c r="S93" s="187">
        <v>862.88318041707555</v>
      </c>
      <c r="T93" s="204">
        <v>862.88321720314798</v>
      </c>
      <c r="U93" s="187">
        <v>958.14454068061002</v>
      </c>
      <c r="V93" s="187">
        <v>1053.8951394226385</v>
      </c>
      <c r="W93" s="187">
        <v>1150.1374892494077</v>
      </c>
      <c r="X93" s="187">
        <v>1246.8741156712799</v>
      </c>
      <c r="Y93" s="187">
        <v>1344.107557169006</v>
      </c>
      <c r="Z93" s="187">
        <v>1441.8403652603383</v>
      </c>
      <c r="AA93" s="187">
        <v>1827.703630924186</v>
      </c>
      <c r="AB93" s="187">
        <v>3381.2000009603057</v>
      </c>
      <c r="AC93" s="187">
        <v>6123.464647752362</v>
      </c>
      <c r="AD93" s="187">
        <v>15086.529449508522</v>
      </c>
      <c r="AE93" s="187">
        <v>26971.909171111114</v>
      </c>
      <c r="AF93" s="187">
        <v>36647.579216257676</v>
      </c>
      <c r="AG93" s="204">
        <v>97233.385323967435</v>
      </c>
      <c r="AH93" s="187">
        <v>47735.391203738625</v>
      </c>
      <c r="AI93" s="187">
        <v>57154.377456804541</v>
      </c>
      <c r="AJ93" s="187">
        <v>61171.937362120239</v>
      </c>
      <c r="AK93" s="187">
        <v>61970.527750286681</v>
      </c>
      <c r="AL93" s="187">
        <v>62531.006476175404</v>
      </c>
      <c r="AM93" s="187">
        <v>62973.256869304518</v>
      </c>
      <c r="AN93" s="187">
        <v>63417.778549646508</v>
      </c>
      <c r="AO93" s="187">
        <v>63864.583181963426</v>
      </c>
      <c r="AP93" s="187">
        <v>64313.682490924613</v>
      </c>
      <c r="AQ93" s="187">
        <v>64765.088261414399</v>
      </c>
      <c r="AR93" s="187">
        <v>65218.812338841301</v>
      </c>
      <c r="AS93" s="187">
        <v>65674.866629448894</v>
      </c>
      <c r="AT93" s="204">
        <v>740791.30857066903</v>
      </c>
      <c r="AU93" s="187">
        <v>66118.124599317089</v>
      </c>
      <c r="AV93" s="187">
        <v>66548.520529748726</v>
      </c>
      <c r="AW93" s="187">
        <v>66981.126865842962</v>
      </c>
      <c r="AX93" s="187">
        <v>67415.954959689479</v>
      </c>
      <c r="AY93" s="187">
        <v>67853.016221679412</v>
      </c>
      <c r="AZ93" s="187">
        <v>0</v>
      </c>
      <c r="BA93" s="187">
        <v>0</v>
      </c>
      <c r="BB93" s="187">
        <v>0</v>
      </c>
      <c r="BC93" s="187">
        <v>0</v>
      </c>
      <c r="BD93" s="187">
        <v>0</v>
      </c>
      <c r="BE93" s="187">
        <v>0</v>
      </c>
      <c r="BF93" s="187">
        <v>0</v>
      </c>
      <c r="BG93" s="204">
        <v>334916.74317627767</v>
      </c>
      <c r="BH93" s="187">
        <v>0</v>
      </c>
      <c r="BI93" s="204">
        <v>0</v>
      </c>
      <c r="BJ93" s="187">
        <v>0</v>
      </c>
      <c r="BK93" s="187">
        <v>0</v>
      </c>
      <c r="BL93" s="187">
        <v>0</v>
      </c>
      <c r="BM93" s="187">
        <v>0</v>
      </c>
      <c r="BN93" s="187">
        <v>0</v>
      </c>
      <c r="BO93" s="187">
        <v>0</v>
      </c>
      <c r="BP93" s="187">
        <v>0</v>
      </c>
      <c r="BQ93" s="187">
        <v>0</v>
      </c>
      <c r="BR93" s="187">
        <v>0</v>
      </c>
      <c r="BS93" s="187">
        <v>0</v>
      </c>
      <c r="BT93" s="187">
        <v>0</v>
      </c>
    </row>
    <row r="94" spans="1:72" outlineLevel="1">
      <c r="A94" s="191"/>
      <c r="B94" s="188" t="s">
        <v>280</v>
      </c>
      <c r="C94" s="188"/>
      <c r="D94" s="188"/>
      <c r="E94" s="192"/>
      <c r="F94" s="193">
        <f t="shared" ref="F94:AK94" si="18">SUBTOTAL(9,F92:F93)</f>
        <v>0</v>
      </c>
      <c r="G94" s="193">
        <f t="shared" si="18"/>
        <v>0</v>
      </c>
      <c r="H94" s="193">
        <f t="shared" si="18"/>
        <v>0</v>
      </c>
      <c r="I94" s="193">
        <f t="shared" si="18"/>
        <v>0</v>
      </c>
      <c r="J94" s="193">
        <f t="shared" si="18"/>
        <v>4.5414904222534294E-7</v>
      </c>
      <c r="K94" s="193">
        <f t="shared" si="18"/>
        <v>1.3624471266993527E-6</v>
      </c>
      <c r="L94" s="193">
        <f t="shared" si="18"/>
        <v>2.2707452112200104E-6</v>
      </c>
      <c r="M94" s="193">
        <f t="shared" si="18"/>
        <v>3.1790432957873163E-6</v>
      </c>
      <c r="N94" s="193">
        <f t="shared" si="18"/>
        <v>4.0873413804012696E-6</v>
      </c>
      <c r="O94" s="193">
        <f t="shared" si="18"/>
        <v>4.9956394650618711E-6</v>
      </c>
      <c r="P94" s="193">
        <f t="shared" si="18"/>
        <v>1.2611283753235405E-5</v>
      </c>
      <c r="Q94" s="193">
        <f t="shared" si="18"/>
        <v>3.0287947346999336E-5</v>
      </c>
      <c r="R94" s="193">
        <f t="shared" si="18"/>
        <v>4.7964610941670806E-5</v>
      </c>
      <c r="S94" s="193">
        <f t="shared" si="18"/>
        <v>6564.1274537249965</v>
      </c>
      <c r="T94" s="193">
        <f t="shared" si="18"/>
        <v>6564.1275609382037</v>
      </c>
      <c r="U94" s="193">
        <f t="shared" si="18"/>
        <v>8365.5055269909099</v>
      </c>
      <c r="V94" s="193">
        <f t="shared" si="18"/>
        <v>10176.135026704234</v>
      </c>
      <c r="W94" s="193">
        <f t="shared" si="18"/>
        <v>11996.063465873242</v>
      </c>
      <c r="X94" s="193">
        <f t="shared" si="18"/>
        <v>13825.338601521134</v>
      </c>
      <c r="Y94" s="193">
        <f t="shared" si="18"/>
        <v>16334.743056285803</v>
      </c>
      <c r="Z94" s="193">
        <f t="shared" si="18"/>
        <v>18857.035183596552</v>
      </c>
      <c r="AA94" s="193">
        <f t="shared" si="18"/>
        <v>21679.90969766779</v>
      </c>
      <c r="AB94" s="193">
        <f t="shared" si="18"/>
        <v>25682.933195287795</v>
      </c>
      <c r="AC94" s="193">
        <f t="shared" si="18"/>
        <v>30216.570506913173</v>
      </c>
      <c r="AD94" s="193">
        <f t="shared" si="18"/>
        <v>41315.575324852536</v>
      </c>
      <c r="AE94" s="193">
        <f t="shared" si="18"/>
        <v>54677.130095053115</v>
      </c>
      <c r="AF94" s="193">
        <f t="shared" si="18"/>
        <v>64495.087213297047</v>
      </c>
      <c r="AG94" s="193">
        <f t="shared" si="18"/>
        <v>317622.02689404332</v>
      </c>
      <c r="AH94" s="193">
        <f t="shared" si="18"/>
        <v>75725.917024632639</v>
      </c>
      <c r="AI94" s="193">
        <f t="shared" si="18"/>
        <v>85288.655605263266</v>
      </c>
      <c r="AJ94" s="193">
        <f t="shared" si="18"/>
        <v>89450.706114080778</v>
      </c>
      <c r="AK94" s="193">
        <f t="shared" si="18"/>
        <v>90394.52917328637</v>
      </c>
      <c r="AL94" s="193">
        <f t="shared" ref="AL94:BG94" si="19">SUBTOTAL(9,AL92:AL93)</f>
        <v>91100.986448824522</v>
      </c>
      <c r="AM94" s="193">
        <f t="shared" si="19"/>
        <v>91689.965100859015</v>
      </c>
      <c r="AN94" s="193">
        <f t="shared" si="19"/>
        <v>92281.968599681219</v>
      </c>
      <c r="AO94" s="193">
        <f t="shared" si="19"/>
        <v>92877.012480146353</v>
      </c>
      <c r="AP94" s="193">
        <f t="shared" si="19"/>
        <v>93475.112356892787</v>
      </c>
      <c r="AQ94" s="193">
        <f t="shared" si="19"/>
        <v>94076.283924751726</v>
      </c>
      <c r="AR94" s="193">
        <f t="shared" si="19"/>
        <v>94680.542959159124</v>
      </c>
      <c r="AS94" s="193">
        <f t="shared" si="19"/>
        <v>95287.90531656958</v>
      </c>
      <c r="AT94" s="193">
        <f t="shared" si="19"/>
        <v>1086329.5851041472</v>
      </c>
      <c r="AU94" s="193">
        <f t="shared" si="19"/>
        <v>95883.24843356137</v>
      </c>
      <c r="AV94" s="193">
        <f t="shared" si="19"/>
        <v>96466.510582327173</v>
      </c>
      <c r="AW94" s="193">
        <f t="shared" si="19"/>
        <v>97052.768219352147</v>
      </c>
      <c r="AX94" s="193">
        <f t="shared" si="19"/>
        <v>97642.03672871353</v>
      </c>
      <c r="AY94" s="193">
        <f t="shared" si="19"/>
        <v>98234.331573497228</v>
      </c>
      <c r="AZ94" s="193">
        <f t="shared" si="19"/>
        <v>0</v>
      </c>
      <c r="BA94" s="193">
        <f t="shared" si="19"/>
        <v>0</v>
      </c>
      <c r="BB94" s="193">
        <f t="shared" si="19"/>
        <v>0</v>
      </c>
      <c r="BC94" s="193">
        <f t="shared" si="19"/>
        <v>0</v>
      </c>
      <c r="BD94" s="193">
        <f t="shared" si="19"/>
        <v>0</v>
      </c>
      <c r="BE94" s="193">
        <f t="shared" si="19"/>
        <v>0</v>
      </c>
      <c r="BF94" s="193">
        <f t="shared" si="19"/>
        <v>0</v>
      </c>
      <c r="BG94" s="193">
        <f t="shared" si="19"/>
        <v>485278.89553745149</v>
      </c>
      <c r="BH94" s="187"/>
      <c r="BI94" s="200">
        <f>G94+T94+AG94+AT94+BG94</f>
        <v>1895794.6350965803</v>
      </c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</row>
    <row r="95" spans="1:72" outlineLevel="2">
      <c r="A95" s="184" t="s">
        <v>118</v>
      </c>
      <c r="B95" s="185" t="s">
        <v>21</v>
      </c>
      <c r="C95" s="185" t="s">
        <v>179</v>
      </c>
      <c r="D95" s="185" t="s">
        <v>141</v>
      </c>
      <c r="E95" s="186" t="s">
        <v>180</v>
      </c>
      <c r="F95" s="187">
        <v>0</v>
      </c>
      <c r="G95" s="204">
        <v>0</v>
      </c>
      <c r="H95" s="187">
        <v>0</v>
      </c>
      <c r="I95" s="187">
        <v>0</v>
      </c>
      <c r="J95" s="187">
        <v>0</v>
      </c>
      <c r="K95" s="187">
        <v>0</v>
      </c>
      <c r="L95" s="187">
        <v>0</v>
      </c>
      <c r="M95" s="187">
        <v>0</v>
      </c>
      <c r="N95" s="187">
        <v>0</v>
      </c>
      <c r="O95" s="187">
        <v>0</v>
      </c>
      <c r="P95" s="187">
        <v>2.2012535078326599E-5</v>
      </c>
      <c r="Q95" s="187">
        <v>7.7043872775273115E-5</v>
      </c>
      <c r="R95" s="187">
        <v>1.3207521047504492E-4</v>
      </c>
      <c r="S95" s="187">
        <v>18710.654817764258</v>
      </c>
      <c r="T95" s="204">
        <v>18710.655048895875</v>
      </c>
      <c r="U95" s="187">
        <v>24309.881822518477</v>
      </c>
      <c r="V95" s="187">
        <v>29937.865054277805</v>
      </c>
      <c r="W95" s="187">
        <v>35594.752197819202</v>
      </c>
      <c r="X95" s="187">
        <v>41280.691696391732</v>
      </c>
      <c r="Y95" s="187">
        <v>49197.086263444304</v>
      </c>
      <c r="Z95" s="187">
        <v>57154.137449533322</v>
      </c>
      <c r="AA95" s="187">
        <v>65152.054056867695</v>
      </c>
      <c r="AB95" s="187">
        <v>73191.045960012241</v>
      </c>
      <c r="AC95" s="187">
        <v>79070.070603562112</v>
      </c>
      <c r="AD95" s="187">
        <v>86079.915198602714</v>
      </c>
      <c r="AE95" s="187">
        <v>90924.507091327891</v>
      </c>
      <c r="AF95" s="187">
        <v>91391.47257853199</v>
      </c>
      <c r="AG95" s="204">
        <v>723283.47997288941</v>
      </c>
      <c r="AH95" s="187">
        <v>91860.836283479744</v>
      </c>
      <c r="AI95" s="187">
        <v>92332.610522816627</v>
      </c>
      <c r="AJ95" s="187">
        <v>92806.807676443292</v>
      </c>
      <c r="AK95" s="187">
        <v>93283.440187840431</v>
      </c>
      <c r="AL95" s="187">
        <v>93762.52056439544</v>
      </c>
      <c r="AM95" s="187">
        <v>94244.061377730395</v>
      </c>
      <c r="AN95" s="187">
        <v>94728.075264032144</v>
      </c>
      <c r="AO95" s="187">
        <v>95214.574924383836</v>
      </c>
      <c r="AP95" s="187">
        <v>95703.573125098177</v>
      </c>
      <c r="AQ95" s="187">
        <v>96195.082698052429</v>
      </c>
      <c r="AR95" s="187">
        <v>96689.116541025229</v>
      </c>
      <c r="AS95" s="187">
        <v>97185.687618034892</v>
      </c>
      <c r="AT95" s="204">
        <v>1134006.3867833326</v>
      </c>
      <c r="AU95" s="187">
        <v>97684.808959679765</v>
      </c>
      <c r="AV95" s="187">
        <v>98186.493663480025</v>
      </c>
      <c r="AW95" s="187">
        <v>98690.754894221449</v>
      </c>
      <c r="AX95" s="187">
        <v>99197.60588430085</v>
      </c>
      <c r="AY95" s="187">
        <v>99707.059934073332</v>
      </c>
      <c r="AZ95" s="187">
        <v>0</v>
      </c>
      <c r="BA95" s="187">
        <v>0</v>
      </c>
      <c r="BB95" s="187">
        <v>0</v>
      </c>
      <c r="BC95" s="187">
        <v>0</v>
      </c>
      <c r="BD95" s="187">
        <v>0</v>
      </c>
      <c r="BE95" s="187">
        <v>0</v>
      </c>
      <c r="BF95" s="187">
        <v>0</v>
      </c>
      <c r="BG95" s="204">
        <v>493466.72333575541</v>
      </c>
      <c r="BH95" s="187">
        <v>0</v>
      </c>
      <c r="BI95" s="204">
        <v>0</v>
      </c>
      <c r="BJ95" s="187">
        <v>0</v>
      </c>
      <c r="BK95" s="187">
        <v>0</v>
      </c>
      <c r="BL95" s="187">
        <v>0</v>
      </c>
      <c r="BM95" s="187">
        <v>0</v>
      </c>
      <c r="BN95" s="187">
        <v>0</v>
      </c>
      <c r="BO95" s="187">
        <v>0</v>
      </c>
      <c r="BP95" s="187">
        <v>0</v>
      </c>
      <c r="BQ95" s="187">
        <v>0</v>
      </c>
      <c r="BR95" s="187">
        <v>0</v>
      </c>
      <c r="BS95" s="187">
        <v>0</v>
      </c>
      <c r="BT95" s="187">
        <v>0</v>
      </c>
    </row>
    <row r="96" spans="1:72" outlineLevel="2">
      <c r="A96" s="184" t="s">
        <v>118</v>
      </c>
      <c r="B96" s="185" t="s">
        <v>21</v>
      </c>
      <c r="C96" s="185" t="s">
        <v>179</v>
      </c>
      <c r="D96" s="185" t="s">
        <v>141</v>
      </c>
      <c r="E96" s="186" t="s">
        <v>274</v>
      </c>
      <c r="F96" s="187">
        <v>0</v>
      </c>
      <c r="G96" s="204">
        <v>0</v>
      </c>
      <c r="H96" s="187">
        <v>0</v>
      </c>
      <c r="I96" s="187">
        <v>0</v>
      </c>
      <c r="J96" s="187">
        <v>1.490451129182427E-6</v>
      </c>
      <c r="K96" s="187">
        <v>4.4713533876238259E-6</v>
      </c>
      <c r="L96" s="187">
        <v>7.4522556462183185E-6</v>
      </c>
      <c r="M96" s="187">
        <v>1.0433157904965902E-5</v>
      </c>
      <c r="N96" s="187">
        <v>1.3414060163866575E-5</v>
      </c>
      <c r="O96" s="187">
        <v>1.6394962422920343E-5</v>
      </c>
      <c r="P96" s="187">
        <v>1.93758646821272E-5</v>
      </c>
      <c r="Q96" s="187">
        <v>2.2356766941487149E-5</v>
      </c>
      <c r="R96" s="187">
        <v>2.5337669201000192E-5</v>
      </c>
      <c r="S96" s="187">
        <v>2831.8571460666321</v>
      </c>
      <c r="T96" s="204">
        <v>2831.8572667931735</v>
      </c>
      <c r="U96" s="187">
        <v>3144.4910806809635</v>
      </c>
      <c r="V96" s="187">
        <v>3458.7306248527602</v>
      </c>
      <c r="W96" s="187">
        <v>3774.5840245904237</v>
      </c>
      <c r="X96" s="187">
        <v>4092.0595682517865</v>
      </c>
      <c r="Y96" s="187">
        <v>4411.1655867616109</v>
      </c>
      <c r="Z96" s="187">
        <v>4731.9104538302026</v>
      </c>
      <c r="AA96" s="187">
        <v>5998.2575922071628</v>
      </c>
      <c r="AB96" s="187">
        <v>11096.606820371469</v>
      </c>
      <c r="AC96" s="187">
        <v>20096.320701305402</v>
      </c>
      <c r="AD96" s="187">
        <v>49511.796266888923</v>
      </c>
      <c r="AE96" s="187">
        <v>88517.88453258817</v>
      </c>
      <c r="AF96" s="187">
        <v>120272.02690338659</v>
      </c>
      <c r="AG96" s="204">
        <v>319105.83415571548</v>
      </c>
      <c r="AH96" s="187">
        <v>156660.6138217391</v>
      </c>
      <c r="AI96" s="187">
        <v>187572.35730543471</v>
      </c>
      <c r="AJ96" s="187">
        <v>200757.40481339503</v>
      </c>
      <c r="AK96" s="187">
        <v>203378.26236263613</v>
      </c>
      <c r="AL96" s="187">
        <v>205217.67205464002</v>
      </c>
      <c r="AM96" s="187">
        <v>206669.07354739841</v>
      </c>
      <c r="AN96" s="187">
        <v>208127.92907457365</v>
      </c>
      <c r="AO96" s="187">
        <v>209594.27691821891</v>
      </c>
      <c r="AP96" s="187">
        <v>211068.15555699434</v>
      </c>
      <c r="AQ96" s="187">
        <v>212549.60366717694</v>
      </c>
      <c r="AR96" s="187">
        <v>214038.66012367525</v>
      </c>
      <c r="AS96" s="187">
        <v>215535.36400104972</v>
      </c>
      <c r="AT96" s="204">
        <v>2431169.3732469319</v>
      </c>
      <c r="AU96" s="187">
        <v>216990.07221417717</v>
      </c>
      <c r="AV96" s="187">
        <v>218402.5690838481</v>
      </c>
      <c r="AW96" s="187">
        <v>219822.3201835393</v>
      </c>
      <c r="AX96" s="187">
        <v>221249.36276915859</v>
      </c>
      <c r="AY96" s="187">
        <v>222683.73428795082</v>
      </c>
      <c r="AZ96" s="187">
        <v>0</v>
      </c>
      <c r="BA96" s="187">
        <v>0</v>
      </c>
      <c r="BB96" s="187">
        <v>0</v>
      </c>
      <c r="BC96" s="187">
        <v>0</v>
      </c>
      <c r="BD96" s="187">
        <v>0</v>
      </c>
      <c r="BE96" s="187">
        <v>0</v>
      </c>
      <c r="BF96" s="187">
        <v>0</v>
      </c>
      <c r="BG96" s="204">
        <v>1099148.0585386739</v>
      </c>
      <c r="BH96" s="187">
        <v>0</v>
      </c>
      <c r="BI96" s="204">
        <v>0</v>
      </c>
      <c r="BJ96" s="187">
        <v>0</v>
      </c>
      <c r="BK96" s="187">
        <v>0</v>
      </c>
      <c r="BL96" s="187">
        <v>0</v>
      </c>
      <c r="BM96" s="187">
        <v>0</v>
      </c>
      <c r="BN96" s="187">
        <v>0</v>
      </c>
      <c r="BO96" s="187">
        <v>0</v>
      </c>
      <c r="BP96" s="187">
        <v>0</v>
      </c>
      <c r="BQ96" s="187">
        <v>0</v>
      </c>
      <c r="BR96" s="187">
        <v>0</v>
      </c>
      <c r="BS96" s="187">
        <v>0</v>
      </c>
      <c r="BT96" s="187">
        <v>0</v>
      </c>
    </row>
    <row r="97" spans="1:72" outlineLevel="1">
      <c r="A97" s="191"/>
      <c r="B97" s="188" t="s">
        <v>281</v>
      </c>
      <c r="C97" s="188"/>
      <c r="D97" s="188"/>
      <c r="E97" s="192"/>
      <c r="F97" s="193">
        <f t="shared" ref="F97:AK97" si="20">SUBTOTAL(9,F95:F96)</f>
        <v>0</v>
      </c>
      <c r="G97" s="193">
        <f t="shared" si="20"/>
        <v>0</v>
      </c>
      <c r="H97" s="193">
        <f t="shared" si="20"/>
        <v>0</v>
      </c>
      <c r="I97" s="193">
        <f t="shared" si="20"/>
        <v>0</v>
      </c>
      <c r="J97" s="193">
        <f t="shared" si="20"/>
        <v>1.490451129182427E-6</v>
      </c>
      <c r="K97" s="193">
        <f t="shared" si="20"/>
        <v>4.4713533876238259E-6</v>
      </c>
      <c r="L97" s="193">
        <f t="shared" si="20"/>
        <v>7.4522556462183185E-6</v>
      </c>
      <c r="M97" s="193">
        <f t="shared" si="20"/>
        <v>1.0433157904965902E-5</v>
      </c>
      <c r="N97" s="193">
        <f t="shared" si="20"/>
        <v>1.3414060163866575E-5</v>
      </c>
      <c r="O97" s="193">
        <f t="shared" si="20"/>
        <v>1.6394962422920343E-5</v>
      </c>
      <c r="P97" s="193">
        <f t="shared" si="20"/>
        <v>4.1388399760453802E-5</v>
      </c>
      <c r="Q97" s="193">
        <f t="shared" si="20"/>
        <v>9.9400639716760268E-5</v>
      </c>
      <c r="R97" s="193">
        <f t="shared" si="20"/>
        <v>1.5741287967604512E-4</v>
      </c>
      <c r="S97" s="193">
        <f t="shared" si="20"/>
        <v>21542.51196383089</v>
      </c>
      <c r="T97" s="193">
        <f t="shared" si="20"/>
        <v>21542.512315689048</v>
      </c>
      <c r="U97" s="193">
        <f t="shared" si="20"/>
        <v>27454.372903199441</v>
      </c>
      <c r="V97" s="193">
        <f t="shared" si="20"/>
        <v>33396.595679130565</v>
      </c>
      <c r="W97" s="193">
        <f t="shared" si="20"/>
        <v>39369.336222409627</v>
      </c>
      <c r="X97" s="193">
        <f t="shared" si="20"/>
        <v>45372.751264643521</v>
      </c>
      <c r="Y97" s="193">
        <f t="shared" si="20"/>
        <v>53608.251850205917</v>
      </c>
      <c r="Z97" s="193">
        <f t="shared" si="20"/>
        <v>61886.047903363527</v>
      </c>
      <c r="AA97" s="193">
        <f t="shared" si="20"/>
        <v>71150.311649074865</v>
      </c>
      <c r="AB97" s="193">
        <f t="shared" si="20"/>
        <v>84287.652780383709</v>
      </c>
      <c r="AC97" s="193">
        <f t="shared" si="20"/>
        <v>99166.391304867517</v>
      </c>
      <c r="AD97" s="193">
        <f t="shared" si="20"/>
        <v>135591.71146549162</v>
      </c>
      <c r="AE97" s="193">
        <f t="shared" si="20"/>
        <v>179442.39162391605</v>
      </c>
      <c r="AF97" s="193">
        <f t="shared" si="20"/>
        <v>211663.49948191858</v>
      </c>
      <c r="AG97" s="193">
        <f t="shared" si="20"/>
        <v>1042389.314128605</v>
      </c>
      <c r="AH97" s="193">
        <f t="shared" si="20"/>
        <v>248521.45010521886</v>
      </c>
      <c r="AI97" s="193">
        <f t="shared" si="20"/>
        <v>279904.96782825131</v>
      </c>
      <c r="AJ97" s="193">
        <f t="shared" si="20"/>
        <v>293564.2124898383</v>
      </c>
      <c r="AK97" s="193">
        <f t="shared" si="20"/>
        <v>296661.70255047653</v>
      </c>
      <c r="AL97" s="193">
        <f t="shared" ref="AL97:BG97" si="21">SUBTOTAL(9,AL95:AL96)</f>
        <v>298980.19261903549</v>
      </c>
      <c r="AM97" s="193">
        <f t="shared" si="21"/>
        <v>300913.13492512878</v>
      </c>
      <c r="AN97" s="193">
        <f t="shared" si="21"/>
        <v>302856.0043386058</v>
      </c>
      <c r="AO97" s="193">
        <f t="shared" si="21"/>
        <v>304808.85184260271</v>
      </c>
      <c r="AP97" s="193">
        <f t="shared" si="21"/>
        <v>306771.72868209251</v>
      </c>
      <c r="AQ97" s="193">
        <f t="shared" si="21"/>
        <v>308744.68636522937</v>
      </c>
      <c r="AR97" s="193">
        <f t="shared" si="21"/>
        <v>310727.77666470048</v>
      </c>
      <c r="AS97" s="193">
        <f t="shared" si="21"/>
        <v>312721.05161908461</v>
      </c>
      <c r="AT97" s="193">
        <f t="shared" si="21"/>
        <v>3565175.7600302645</v>
      </c>
      <c r="AU97" s="193">
        <f t="shared" si="21"/>
        <v>314674.88117385691</v>
      </c>
      <c r="AV97" s="193">
        <f t="shared" si="21"/>
        <v>316589.06274732813</v>
      </c>
      <c r="AW97" s="193">
        <f t="shared" si="21"/>
        <v>318513.07507776073</v>
      </c>
      <c r="AX97" s="193">
        <f t="shared" si="21"/>
        <v>320446.96865345945</v>
      </c>
      <c r="AY97" s="193">
        <f t="shared" si="21"/>
        <v>322390.79422202415</v>
      </c>
      <c r="AZ97" s="193">
        <f t="shared" si="21"/>
        <v>0</v>
      </c>
      <c r="BA97" s="193">
        <f t="shared" si="21"/>
        <v>0</v>
      </c>
      <c r="BB97" s="193">
        <f t="shared" si="21"/>
        <v>0</v>
      </c>
      <c r="BC97" s="193">
        <f t="shared" si="21"/>
        <v>0</v>
      </c>
      <c r="BD97" s="193">
        <f t="shared" si="21"/>
        <v>0</v>
      </c>
      <c r="BE97" s="193">
        <f t="shared" si="21"/>
        <v>0</v>
      </c>
      <c r="BF97" s="193">
        <f t="shared" si="21"/>
        <v>0</v>
      </c>
      <c r="BG97" s="193">
        <f t="shared" si="21"/>
        <v>1592614.7818744294</v>
      </c>
      <c r="BH97" s="187"/>
      <c r="BI97" s="200">
        <f>G97+T97+AG97+AT97+BG97</f>
        <v>6221722.3683489878</v>
      </c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</row>
    <row r="98" spans="1:72" outlineLevel="2">
      <c r="A98" s="184" t="s">
        <v>118</v>
      </c>
      <c r="B98" s="185" t="s">
        <v>174</v>
      </c>
      <c r="C98" s="185" t="s">
        <v>275</v>
      </c>
      <c r="D98" s="185" t="s">
        <v>141</v>
      </c>
      <c r="E98" s="186" t="s">
        <v>276</v>
      </c>
      <c r="F98" s="187">
        <v>0</v>
      </c>
      <c r="G98" s="204">
        <v>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7">
        <v>0</v>
      </c>
      <c r="O98" s="187">
        <v>0</v>
      </c>
      <c r="P98" s="187">
        <v>0</v>
      </c>
      <c r="Q98" s="187">
        <v>0</v>
      </c>
      <c r="R98" s="187">
        <v>0</v>
      </c>
      <c r="S98" s="187">
        <v>0</v>
      </c>
      <c r="T98" s="204">
        <v>0</v>
      </c>
      <c r="U98" s="187">
        <v>0</v>
      </c>
      <c r="V98" s="187">
        <v>0</v>
      </c>
      <c r="W98" s="187">
        <v>0</v>
      </c>
      <c r="X98" s="187">
        <v>0</v>
      </c>
      <c r="Y98" s="187">
        <v>0</v>
      </c>
      <c r="Z98" s="187">
        <v>0</v>
      </c>
      <c r="AA98" s="187">
        <v>0</v>
      </c>
      <c r="AB98" s="187">
        <v>0</v>
      </c>
      <c r="AC98" s="187">
        <v>0</v>
      </c>
      <c r="AD98" s="187">
        <v>0</v>
      </c>
      <c r="AE98" s="187">
        <v>0</v>
      </c>
      <c r="AF98" s="187">
        <v>0</v>
      </c>
      <c r="AG98" s="204">
        <v>0</v>
      </c>
      <c r="AH98" s="187">
        <v>0</v>
      </c>
      <c r="AI98" s="187">
        <v>0</v>
      </c>
      <c r="AJ98" s="187">
        <v>0</v>
      </c>
      <c r="AK98" s="187">
        <v>0</v>
      </c>
      <c r="AL98" s="187">
        <v>0</v>
      </c>
      <c r="AM98" s="187">
        <v>0</v>
      </c>
      <c r="AN98" s="187">
        <v>0</v>
      </c>
      <c r="AO98" s="187">
        <v>0</v>
      </c>
      <c r="AP98" s="187">
        <v>0</v>
      </c>
      <c r="AQ98" s="187">
        <v>0</v>
      </c>
      <c r="AR98" s="187">
        <v>0</v>
      </c>
      <c r="AS98" s="187">
        <v>0</v>
      </c>
      <c r="AT98" s="204">
        <v>0</v>
      </c>
      <c r="AU98" s="187">
        <v>0</v>
      </c>
      <c r="AV98" s="187">
        <v>0</v>
      </c>
      <c r="AW98" s="187">
        <v>0</v>
      </c>
      <c r="AX98" s="187">
        <v>0</v>
      </c>
      <c r="AY98" s="187">
        <v>0</v>
      </c>
      <c r="AZ98" s="187">
        <v>0</v>
      </c>
      <c r="BA98" s="201">
        <v>-43425.910000000033</v>
      </c>
      <c r="BB98" s="187">
        <v>0</v>
      </c>
      <c r="BC98" s="187">
        <v>0</v>
      </c>
      <c r="BD98" s="187">
        <v>0</v>
      </c>
      <c r="BE98" s="187">
        <v>0</v>
      </c>
      <c r="BF98" s="187">
        <v>0</v>
      </c>
      <c r="BG98" s="204">
        <v>-43425.910000000033</v>
      </c>
      <c r="BH98" s="187">
        <v>0</v>
      </c>
      <c r="BI98" s="204">
        <v>0</v>
      </c>
      <c r="BJ98" s="187">
        <v>0</v>
      </c>
      <c r="BK98" s="187">
        <v>0</v>
      </c>
      <c r="BL98" s="187">
        <v>0</v>
      </c>
      <c r="BM98" s="187">
        <v>0</v>
      </c>
      <c r="BN98" s="187">
        <v>0</v>
      </c>
      <c r="BO98" s="187">
        <v>0</v>
      </c>
      <c r="BP98" s="187">
        <v>0</v>
      </c>
      <c r="BQ98" s="187">
        <v>0</v>
      </c>
      <c r="BR98" s="187">
        <v>0</v>
      </c>
      <c r="BS98" s="187">
        <v>0</v>
      </c>
      <c r="BT98" s="187">
        <v>0</v>
      </c>
    </row>
    <row r="99" spans="1:72" outlineLevel="2">
      <c r="A99" s="184" t="s">
        <v>118</v>
      </c>
      <c r="B99" s="185" t="s">
        <v>174</v>
      </c>
      <c r="C99" s="185" t="s">
        <v>179</v>
      </c>
      <c r="D99" s="185" t="s">
        <v>141</v>
      </c>
      <c r="E99" s="186" t="s">
        <v>180</v>
      </c>
      <c r="F99" s="187">
        <v>0</v>
      </c>
      <c r="G99" s="204">
        <v>0</v>
      </c>
      <c r="H99" s="187"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0</v>
      </c>
      <c r="N99" s="187">
        <v>0</v>
      </c>
      <c r="O99" s="187">
        <v>0</v>
      </c>
      <c r="P99" s="187">
        <v>0</v>
      </c>
      <c r="Q99" s="187">
        <v>0</v>
      </c>
      <c r="R99" s="187">
        <v>0</v>
      </c>
      <c r="S99" s="187">
        <v>0</v>
      </c>
      <c r="T99" s="204">
        <v>0</v>
      </c>
      <c r="U99" s="187">
        <v>0</v>
      </c>
      <c r="V99" s="187">
        <v>0</v>
      </c>
      <c r="W99" s="187">
        <v>0</v>
      </c>
      <c r="X99" s="187">
        <v>0</v>
      </c>
      <c r="Y99" s="187">
        <v>0</v>
      </c>
      <c r="Z99" s="187">
        <v>0</v>
      </c>
      <c r="AA99" s="187">
        <v>0</v>
      </c>
      <c r="AB99" s="187">
        <v>0</v>
      </c>
      <c r="AC99" s="187">
        <v>0</v>
      </c>
      <c r="AD99" s="187">
        <v>0</v>
      </c>
      <c r="AE99" s="187">
        <v>0</v>
      </c>
      <c r="AF99" s="187">
        <v>0</v>
      </c>
      <c r="AG99" s="204">
        <v>0</v>
      </c>
      <c r="AH99" s="187">
        <v>0</v>
      </c>
      <c r="AI99" s="187">
        <v>0</v>
      </c>
      <c r="AJ99" s="187">
        <v>0</v>
      </c>
      <c r="AK99" s="187">
        <v>0</v>
      </c>
      <c r="AL99" s="187">
        <v>0</v>
      </c>
      <c r="AM99" s="187">
        <v>0</v>
      </c>
      <c r="AN99" s="187">
        <v>0</v>
      </c>
      <c r="AO99" s="187">
        <v>0</v>
      </c>
      <c r="AP99" s="187">
        <v>0</v>
      </c>
      <c r="AQ99" s="187">
        <v>0</v>
      </c>
      <c r="AR99" s="187">
        <v>0</v>
      </c>
      <c r="AS99" s="187">
        <v>0</v>
      </c>
      <c r="AT99" s="204">
        <v>0</v>
      </c>
      <c r="AU99" s="187">
        <v>0</v>
      </c>
      <c r="AV99" s="187">
        <v>0</v>
      </c>
      <c r="AW99" s="187">
        <v>0</v>
      </c>
      <c r="AX99" s="187">
        <v>0</v>
      </c>
      <c r="AY99" s="187">
        <v>0</v>
      </c>
      <c r="AZ99" s="187">
        <v>25460057.559949212</v>
      </c>
      <c r="BA99" s="187">
        <v>0</v>
      </c>
      <c r="BB99" s="187">
        <v>0</v>
      </c>
      <c r="BC99" s="187">
        <v>0</v>
      </c>
      <c r="BD99" s="187">
        <v>0</v>
      </c>
      <c r="BE99" s="187">
        <v>0</v>
      </c>
      <c r="BF99" s="187">
        <v>0</v>
      </c>
      <c r="BG99" s="204">
        <v>25460057.559949212</v>
      </c>
      <c r="BH99" s="187">
        <v>0</v>
      </c>
      <c r="BI99" s="204">
        <v>0</v>
      </c>
      <c r="BJ99" s="187">
        <v>0</v>
      </c>
      <c r="BK99" s="187">
        <v>0</v>
      </c>
      <c r="BL99" s="187">
        <v>0</v>
      </c>
      <c r="BM99" s="187">
        <v>0</v>
      </c>
      <c r="BN99" s="187">
        <v>0</v>
      </c>
      <c r="BO99" s="187">
        <v>0</v>
      </c>
      <c r="BP99" s="187">
        <v>0</v>
      </c>
      <c r="BQ99" s="187">
        <v>0</v>
      </c>
      <c r="BR99" s="187">
        <v>0</v>
      </c>
      <c r="BS99" s="187">
        <v>0</v>
      </c>
      <c r="BT99" s="187">
        <v>0</v>
      </c>
    </row>
    <row r="100" spans="1:72" outlineLevel="2">
      <c r="A100" s="184" t="s">
        <v>118</v>
      </c>
      <c r="B100" s="185" t="s">
        <v>174</v>
      </c>
      <c r="C100" s="185" t="s">
        <v>179</v>
      </c>
      <c r="D100" s="185" t="s">
        <v>141</v>
      </c>
      <c r="E100" s="186" t="s">
        <v>274</v>
      </c>
      <c r="F100" s="187">
        <v>0</v>
      </c>
      <c r="G100" s="204">
        <v>0</v>
      </c>
      <c r="H100" s="187">
        <v>0</v>
      </c>
      <c r="I100" s="187">
        <v>0</v>
      </c>
      <c r="J100" s="187">
        <v>0</v>
      </c>
      <c r="K100" s="187">
        <v>0</v>
      </c>
      <c r="L100" s="187">
        <v>0</v>
      </c>
      <c r="M100" s="187">
        <v>0</v>
      </c>
      <c r="N100" s="187">
        <v>0</v>
      </c>
      <c r="O100" s="187">
        <v>0</v>
      </c>
      <c r="P100" s="187">
        <v>0</v>
      </c>
      <c r="Q100" s="187">
        <v>0</v>
      </c>
      <c r="R100" s="187">
        <v>0</v>
      </c>
      <c r="S100" s="187">
        <v>0</v>
      </c>
      <c r="T100" s="204">
        <v>0</v>
      </c>
      <c r="U100" s="187">
        <v>0</v>
      </c>
      <c r="V100" s="187">
        <v>0</v>
      </c>
      <c r="W100" s="187">
        <v>0</v>
      </c>
      <c r="X100" s="187">
        <v>0</v>
      </c>
      <c r="Y100" s="187">
        <v>0</v>
      </c>
      <c r="Z100" s="187">
        <v>0</v>
      </c>
      <c r="AA100" s="187">
        <v>0</v>
      </c>
      <c r="AB100" s="187">
        <v>0</v>
      </c>
      <c r="AC100" s="187">
        <v>0</v>
      </c>
      <c r="AD100" s="187">
        <v>0</v>
      </c>
      <c r="AE100" s="187">
        <v>0</v>
      </c>
      <c r="AF100" s="187">
        <v>0</v>
      </c>
      <c r="AG100" s="204">
        <v>0</v>
      </c>
      <c r="AH100" s="187">
        <v>0</v>
      </c>
      <c r="AI100" s="187">
        <v>0</v>
      </c>
      <c r="AJ100" s="187">
        <v>0</v>
      </c>
      <c r="AK100" s="187">
        <v>0</v>
      </c>
      <c r="AL100" s="187">
        <v>0</v>
      </c>
      <c r="AM100" s="187">
        <v>0</v>
      </c>
      <c r="AN100" s="187">
        <v>0</v>
      </c>
      <c r="AO100" s="187">
        <v>0</v>
      </c>
      <c r="AP100" s="187">
        <v>0</v>
      </c>
      <c r="AQ100" s="187">
        <v>0</v>
      </c>
      <c r="AR100" s="187">
        <v>0</v>
      </c>
      <c r="AS100" s="187">
        <v>0</v>
      </c>
      <c r="AT100" s="204">
        <v>0</v>
      </c>
      <c r="AU100" s="187">
        <v>0</v>
      </c>
      <c r="AV100" s="187">
        <v>0</v>
      </c>
      <c r="AW100" s="187">
        <v>0</v>
      </c>
      <c r="AX100" s="187">
        <v>0</v>
      </c>
      <c r="AY100" s="187">
        <v>0</v>
      </c>
      <c r="AZ100" s="187">
        <v>56975570.443496227</v>
      </c>
      <c r="BA100" s="187">
        <v>50485</v>
      </c>
      <c r="BB100" s="187">
        <v>0</v>
      </c>
      <c r="BC100" s="187">
        <v>0</v>
      </c>
      <c r="BD100" s="187">
        <v>0</v>
      </c>
      <c r="BE100" s="187">
        <v>0</v>
      </c>
      <c r="BF100" s="187">
        <v>0</v>
      </c>
      <c r="BG100" s="204">
        <v>57026055.443496227</v>
      </c>
      <c r="BH100" s="187">
        <v>0</v>
      </c>
      <c r="BI100" s="204">
        <v>0</v>
      </c>
      <c r="BJ100" s="187">
        <v>0</v>
      </c>
      <c r="BK100" s="187">
        <v>0</v>
      </c>
      <c r="BL100" s="187">
        <v>0</v>
      </c>
      <c r="BM100" s="187">
        <v>0</v>
      </c>
      <c r="BN100" s="187">
        <v>0</v>
      </c>
      <c r="BO100" s="187">
        <v>0</v>
      </c>
      <c r="BP100" s="187">
        <v>0</v>
      </c>
      <c r="BQ100" s="187">
        <v>0</v>
      </c>
      <c r="BR100" s="187">
        <v>0</v>
      </c>
      <c r="BS100" s="187">
        <v>0</v>
      </c>
      <c r="BT100" s="187">
        <v>0</v>
      </c>
    </row>
    <row r="101" spans="1:72" outlineLevel="1">
      <c r="A101" s="191"/>
      <c r="B101" s="188" t="s">
        <v>282</v>
      </c>
      <c r="C101" s="188"/>
      <c r="D101" s="188"/>
      <c r="E101" s="192"/>
      <c r="F101" s="193">
        <f t="shared" ref="F101:AK101" si="22">SUBTOTAL(9,F98:F100)</f>
        <v>0</v>
      </c>
      <c r="G101" s="193">
        <f t="shared" si="22"/>
        <v>0</v>
      </c>
      <c r="H101" s="193">
        <f t="shared" si="22"/>
        <v>0</v>
      </c>
      <c r="I101" s="193">
        <f t="shared" si="22"/>
        <v>0</v>
      </c>
      <c r="J101" s="193">
        <f t="shared" si="22"/>
        <v>0</v>
      </c>
      <c r="K101" s="193">
        <f t="shared" si="22"/>
        <v>0</v>
      </c>
      <c r="L101" s="193">
        <f t="shared" si="22"/>
        <v>0</v>
      </c>
      <c r="M101" s="193">
        <f t="shared" si="22"/>
        <v>0</v>
      </c>
      <c r="N101" s="193">
        <f t="shared" si="22"/>
        <v>0</v>
      </c>
      <c r="O101" s="193">
        <f t="shared" si="22"/>
        <v>0</v>
      </c>
      <c r="P101" s="193">
        <f t="shared" si="22"/>
        <v>0</v>
      </c>
      <c r="Q101" s="193">
        <f t="shared" si="22"/>
        <v>0</v>
      </c>
      <c r="R101" s="193">
        <f t="shared" si="22"/>
        <v>0</v>
      </c>
      <c r="S101" s="193">
        <f t="shared" si="22"/>
        <v>0</v>
      </c>
      <c r="T101" s="193">
        <f t="shared" si="22"/>
        <v>0</v>
      </c>
      <c r="U101" s="193">
        <f t="shared" si="22"/>
        <v>0</v>
      </c>
      <c r="V101" s="193">
        <f t="shared" si="22"/>
        <v>0</v>
      </c>
      <c r="W101" s="193">
        <f t="shared" si="22"/>
        <v>0</v>
      </c>
      <c r="X101" s="193">
        <f t="shared" si="22"/>
        <v>0</v>
      </c>
      <c r="Y101" s="193">
        <f t="shared" si="22"/>
        <v>0</v>
      </c>
      <c r="Z101" s="193">
        <f t="shared" si="22"/>
        <v>0</v>
      </c>
      <c r="AA101" s="193">
        <f t="shared" si="22"/>
        <v>0</v>
      </c>
      <c r="AB101" s="193">
        <f t="shared" si="22"/>
        <v>0</v>
      </c>
      <c r="AC101" s="193">
        <f t="shared" si="22"/>
        <v>0</v>
      </c>
      <c r="AD101" s="193">
        <f t="shared" si="22"/>
        <v>0</v>
      </c>
      <c r="AE101" s="193">
        <f t="shared" si="22"/>
        <v>0</v>
      </c>
      <c r="AF101" s="193">
        <f t="shared" si="22"/>
        <v>0</v>
      </c>
      <c r="AG101" s="193">
        <f t="shared" si="22"/>
        <v>0</v>
      </c>
      <c r="AH101" s="193">
        <f t="shared" si="22"/>
        <v>0</v>
      </c>
      <c r="AI101" s="193">
        <f t="shared" si="22"/>
        <v>0</v>
      </c>
      <c r="AJ101" s="193">
        <f t="shared" si="22"/>
        <v>0</v>
      </c>
      <c r="AK101" s="193">
        <f t="shared" si="22"/>
        <v>0</v>
      </c>
      <c r="AL101" s="193">
        <f t="shared" ref="AL101:BG101" si="23">SUBTOTAL(9,AL98:AL100)</f>
        <v>0</v>
      </c>
      <c r="AM101" s="193">
        <f t="shared" si="23"/>
        <v>0</v>
      </c>
      <c r="AN101" s="193">
        <f t="shared" si="23"/>
        <v>0</v>
      </c>
      <c r="AO101" s="193">
        <f t="shared" si="23"/>
        <v>0</v>
      </c>
      <c r="AP101" s="193">
        <f t="shared" si="23"/>
        <v>0</v>
      </c>
      <c r="AQ101" s="193">
        <f t="shared" si="23"/>
        <v>0</v>
      </c>
      <c r="AR101" s="193">
        <f t="shared" si="23"/>
        <v>0</v>
      </c>
      <c r="AS101" s="193">
        <f t="shared" si="23"/>
        <v>0</v>
      </c>
      <c r="AT101" s="193">
        <f t="shared" si="23"/>
        <v>0</v>
      </c>
      <c r="AU101" s="193">
        <f t="shared" si="23"/>
        <v>0</v>
      </c>
      <c r="AV101" s="193">
        <f t="shared" si="23"/>
        <v>0</v>
      </c>
      <c r="AW101" s="193">
        <f t="shared" si="23"/>
        <v>0</v>
      </c>
      <c r="AX101" s="193">
        <f t="shared" si="23"/>
        <v>0</v>
      </c>
      <c r="AY101" s="193">
        <f t="shared" si="23"/>
        <v>0</v>
      </c>
      <c r="AZ101" s="193">
        <f t="shared" si="23"/>
        <v>82435628.003445446</v>
      </c>
      <c r="BA101" s="193">
        <f t="shared" si="23"/>
        <v>7059.0899999999674</v>
      </c>
      <c r="BB101" s="193">
        <f t="shared" si="23"/>
        <v>0</v>
      </c>
      <c r="BC101" s="193">
        <f t="shared" si="23"/>
        <v>0</v>
      </c>
      <c r="BD101" s="193">
        <f t="shared" si="23"/>
        <v>0</v>
      </c>
      <c r="BE101" s="193">
        <f t="shared" si="23"/>
        <v>0</v>
      </c>
      <c r="BF101" s="193">
        <f t="shared" si="23"/>
        <v>0</v>
      </c>
      <c r="BG101" s="193">
        <f t="shared" si="23"/>
        <v>82442687.093445435</v>
      </c>
      <c r="BH101" s="187"/>
      <c r="BI101" s="200">
        <f>G101+T101+AG101+AT101+BG101</f>
        <v>82442687.093445435</v>
      </c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</row>
    <row r="102" spans="1:72" outlineLevel="2">
      <c r="A102" s="184" t="s">
        <v>118</v>
      </c>
      <c r="B102" s="185" t="s">
        <v>120</v>
      </c>
      <c r="C102" s="185" t="s">
        <v>179</v>
      </c>
      <c r="D102" s="185" t="s">
        <v>141</v>
      </c>
      <c r="E102" s="186" t="s">
        <v>180</v>
      </c>
      <c r="F102" s="187">
        <v>0</v>
      </c>
      <c r="G102" s="204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O102" s="187">
        <v>0</v>
      </c>
      <c r="P102" s="187">
        <v>1118430.00000001</v>
      </c>
      <c r="Q102" s="187">
        <v>1677644.99999999</v>
      </c>
      <c r="R102" s="187">
        <v>1118429.99999996</v>
      </c>
      <c r="S102" s="187">
        <v>1677644.99999997</v>
      </c>
      <c r="T102" s="204">
        <v>5592149.9999999302</v>
      </c>
      <c r="U102" s="187">
        <v>1118430.00000001</v>
      </c>
      <c r="V102" s="187">
        <v>1677644.99999999</v>
      </c>
      <c r="W102" s="187">
        <v>1118430.00000002</v>
      </c>
      <c r="X102" s="187">
        <v>1677645.00000002</v>
      </c>
      <c r="Y102" s="187">
        <v>2236860.0000000098</v>
      </c>
      <c r="Z102" s="187">
        <v>1677644.9999999399</v>
      </c>
      <c r="AA102" s="187">
        <v>2236859.9999999702</v>
      </c>
      <c r="AB102" s="187">
        <v>1677644.99999999</v>
      </c>
      <c r="AC102" s="187">
        <v>1118430.00000001</v>
      </c>
      <c r="AD102" s="187">
        <v>2236859.9999999902</v>
      </c>
      <c r="AE102" s="187">
        <v>0</v>
      </c>
      <c r="AF102" s="187">
        <v>0</v>
      </c>
      <c r="AG102" s="204">
        <v>16776449.999999952</v>
      </c>
      <c r="AH102" s="187">
        <v>0</v>
      </c>
      <c r="AI102" s="187">
        <v>0</v>
      </c>
      <c r="AJ102" s="187">
        <v>0</v>
      </c>
      <c r="AK102" s="187">
        <v>0</v>
      </c>
      <c r="AL102" s="187">
        <v>0</v>
      </c>
      <c r="AM102" s="187">
        <v>0</v>
      </c>
      <c r="AN102" s="187">
        <v>0</v>
      </c>
      <c r="AO102" s="187">
        <v>0</v>
      </c>
      <c r="AP102" s="187">
        <v>0</v>
      </c>
      <c r="AQ102" s="187">
        <v>0</v>
      </c>
      <c r="AR102" s="187">
        <v>0</v>
      </c>
      <c r="AS102" s="187">
        <v>0</v>
      </c>
      <c r="AT102" s="204">
        <v>0</v>
      </c>
      <c r="AU102" s="187">
        <v>0</v>
      </c>
      <c r="AV102" s="187">
        <v>0</v>
      </c>
      <c r="AW102" s="187">
        <v>0</v>
      </c>
      <c r="AX102" s="187">
        <v>0</v>
      </c>
      <c r="AY102" s="187">
        <v>0</v>
      </c>
      <c r="AZ102" s="187">
        <v>0</v>
      </c>
      <c r="BA102" s="187">
        <v>0</v>
      </c>
      <c r="BB102" s="187">
        <v>0</v>
      </c>
      <c r="BC102" s="187">
        <v>0</v>
      </c>
      <c r="BD102" s="187">
        <v>0</v>
      </c>
      <c r="BE102" s="187">
        <v>0</v>
      </c>
      <c r="BF102" s="187">
        <v>0</v>
      </c>
      <c r="BG102" s="204">
        <v>0</v>
      </c>
      <c r="BH102" s="187">
        <v>0</v>
      </c>
      <c r="BI102" s="204">
        <v>0</v>
      </c>
      <c r="BJ102" s="187">
        <v>0</v>
      </c>
      <c r="BK102" s="187">
        <v>0</v>
      </c>
      <c r="BL102" s="187">
        <v>0</v>
      </c>
      <c r="BM102" s="187">
        <v>0</v>
      </c>
      <c r="BN102" s="187">
        <v>0</v>
      </c>
      <c r="BO102" s="187">
        <v>0</v>
      </c>
      <c r="BP102" s="187">
        <v>0</v>
      </c>
      <c r="BQ102" s="187">
        <v>0</v>
      </c>
      <c r="BR102" s="187">
        <v>0</v>
      </c>
      <c r="BS102" s="187">
        <v>0</v>
      </c>
      <c r="BT102" s="187">
        <v>0</v>
      </c>
    </row>
    <row r="103" spans="1:72" outlineLevel="2">
      <c r="A103" s="184" t="s">
        <v>118</v>
      </c>
      <c r="B103" s="185" t="s">
        <v>120</v>
      </c>
      <c r="C103" s="185" t="s">
        <v>179</v>
      </c>
      <c r="D103" s="185" t="s">
        <v>141</v>
      </c>
      <c r="E103" s="186" t="s">
        <v>274</v>
      </c>
      <c r="F103" s="187">
        <v>0</v>
      </c>
      <c r="G103" s="204">
        <v>0</v>
      </c>
      <c r="H103" s="187">
        <v>0</v>
      </c>
      <c r="I103" s="187">
        <v>0</v>
      </c>
      <c r="J103" s="187">
        <v>75728</v>
      </c>
      <c r="K103" s="187">
        <v>75728</v>
      </c>
      <c r="L103" s="187">
        <v>75728</v>
      </c>
      <c r="M103" s="187">
        <v>75728</v>
      </c>
      <c r="N103" s="187">
        <v>75728</v>
      </c>
      <c r="O103" s="187">
        <v>75728</v>
      </c>
      <c r="P103" s="187">
        <v>75728</v>
      </c>
      <c r="Q103" s="187">
        <v>75728</v>
      </c>
      <c r="R103" s="187">
        <v>75728</v>
      </c>
      <c r="S103" s="187">
        <v>75728</v>
      </c>
      <c r="T103" s="204">
        <v>757280</v>
      </c>
      <c r="U103" s="187">
        <v>75728</v>
      </c>
      <c r="V103" s="187">
        <v>75728</v>
      </c>
      <c r="W103" s="187">
        <v>75728</v>
      </c>
      <c r="X103" s="187">
        <v>75728</v>
      </c>
      <c r="Y103" s="187">
        <v>75728</v>
      </c>
      <c r="Z103" s="187">
        <v>75728</v>
      </c>
      <c r="AA103" s="187">
        <v>555340</v>
      </c>
      <c r="AB103" s="187">
        <v>2019417</v>
      </c>
      <c r="AC103" s="187">
        <v>2524272</v>
      </c>
      <c r="AD103" s="187">
        <v>12368932</v>
      </c>
      <c r="AE103" s="187">
        <v>7320388</v>
      </c>
      <c r="AF103" s="187">
        <v>8582524</v>
      </c>
      <c r="AG103" s="204">
        <v>33825241</v>
      </c>
      <c r="AH103" s="187">
        <v>9592233</v>
      </c>
      <c r="AI103" s="187">
        <v>5704854</v>
      </c>
      <c r="AJ103" s="187">
        <v>504854</v>
      </c>
      <c r="AK103" s="187">
        <v>302913</v>
      </c>
      <c r="AL103" s="187">
        <v>100971</v>
      </c>
      <c r="AM103" s="187">
        <v>100971</v>
      </c>
      <c r="AN103" s="187">
        <v>100971</v>
      </c>
      <c r="AO103" s="187">
        <v>100971</v>
      </c>
      <c r="AP103" s="187">
        <v>100971</v>
      </c>
      <c r="AQ103" s="187">
        <v>100971</v>
      </c>
      <c r="AR103" s="187">
        <v>100971</v>
      </c>
      <c r="AS103" s="187">
        <v>100971</v>
      </c>
      <c r="AT103" s="204">
        <v>16912622</v>
      </c>
      <c r="AU103" s="187">
        <v>75728</v>
      </c>
      <c r="AV103" s="187">
        <v>75728</v>
      </c>
      <c r="AW103" s="187">
        <v>75728</v>
      </c>
      <c r="AX103" s="187">
        <v>75728</v>
      </c>
      <c r="AY103" s="187">
        <v>75728</v>
      </c>
      <c r="AZ103" s="187">
        <v>75728</v>
      </c>
      <c r="BA103" s="187">
        <v>50485</v>
      </c>
      <c r="BB103" s="187">
        <v>0</v>
      </c>
      <c r="BC103" s="187">
        <v>0</v>
      </c>
      <c r="BD103" s="187">
        <v>0</v>
      </c>
      <c r="BE103" s="187">
        <v>0</v>
      </c>
      <c r="BF103" s="187">
        <v>0</v>
      </c>
      <c r="BG103" s="204">
        <v>504853</v>
      </c>
      <c r="BH103" s="187">
        <v>0</v>
      </c>
      <c r="BI103" s="204">
        <v>0</v>
      </c>
      <c r="BJ103" s="187">
        <v>0</v>
      </c>
      <c r="BK103" s="187">
        <v>0</v>
      </c>
      <c r="BL103" s="187">
        <v>0</v>
      </c>
      <c r="BM103" s="187">
        <v>0</v>
      </c>
      <c r="BN103" s="187">
        <v>0</v>
      </c>
      <c r="BO103" s="187">
        <v>0</v>
      </c>
      <c r="BP103" s="187">
        <v>0</v>
      </c>
      <c r="BQ103" s="187">
        <v>0</v>
      </c>
      <c r="BR103" s="187">
        <v>0</v>
      </c>
      <c r="BS103" s="187">
        <v>0</v>
      </c>
      <c r="BT103" s="187">
        <v>0</v>
      </c>
    </row>
    <row r="104" spans="1:72" outlineLevel="1">
      <c r="A104" s="191"/>
      <c r="B104" s="188" t="s">
        <v>283</v>
      </c>
      <c r="C104" s="188"/>
      <c r="D104" s="188"/>
      <c r="E104" s="192"/>
      <c r="F104" s="193">
        <f t="shared" ref="F104:AK104" si="24">SUBTOTAL(9,F102:F103)</f>
        <v>0</v>
      </c>
      <c r="G104" s="193">
        <f t="shared" si="24"/>
        <v>0</v>
      </c>
      <c r="H104" s="193">
        <f t="shared" si="24"/>
        <v>0</v>
      </c>
      <c r="I104" s="193">
        <f t="shared" si="24"/>
        <v>0</v>
      </c>
      <c r="J104" s="193">
        <f t="shared" si="24"/>
        <v>75728</v>
      </c>
      <c r="K104" s="193">
        <f t="shared" si="24"/>
        <v>75728</v>
      </c>
      <c r="L104" s="193">
        <f t="shared" si="24"/>
        <v>75728</v>
      </c>
      <c r="M104" s="193">
        <f t="shared" si="24"/>
        <v>75728</v>
      </c>
      <c r="N104" s="193">
        <f t="shared" si="24"/>
        <v>75728</v>
      </c>
      <c r="O104" s="193">
        <f t="shared" si="24"/>
        <v>75728</v>
      </c>
      <c r="P104" s="193">
        <f t="shared" si="24"/>
        <v>1194158.00000001</v>
      </c>
      <c r="Q104" s="193">
        <f t="shared" si="24"/>
        <v>1753372.99999999</v>
      </c>
      <c r="R104" s="193">
        <f t="shared" si="24"/>
        <v>1194157.99999996</v>
      </c>
      <c r="S104" s="193">
        <f t="shared" si="24"/>
        <v>1753372.99999997</v>
      </c>
      <c r="T104" s="193">
        <f t="shared" si="24"/>
        <v>6349429.9999999302</v>
      </c>
      <c r="U104" s="193">
        <f t="shared" si="24"/>
        <v>1194158.00000001</v>
      </c>
      <c r="V104" s="193">
        <f t="shared" si="24"/>
        <v>1753372.99999999</v>
      </c>
      <c r="W104" s="193">
        <f t="shared" si="24"/>
        <v>1194158.00000002</v>
      </c>
      <c r="X104" s="193">
        <f t="shared" si="24"/>
        <v>1753373.00000002</v>
      </c>
      <c r="Y104" s="193">
        <f t="shared" si="24"/>
        <v>2312588.0000000098</v>
      </c>
      <c r="Z104" s="193">
        <f t="shared" si="24"/>
        <v>1753372.9999999399</v>
      </c>
      <c r="AA104" s="193">
        <f t="shared" si="24"/>
        <v>2792199.9999999702</v>
      </c>
      <c r="AB104" s="193">
        <f t="shared" si="24"/>
        <v>3697061.9999999898</v>
      </c>
      <c r="AC104" s="193">
        <f t="shared" si="24"/>
        <v>3642702.0000000102</v>
      </c>
      <c r="AD104" s="193">
        <f t="shared" si="24"/>
        <v>14605791.999999991</v>
      </c>
      <c r="AE104" s="193">
        <f t="shared" si="24"/>
        <v>7320388</v>
      </c>
      <c r="AF104" s="193">
        <f t="shared" si="24"/>
        <v>8582524</v>
      </c>
      <c r="AG104" s="193">
        <f t="shared" si="24"/>
        <v>50601690.999999955</v>
      </c>
      <c r="AH104" s="193">
        <f t="shared" si="24"/>
        <v>9592233</v>
      </c>
      <c r="AI104" s="193">
        <f t="shared" si="24"/>
        <v>5704854</v>
      </c>
      <c r="AJ104" s="193">
        <f t="shared" si="24"/>
        <v>504854</v>
      </c>
      <c r="AK104" s="193">
        <f t="shared" si="24"/>
        <v>302913</v>
      </c>
      <c r="AL104" s="193">
        <f t="shared" ref="AL104:BG104" si="25">SUBTOTAL(9,AL102:AL103)</f>
        <v>100971</v>
      </c>
      <c r="AM104" s="193">
        <f t="shared" si="25"/>
        <v>100971</v>
      </c>
      <c r="AN104" s="193">
        <f t="shared" si="25"/>
        <v>100971</v>
      </c>
      <c r="AO104" s="193">
        <f t="shared" si="25"/>
        <v>100971</v>
      </c>
      <c r="AP104" s="193">
        <f t="shared" si="25"/>
        <v>100971</v>
      </c>
      <c r="AQ104" s="193">
        <f t="shared" si="25"/>
        <v>100971</v>
      </c>
      <c r="AR104" s="193">
        <f t="shared" si="25"/>
        <v>100971</v>
      </c>
      <c r="AS104" s="193">
        <f t="shared" si="25"/>
        <v>100971</v>
      </c>
      <c r="AT104" s="193">
        <f t="shared" si="25"/>
        <v>16912622</v>
      </c>
      <c r="AU104" s="193">
        <f t="shared" si="25"/>
        <v>75728</v>
      </c>
      <c r="AV104" s="193">
        <f t="shared" si="25"/>
        <v>75728</v>
      </c>
      <c r="AW104" s="193">
        <f t="shared" si="25"/>
        <v>75728</v>
      </c>
      <c r="AX104" s="193">
        <f t="shared" si="25"/>
        <v>75728</v>
      </c>
      <c r="AY104" s="193">
        <f t="shared" si="25"/>
        <v>75728</v>
      </c>
      <c r="AZ104" s="193">
        <f t="shared" si="25"/>
        <v>75728</v>
      </c>
      <c r="BA104" s="193">
        <f t="shared" si="25"/>
        <v>50485</v>
      </c>
      <c r="BB104" s="193">
        <f t="shared" si="25"/>
        <v>0</v>
      </c>
      <c r="BC104" s="193">
        <f t="shared" si="25"/>
        <v>0</v>
      </c>
      <c r="BD104" s="193">
        <f t="shared" si="25"/>
        <v>0</v>
      </c>
      <c r="BE104" s="193">
        <f t="shared" si="25"/>
        <v>0</v>
      </c>
      <c r="BF104" s="193">
        <f t="shared" si="25"/>
        <v>0</v>
      </c>
      <c r="BG104" s="193">
        <f t="shared" si="25"/>
        <v>504853</v>
      </c>
      <c r="BH104" s="187"/>
      <c r="BI104" s="200">
        <f>G104+T104+AG104+AT104+BG104</f>
        <v>74368595.999999881</v>
      </c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</row>
    <row r="105" spans="1:72" outlineLevel="2">
      <c r="A105" s="184" t="s">
        <v>118</v>
      </c>
      <c r="B105" s="185" t="s">
        <v>175</v>
      </c>
      <c r="C105" s="185" t="s">
        <v>179</v>
      </c>
      <c r="D105" s="185" t="s">
        <v>141</v>
      </c>
      <c r="E105" s="186" t="s">
        <v>180</v>
      </c>
      <c r="F105" s="187">
        <v>0</v>
      </c>
      <c r="G105" s="204">
        <v>0</v>
      </c>
      <c r="H105" s="187">
        <v>0</v>
      </c>
      <c r="I105" s="187">
        <v>0</v>
      </c>
      <c r="J105" s="187">
        <v>0</v>
      </c>
      <c r="K105" s="187">
        <v>0</v>
      </c>
      <c r="L105" s="187">
        <v>0</v>
      </c>
      <c r="M105" s="187">
        <v>0</v>
      </c>
      <c r="N105" s="187">
        <v>0</v>
      </c>
      <c r="O105" s="187">
        <v>0</v>
      </c>
      <c r="P105" s="187">
        <v>0</v>
      </c>
      <c r="Q105" s="187">
        <v>0</v>
      </c>
      <c r="R105" s="187">
        <v>0</v>
      </c>
      <c r="S105" s="187">
        <v>0</v>
      </c>
      <c r="T105" s="204">
        <v>0</v>
      </c>
      <c r="U105" s="187">
        <v>0</v>
      </c>
      <c r="V105" s="187">
        <v>0</v>
      </c>
      <c r="W105" s="187">
        <v>0</v>
      </c>
      <c r="X105" s="187">
        <v>0</v>
      </c>
      <c r="Y105" s="187">
        <v>0</v>
      </c>
      <c r="Z105" s="187">
        <v>0</v>
      </c>
      <c r="AA105" s="187">
        <v>0</v>
      </c>
      <c r="AB105" s="187">
        <v>0</v>
      </c>
      <c r="AC105" s="187">
        <v>0</v>
      </c>
      <c r="AD105" s="187">
        <v>0</v>
      </c>
      <c r="AE105" s="187">
        <v>0</v>
      </c>
      <c r="AF105" s="187">
        <v>0</v>
      </c>
      <c r="AG105" s="204">
        <v>0</v>
      </c>
      <c r="AH105" s="187">
        <v>0</v>
      </c>
      <c r="AI105" s="187">
        <v>0</v>
      </c>
      <c r="AJ105" s="187">
        <v>0</v>
      </c>
      <c r="AK105" s="187">
        <v>0</v>
      </c>
      <c r="AL105" s="187">
        <v>0</v>
      </c>
      <c r="AM105" s="187">
        <v>0</v>
      </c>
      <c r="AN105" s="187">
        <v>0</v>
      </c>
      <c r="AO105" s="187">
        <v>0</v>
      </c>
      <c r="AP105" s="187">
        <v>0</v>
      </c>
      <c r="AQ105" s="187">
        <v>0</v>
      </c>
      <c r="AR105" s="187">
        <v>0</v>
      </c>
      <c r="AS105" s="187">
        <v>0</v>
      </c>
      <c r="AT105" s="204">
        <v>0</v>
      </c>
      <c r="AU105" s="187">
        <v>0</v>
      </c>
      <c r="AV105" s="187">
        <v>0</v>
      </c>
      <c r="AW105" s="187">
        <v>0</v>
      </c>
      <c r="AX105" s="187">
        <v>0</v>
      </c>
      <c r="AY105" s="187">
        <v>0</v>
      </c>
      <c r="AZ105" s="187">
        <v>721990.31480846298</v>
      </c>
      <c r="BA105" s="187">
        <v>0</v>
      </c>
      <c r="BB105" s="187">
        <v>0</v>
      </c>
      <c r="BC105" s="187">
        <v>0</v>
      </c>
      <c r="BD105" s="187">
        <v>0</v>
      </c>
      <c r="BE105" s="187">
        <v>0</v>
      </c>
      <c r="BF105" s="187">
        <v>0</v>
      </c>
      <c r="BG105" s="204">
        <v>721990.31480846298</v>
      </c>
      <c r="BH105" s="187">
        <v>0</v>
      </c>
      <c r="BI105" s="204">
        <v>0</v>
      </c>
      <c r="BJ105" s="187">
        <v>0</v>
      </c>
      <c r="BK105" s="187">
        <v>0</v>
      </c>
      <c r="BL105" s="187">
        <v>0</v>
      </c>
      <c r="BM105" s="187">
        <v>0</v>
      </c>
      <c r="BN105" s="187">
        <v>0</v>
      </c>
      <c r="BO105" s="187">
        <v>0</v>
      </c>
      <c r="BP105" s="187">
        <v>0</v>
      </c>
      <c r="BQ105" s="187">
        <v>0</v>
      </c>
      <c r="BR105" s="187">
        <v>0</v>
      </c>
      <c r="BS105" s="187">
        <v>0</v>
      </c>
      <c r="BT105" s="187">
        <v>0</v>
      </c>
    </row>
    <row r="106" spans="1:72" outlineLevel="2">
      <c r="A106" s="184" t="s">
        <v>118</v>
      </c>
      <c r="B106" s="185" t="s">
        <v>175</v>
      </c>
      <c r="C106" s="185" t="s">
        <v>179</v>
      </c>
      <c r="D106" s="185" t="s">
        <v>141</v>
      </c>
      <c r="E106" s="186" t="s">
        <v>274</v>
      </c>
      <c r="F106" s="187">
        <v>0</v>
      </c>
      <c r="G106" s="204">
        <v>0</v>
      </c>
      <c r="H106" s="187">
        <v>0</v>
      </c>
      <c r="I106" s="187">
        <v>0</v>
      </c>
      <c r="J106" s="187">
        <v>0</v>
      </c>
      <c r="K106" s="187">
        <v>0</v>
      </c>
      <c r="L106" s="187">
        <v>0</v>
      </c>
      <c r="M106" s="187">
        <v>0</v>
      </c>
      <c r="N106" s="187">
        <v>0</v>
      </c>
      <c r="O106" s="187">
        <v>0</v>
      </c>
      <c r="P106" s="187">
        <v>0</v>
      </c>
      <c r="Q106" s="187">
        <v>0</v>
      </c>
      <c r="R106" s="187">
        <v>0</v>
      </c>
      <c r="S106" s="187">
        <v>0</v>
      </c>
      <c r="T106" s="204">
        <v>0</v>
      </c>
      <c r="U106" s="187">
        <v>0</v>
      </c>
      <c r="V106" s="187">
        <v>0</v>
      </c>
      <c r="W106" s="187">
        <v>0</v>
      </c>
      <c r="X106" s="187">
        <v>0</v>
      </c>
      <c r="Y106" s="187">
        <v>0</v>
      </c>
      <c r="Z106" s="187">
        <v>0</v>
      </c>
      <c r="AA106" s="187">
        <v>0</v>
      </c>
      <c r="AB106" s="187">
        <v>0</v>
      </c>
      <c r="AC106" s="187">
        <v>0</v>
      </c>
      <c r="AD106" s="187">
        <v>0</v>
      </c>
      <c r="AE106" s="187">
        <v>0</v>
      </c>
      <c r="AF106" s="187">
        <v>0</v>
      </c>
      <c r="AG106" s="204">
        <v>0</v>
      </c>
      <c r="AH106" s="187">
        <v>0</v>
      </c>
      <c r="AI106" s="187">
        <v>0</v>
      </c>
      <c r="AJ106" s="187">
        <v>0</v>
      </c>
      <c r="AK106" s="187">
        <v>0</v>
      </c>
      <c r="AL106" s="187">
        <v>0</v>
      </c>
      <c r="AM106" s="187">
        <v>0</v>
      </c>
      <c r="AN106" s="187">
        <v>0</v>
      </c>
      <c r="AO106" s="187">
        <v>0</v>
      </c>
      <c r="AP106" s="187">
        <v>0</v>
      </c>
      <c r="AQ106" s="187">
        <v>0</v>
      </c>
      <c r="AR106" s="187">
        <v>0</v>
      </c>
      <c r="AS106" s="187">
        <v>0</v>
      </c>
      <c r="AT106" s="204">
        <v>0</v>
      </c>
      <c r="AU106" s="187">
        <v>0</v>
      </c>
      <c r="AV106" s="187">
        <v>0</v>
      </c>
      <c r="AW106" s="187">
        <v>0</v>
      </c>
      <c r="AX106" s="187">
        <v>0</v>
      </c>
      <c r="AY106" s="187">
        <v>0</v>
      </c>
      <c r="AZ106" s="187">
        <v>1173804.3202881175</v>
      </c>
      <c r="BA106" s="187">
        <v>0</v>
      </c>
      <c r="BB106" s="187">
        <v>0</v>
      </c>
      <c r="BC106" s="187">
        <v>0</v>
      </c>
      <c r="BD106" s="187">
        <v>0</v>
      </c>
      <c r="BE106" s="187">
        <v>0</v>
      </c>
      <c r="BF106" s="187">
        <v>0</v>
      </c>
      <c r="BG106" s="204">
        <v>1173804.3202881175</v>
      </c>
      <c r="BH106" s="187">
        <v>0</v>
      </c>
      <c r="BI106" s="204">
        <v>0</v>
      </c>
      <c r="BJ106" s="187">
        <v>0</v>
      </c>
      <c r="BK106" s="187">
        <v>0</v>
      </c>
      <c r="BL106" s="187">
        <v>0</v>
      </c>
      <c r="BM106" s="187">
        <v>0</v>
      </c>
      <c r="BN106" s="187">
        <v>0</v>
      </c>
      <c r="BO106" s="187">
        <v>0</v>
      </c>
      <c r="BP106" s="187">
        <v>0</v>
      </c>
      <c r="BQ106" s="187">
        <v>0</v>
      </c>
      <c r="BR106" s="187">
        <v>0</v>
      </c>
      <c r="BS106" s="187">
        <v>0</v>
      </c>
      <c r="BT106" s="187">
        <v>0</v>
      </c>
    </row>
    <row r="107" spans="1:72" outlineLevel="1">
      <c r="A107" s="191"/>
      <c r="B107" s="188" t="s">
        <v>284</v>
      </c>
      <c r="C107" s="188"/>
      <c r="D107" s="188"/>
      <c r="E107" s="192"/>
      <c r="F107" s="193">
        <f t="shared" ref="F107:AK107" si="26">SUBTOTAL(9,F105:F106)</f>
        <v>0</v>
      </c>
      <c r="G107" s="193">
        <f t="shared" si="26"/>
        <v>0</v>
      </c>
      <c r="H107" s="193">
        <f t="shared" si="26"/>
        <v>0</v>
      </c>
      <c r="I107" s="193">
        <f t="shared" si="26"/>
        <v>0</v>
      </c>
      <c r="J107" s="193">
        <f t="shared" si="26"/>
        <v>0</v>
      </c>
      <c r="K107" s="193">
        <f t="shared" si="26"/>
        <v>0</v>
      </c>
      <c r="L107" s="193">
        <f t="shared" si="26"/>
        <v>0</v>
      </c>
      <c r="M107" s="193">
        <f t="shared" si="26"/>
        <v>0</v>
      </c>
      <c r="N107" s="193">
        <f t="shared" si="26"/>
        <v>0</v>
      </c>
      <c r="O107" s="193">
        <f t="shared" si="26"/>
        <v>0</v>
      </c>
      <c r="P107" s="193">
        <f t="shared" si="26"/>
        <v>0</v>
      </c>
      <c r="Q107" s="193">
        <f t="shared" si="26"/>
        <v>0</v>
      </c>
      <c r="R107" s="193">
        <f t="shared" si="26"/>
        <v>0</v>
      </c>
      <c r="S107" s="193">
        <f t="shared" si="26"/>
        <v>0</v>
      </c>
      <c r="T107" s="193">
        <f t="shared" si="26"/>
        <v>0</v>
      </c>
      <c r="U107" s="193">
        <f t="shared" si="26"/>
        <v>0</v>
      </c>
      <c r="V107" s="193">
        <f t="shared" si="26"/>
        <v>0</v>
      </c>
      <c r="W107" s="193">
        <f t="shared" si="26"/>
        <v>0</v>
      </c>
      <c r="X107" s="193">
        <f t="shared" si="26"/>
        <v>0</v>
      </c>
      <c r="Y107" s="193">
        <f t="shared" si="26"/>
        <v>0</v>
      </c>
      <c r="Z107" s="193">
        <f t="shared" si="26"/>
        <v>0</v>
      </c>
      <c r="AA107" s="193">
        <f t="shared" si="26"/>
        <v>0</v>
      </c>
      <c r="AB107" s="193">
        <f t="shared" si="26"/>
        <v>0</v>
      </c>
      <c r="AC107" s="193">
        <f t="shared" si="26"/>
        <v>0</v>
      </c>
      <c r="AD107" s="193">
        <f t="shared" si="26"/>
        <v>0</v>
      </c>
      <c r="AE107" s="193">
        <f t="shared" si="26"/>
        <v>0</v>
      </c>
      <c r="AF107" s="193">
        <f t="shared" si="26"/>
        <v>0</v>
      </c>
      <c r="AG107" s="193">
        <f t="shared" si="26"/>
        <v>0</v>
      </c>
      <c r="AH107" s="193">
        <f t="shared" si="26"/>
        <v>0</v>
      </c>
      <c r="AI107" s="193">
        <f t="shared" si="26"/>
        <v>0</v>
      </c>
      <c r="AJ107" s="193">
        <f t="shared" si="26"/>
        <v>0</v>
      </c>
      <c r="AK107" s="193">
        <f t="shared" si="26"/>
        <v>0</v>
      </c>
      <c r="AL107" s="193">
        <f t="shared" ref="AL107:BG107" si="27">SUBTOTAL(9,AL105:AL106)</f>
        <v>0</v>
      </c>
      <c r="AM107" s="193">
        <f t="shared" si="27"/>
        <v>0</v>
      </c>
      <c r="AN107" s="193">
        <f t="shared" si="27"/>
        <v>0</v>
      </c>
      <c r="AO107" s="193">
        <f t="shared" si="27"/>
        <v>0</v>
      </c>
      <c r="AP107" s="193">
        <f t="shared" si="27"/>
        <v>0</v>
      </c>
      <c r="AQ107" s="193">
        <f t="shared" si="27"/>
        <v>0</v>
      </c>
      <c r="AR107" s="193">
        <f t="shared" si="27"/>
        <v>0</v>
      </c>
      <c r="AS107" s="193">
        <f t="shared" si="27"/>
        <v>0</v>
      </c>
      <c r="AT107" s="193">
        <f t="shared" si="27"/>
        <v>0</v>
      </c>
      <c r="AU107" s="193">
        <f t="shared" si="27"/>
        <v>0</v>
      </c>
      <c r="AV107" s="193">
        <f t="shared" si="27"/>
        <v>0</v>
      </c>
      <c r="AW107" s="193">
        <f t="shared" si="27"/>
        <v>0</v>
      </c>
      <c r="AX107" s="193">
        <f t="shared" si="27"/>
        <v>0</v>
      </c>
      <c r="AY107" s="193">
        <f t="shared" si="27"/>
        <v>0</v>
      </c>
      <c r="AZ107" s="193">
        <f t="shared" si="27"/>
        <v>1895794.6350965805</v>
      </c>
      <c r="BA107" s="193">
        <f t="shared" si="27"/>
        <v>0</v>
      </c>
      <c r="BB107" s="193">
        <f t="shared" si="27"/>
        <v>0</v>
      </c>
      <c r="BC107" s="193">
        <f t="shared" si="27"/>
        <v>0</v>
      </c>
      <c r="BD107" s="193">
        <f t="shared" si="27"/>
        <v>0</v>
      </c>
      <c r="BE107" s="193">
        <f t="shared" si="27"/>
        <v>0</v>
      </c>
      <c r="BF107" s="193">
        <f t="shared" si="27"/>
        <v>0</v>
      </c>
      <c r="BG107" s="193">
        <f t="shared" si="27"/>
        <v>1895794.6350965805</v>
      </c>
      <c r="BH107" s="187"/>
      <c r="BI107" s="200">
        <f>G107+T107+AG107+AT107+BG107</f>
        <v>1895794.6350965805</v>
      </c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</row>
    <row r="108" spans="1:72" outlineLevel="2">
      <c r="A108" s="184" t="s">
        <v>118</v>
      </c>
      <c r="B108" s="185" t="s">
        <v>176</v>
      </c>
      <c r="C108" s="185" t="s">
        <v>179</v>
      </c>
      <c r="D108" s="185" t="s">
        <v>141</v>
      </c>
      <c r="E108" s="186" t="s">
        <v>180</v>
      </c>
      <c r="F108" s="187">
        <v>0</v>
      </c>
      <c r="G108" s="204">
        <v>0</v>
      </c>
      <c r="H108" s="187">
        <v>0</v>
      </c>
      <c r="I108" s="187">
        <v>0</v>
      </c>
      <c r="J108" s="187">
        <v>0</v>
      </c>
      <c r="K108" s="187">
        <v>0</v>
      </c>
      <c r="L108" s="187">
        <v>0</v>
      </c>
      <c r="M108" s="187">
        <v>0</v>
      </c>
      <c r="N108" s="187">
        <v>0</v>
      </c>
      <c r="O108" s="187">
        <v>0</v>
      </c>
      <c r="P108" s="187">
        <v>0</v>
      </c>
      <c r="Q108" s="187">
        <v>0</v>
      </c>
      <c r="R108" s="187">
        <v>0</v>
      </c>
      <c r="S108" s="187">
        <v>0</v>
      </c>
      <c r="T108" s="204">
        <v>0</v>
      </c>
      <c r="U108" s="187">
        <v>0</v>
      </c>
      <c r="V108" s="187">
        <v>0</v>
      </c>
      <c r="W108" s="187">
        <v>0</v>
      </c>
      <c r="X108" s="187">
        <v>0</v>
      </c>
      <c r="Y108" s="187">
        <v>0</v>
      </c>
      <c r="Z108" s="187">
        <v>0</v>
      </c>
      <c r="AA108" s="187">
        <v>0</v>
      </c>
      <c r="AB108" s="187">
        <v>0</v>
      </c>
      <c r="AC108" s="187">
        <v>0</v>
      </c>
      <c r="AD108" s="187">
        <v>0</v>
      </c>
      <c r="AE108" s="187">
        <v>0</v>
      </c>
      <c r="AF108" s="187">
        <v>0</v>
      </c>
      <c r="AG108" s="204">
        <v>0</v>
      </c>
      <c r="AH108" s="187">
        <v>0</v>
      </c>
      <c r="AI108" s="187">
        <v>0</v>
      </c>
      <c r="AJ108" s="187">
        <v>0</v>
      </c>
      <c r="AK108" s="187">
        <v>0</v>
      </c>
      <c r="AL108" s="187">
        <v>0</v>
      </c>
      <c r="AM108" s="187">
        <v>0</v>
      </c>
      <c r="AN108" s="187">
        <v>0</v>
      </c>
      <c r="AO108" s="187">
        <v>0</v>
      </c>
      <c r="AP108" s="187">
        <v>0</v>
      </c>
      <c r="AQ108" s="187">
        <v>0</v>
      </c>
      <c r="AR108" s="187">
        <v>0</v>
      </c>
      <c r="AS108" s="187">
        <v>0</v>
      </c>
      <c r="AT108" s="204">
        <v>0</v>
      </c>
      <c r="AU108" s="187">
        <v>0</v>
      </c>
      <c r="AV108" s="187">
        <v>0</v>
      </c>
      <c r="AW108" s="187">
        <v>0</v>
      </c>
      <c r="AX108" s="187">
        <v>0</v>
      </c>
      <c r="AY108" s="187">
        <v>0</v>
      </c>
      <c r="AZ108" s="187">
        <v>2369467.2451408734</v>
      </c>
      <c r="BA108" s="187">
        <v>0</v>
      </c>
      <c r="BB108" s="187">
        <v>0</v>
      </c>
      <c r="BC108" s="187">
        <v>0</v>
      </c>
      <c r="BD108" s="187">
        <v>0</v>
      </c>
      <c r="BE108" s="187">
        <v>0</v>
      </c>
      <c r="BF108" s="187">
        <v>0</v>
      </c>
      <c r="BG108" s="204">
        <v>2369467.2451408734</v>
      </c>
      <c r="BH108" s="187">
        <v>0</v>
      </c>
      <c r="BI108" s="204">
        <v>0</v>
      </c>
      <c r="BJ108" s="187">
        <v>0</v>
      </c>
      <c r="BK108" s="187">
        <v>0</v>
      </c>
      <c r="BL108" s="187">
        <v>0</v>
      </c>
      <c r="BM108" s="187">
        <v>0</v>
      </c>
      <c r="BN108" s="187">
        <v>0</v>
      </c>
      <c r="BO108" s="187">
        <v>0</v>
      </c>
      <c r="BP108" s="187">
        <v>0</v>
      </c>
      <c r="BQ108" s="187">
        <v>0</v>
      </c>
      <c r="BR108" s="187">
        <v>0</v>
      </c>
      <c r="BS108" s="187">
        <v>0</v>
      </c>
      <c r="BT108" s="187">
        <v>0</v>
      </c>
    </row>
    <row r="109" spans="1:72" outlineLevel="2">
      <c r="A109" s="184" t="s">
        <v>118</v>
      </c>
      <c r="B109" s="185" t="s">
        <v>176</v>
      </c>
      <c r="C109" s="185" t="s">
        <v>179</v>
      </c>
      <c r="D109" s="185" t="s">
        <v>141</v>
      </c>
      <c r="E109" s="186" t="s">
        <v>274</v>
      </c>
      <c r="F109" s="187">
        <v>0</v>
      </c>
      <c r="G109" s="204">
        <v>0</v>
      </c>
      <c r="H109" s="187">
        <v>0</v>
      </c>
      <c r="I109" s="187">
        <v>0</v>
      </c>
      <c r="J109" s="187">
        <v>0</v>
      </c>
      <c r="K109" s="187">
        <v>0</v>
      </c>
      <c r="L109" s="187">
        <v>0</v>
      </c>
      <c r="M109" s="187">
        <v>0</v>
      </c>
      <c r="N109" s="187">
        <v>0</v>
      </c>
      <c r="O109" s="187">
        <v>0</v>
      </c>
      <c r="P109" s="187">
        <v>0</v>
      </c>
      <c r="Q109" s="187">
        <v>0</v>
      </c>
      <c r="R109" s="187">
        <v>0</v>
      </c>
      <c r="S109" s="187">
        <v>0</v>
      </c>
      <c r="T109" s="204">
        <v>0</v>
      </c>
      <c r="U109" s="187">
        <v>0</v>
      </c>
      <c r="V109" s="187">
        <v>0</v>
      </c>
      <c r="W109" s="187">
        <v>0</v>
      </c>
      <c r="X109" s="187">
        <v>0</v>
      </c>
      <c r="Y109" s="187">
        <v>0</v>
      </c>
      <c r="Z109" s="187">
        <v>0</v>
      </c>
      <c r="AA109" s="187">
        <v>0</v>
      </c>
      <c r="AB109" s="187">
        <v>0</v>
      </c>
      <c r="AC109" s="187">
        <v>0</v>
      </c>
      <c r="AD109" s="187">
        <v>0</v>
      </c>
      <c r="AE109" s="187">
        <v>0</v>
      </c>
      <c r="AF109" s="187">
        <v>0</v>
      </c>
      <c r="AG109" s="204">
        <v>0</v>
      </c>
      <c r="AH109" s="187">
        <v>0</v>
      </c>
      <c r="AI109" s="187">
        <v>0</v>
      </c>
      <c r="AJ109" s="187">
        <v>0</v>
      </c>
      <c r="AK109" s="187">
        <v>0</v>
      </c>
      <c r="AL109" s="187">
        <v>0</v>
      </c>
      <c r="AM109" s="187">
        <v>0</v>
      </c>
      <c r="AN109" s="187">
        <v>0</v>
      </c>
      <c r="AO109" s="187">
        <v>0</v>
      </c>
      <c r="AP109" s="187">
        <v>0</v>
      </c>
      <c r="AQ109" s="187">
        <v>0</v>
      </c>
      <c r="AR109" s="187">
        <v>0</v>
      </c>
      <c r="AS109" s="187">
        <v>0</v>
      </c>
      <c r="AT109" s="204">
        <v>0</v>
      </c>
      <c r="AU109" s="187">
        <v>0</v>
      </c>
      <c r="AV109" s="187">
        <v>0</v>
      </c>
      <c r="AW109" s="187">
        <v>0</v>
      </c>
      <c r="AX109" s="187">
        <v>0</v>
      </c>
      <c r="AY109" s="187">
        <v>0</v>
      </c>
      <c r="AZ109" s="187">
        <v>3852255.1232081144</v>
      </c>
      <c r="BA109" s="187">
        <v>0</v>
      </c>
      <c r="BB109" s="187">
        <v>0</v>
      </c>
      <c r="BC109" s="187">
        <v>0</v>
      </c>
      <c r="BD109" s="187">
        <v>0</v>
      </c>
      <c r="BE109" s="187">
        <v>0</v>
      </c>
      <c r="BF109" s="187">
        <v>0</v>
      </c>
      <c r="BG109" s="204">
        <v>3852255.1232081144</v>
      </c>
      <c r="BH109" s="187">
        <v>0</v>
      </c>
      <c r="BI109" s="204">
        <v>0</v>
      </c>
      <c r="BJ109" s="187">
        <v>0</v>
      </c>
      <c r="BK109" s="187">
        <v>0</v>
      </c>
      <c r="BL109" s="187">
        <v>0</v>
      </c>
      <c r="BM109" s="187">
        <v>0</v>
      </c>
      <c r="BN109" s="187">
        <v>0</v>
      </c>
      <c r="BO109" s="187">
        <v>0</v>
      </c>
      <c r="BP109" s="187">
        <v>0</v>
      </c>
      <c r="BQ109" s="187">
        <v>0</v>
      </c>
      <c r="BR109" s="187">
        <v>0</v>
      </c>
      <c r="BS109" s="187">
        <v>0</v>
      </c>
      <c r="BT109" s="187">
        <v>0</v>
      </c>
    </row>
    <row r="110" spans="1:72" outlineLevel="1">
      <c r="A110" s="191"/>
      <c r="B110" s="188" t="s">
        <v>285</v>
      </c>
      <c r="C110" s="188"/>
      <c r="D110" s="188"/>
      <c r="E110" s="192"/>
      <c r="F110" s="193">
        <f t="shared" ref="F110:AK110" si="28">SUBTOTAL(9,F108:F109)</f>
        <v>0</v>
      </c>
      <c r="G110" s="193">
        <f t="shared" si="28"/>
        <v>0</v>
      </c>
      <c r="H110" s="193">
        <f t="shared" si="28"/>
        <v>0</v>
      </c>
      <c r="I110" s="193">
        <f t="shared" si="28"/>
        <v>0</v>
      </c>
      <c r="J110" s="193">
        <f t="shared" si="28"/>
        <v>0</v>
      </c>
      <c r="K110" s="193">
        <f t="shared" si="28"/>
        <v>0</v>
      </c>
      <c r="L110" s="193">
        <f t="shared" si="28"/>
        <v>0</v>
      </c>
      <c r="M110" s="193">
        <f t="shared" si="28"/>
        <v>0</v>
      </c>
      <c r="N110" s="193">
        <f t="shared" si="28"/>
        <v>0</v>
      </c>
      <c r="O110" s="193">
        <f t="shared" si="28"/>
        <v>0</v>
      </c>
      <c r="P110" s="193">
        <f t="shared" si="28"/>
        <v>0</v>
      </c>
      <c r="Q110" s="193">
        <f t="shared" si="28"/>
        <v>0</v>
      </c>
      <c r="R110" s="193">
        <f t="shared" si="28"/>
        <v>0</v>
      </c>
      <c r="S110" s="193">
        <f t="shared" si="28"/>
        <v>0</v>
      </c>
      <c r="T110" s="193">
        <f t="shared" si="28"/>
        <v>0</v>
      </c>
      <c r="U110" s="193">
        <f t="shared" si="28"/>
        <v>0</v>
      </c>
      <c r="V110" s="193">
        <f t="shared" si="28"/>
        <v>0</v>
      </c>
      <c r="W110" s="193">
        <f t="shared" si="28"/>
        <v>0</v>
      </c>
      <c r="X110" s="193">
        <f t="shared" si="28"/>
        <v>0</v>
      </c>
      <c r="Y110" s="193">
        <f t="shared" si="28"/>
        <v>0</v>
      </c>
      <c r="Z110" s="193">
        <f t="shared" si="28"/>
        <v>0</v>
      </c>
      <c r="AA110" s="193">
        <f t="shared" si="28"/>
        <v>0</v>
      </c>
      <c r="AB110" s="193">
        <f t="shared" si="28"/>
        <v>0</v>
      </c>
      <c r="AC110" s="193">
        <f t="shared" si="28"/>
        <v>0</v>
      </c>
      <c r="AD110" s="193">
        <f t="shared" si="28"/>
        <v>0</v>
      </c>
      <c r="AE110" s="193">
        <f t="shared" si="28"/>
        <v>0</v>
      </c>
      <c r="AF110" s="193">
        <f t="shared" si="28"/>
        <v>0</v>
      </c>
      <c r="AG110" s="193">
        <f t="shared" si="28"/>
        <v>0</v>
      </c>
      <c r="AH110" s="193">
        <f t="shared" si="28"/>
        <v>0</v>
      </c>
      <c r="AI110" s="193">
        <f t="shared" si="28"/>
        <v>0</v>
      </c>
      <c r="AJ110" s="193">
        <f t="shared" si="28"/>
        <v>0</v>
      </c>
      <c r="AK110" s="193">
        <f t="shared" si="28"/>
        <v>0</v>
      </c>
      <c r="AL110" s="193">
        <f t="shared" ref="AL110:BG110" si="29">SUBTOTAL(9,AL108:AL109)</f>
        <v>0</v>
      </c>
      <c r="AM110" s="193">
        <f t="shared" si="29"/>
        <v>0</v>
      </c>
      <c r="AN110" s="193">
        <f t="shared" si="29"/>
        <v>0</v>
      </c>
      <c r="AO110" s="193">
        <f t="shared" si="29"/>
        <v>0</v>
      </c>
      <c r="AP110" s="193">
        <f t="shared" si="29"/>
        <v>0</v>
      </c>
      <c r="AQ110" s="193">
        <f t="shared" si="29"/>
        <v>0</v>
      </c>
      <c r="AR110" s="193">
        <f t="shared" si="29"/>
        <v>0</v>
      </c>
      <c r="AS110" s="193">
        <f t="shared" si="29"/>
        <v>0</v>
      </c>
      <c r="AT110" s="193">
        <f t="shared" si="29"/>
        <v>0</v>
      </c>
      <c r="AU110" s="193">
        <f t="shared" si="29"/>
        <v>0</v>
      </c>
      <c r="AV110" s="193">
        <f t="shared" si="29"/>
        <v>0</v>
      </c>
      <c r="AW110" s="193">
        <f t="shared" si="29"/>
        <v>0</v>
      </c>
      <c r="AX110" s="193">
        <f t="shared" si="29"/>
        <v>0</v>
      </c>
      <c r="AY110" s="193">
        <f t="shared" si="29"/>
        <v>0</v>
      </c>
      <c r="AZ110" s="193">
        <f t="shared" si="29"/>
        <v>6221722.3683489878</v>
      </c>
      <c r="BA110" s="193">
        <f t="shared" si="29"/>
        <v>0</v>
      </c>
      <c r="BB110" s="193">
        <f t="shared" si="29"/>
        <v>0</v>
      </c>
      <c r="BC110" s="193">
        <f t="shared" si="29"/>
        <v>0</v>
      </c>
      <c r="BD110" s="193">
        <f t="shared" si="29"/>
        <v>0</v>
      </c>
      <c r="BE110" s="193">
        <f t="shared" si="29"/>
        <v>0</v>
      </c>
      <c r="BF110" s="193">
        <f t="shared" si="29"/>
        <v>0</v>
      </c>
      <c r="BG110" s="193">
        <f t="shared" si="29"/>
        <v>6221722.3683489878</v>
      </c>
      <c r="BH110" s="187"/>
      <c r="BI110" s="200">
        <f>G110+T110+AG110+AT110+BG110</f>
        <v>6221722.3683489878</v>
      </c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</row>
    <row r="111" spans="1:72" outlineLevel="2">
      <c r="A111" s="184" t="s">
        <v>118</v>
      </c>
      <c r="B111" s="185" t="s">
        <v>277</v>
      </c>
      <c r="C111" s="185" t="s">
        <v>275</v>
      </c>
      <c r="D111" s="185" t="s">
        <v>141</v>
      </c>
      <c r="E111" s="186" t="s">
        <v>276</v>
      </c>
      <c r="F111" s="187">
        <v>0</v>
      </c>
      <c r="G111" s="204">
        <v>0</v>
      </c>
      <c r="H111" s="187">
        <v>0</v>
      </c>
      <c r="I111" s="187">
        <v>0</v>
      </c>
      <c r="J111" s="187">
        <v>0</v>
      </c>
      <c r="K111" s="187">
        <v>0</v>
      </c>
      <c r="L111" s="187">
        <v>0</v>
      </c>
      <c r="M111" s="187">
        <v>0</v>
      </c>
      <c r="N111" s="187">
        <v>0</v>
      </c>
      <c r="O111" s="187">
        <v>0</v>
      </c>
      <c r="P111" s="187">
        <v>0</v>
      </c>
      <c r="Q111" s="187">
        <v>0</v>
      </c>
      <c r="R111" s="187">
        <v>0</v>
      </c>
      <c r="S111" s="187">
        <v>0</v>
      </c>
      <c r="T111" s="204">
        <v>0</v>
      </c>
      <c r="U111" s="187">
        <v>0</v>
      </c>
      <c r="V111" s="187">
        <v>0</v>
      </c>
      <c r="W111" s="187">
        <v>0</v>
      </c>
      <c r="X111" s="187">
        <v>0</v>
      </c>
      <c r="Y111" s="187">
        <v>0</v>
      </c>
      <c r="Z111" s="187">
        <v>0</v>
      </c>
      <c r="AA111" s="187">
        <v>0</v>
      </c>
      <c r="AB111" s="187">
        <v>0</v>
      </c>
      <c r="AC111" s="187">
        <v>0</v>
      </c>
      <c r="AD111" s="187">
        <v>0</v>
      </c>
      <c r="AE111" s="187">
        <v>0</v>
      </c>
      <c r="AF111" s="187">
        <v>0</v>
      </c>
      <c r="AG111" s="204">
        <v>0</v>
      </c>
      <c r="AH111" s="187">
        <v>0</v>
      </c>
      <c r="AI111" s="187">
        <v>0</v>
      </c>
      <c r="AJ111" s="187">
        <v>0</v>
      </c>
      <c r="AK111" s="187">
        <v>0</v>
      </c>
      <c r="AL111" s="187">
        <v>0</v>
      </c>
      <c r="AM111" s="187">
        <v>0</v>
      </c>
      <c r="AN111" s="187">
        <v>0</v>
      </c>
      <c r="AO111" s="187">
        <v>0</v>
      </c>
      <c r="AP111" s="187">
        <v>0</v>
      </c>
      <c r="AQ111" s="187">
        <v>0</v>
      </c>
      <c r="AR111" s="187">
        <v>0</v>
      </c>
      <c r="AS111" s="187">
        <v>0</v>
      </c>
      <c r="AT111" s="204">
        <v>0</v>
      </c>
      <c r="AU111" s="187">
        <v>0</v>
      </c>
      <c r="AV111" s="187">
        <v>0</v>
      </c>
      <c r="AW111" s="187">
        <v>0</v>
      </c>
      <c r="AX111" s="187">
        <v>0</v>
      </c>
      <c r="AY111" s="187">
        <v>0</v>
      </c>
      <c r="AZ111" s="187">
        <v>-43425.910000000033</v>
      </c>
      <c r="BA111" s="187">
        <v>0</v>
      </c>
      <c r="BB111" s="187">
        <v>0</v>
      </c>
      <c r="BC111" s="187">
        <v>0</v>
      </c>
      <c r="BD111" s="187">
        <v>0</v>
      </c>
      <c r="BE111" s="187">
        <v>0</v>
      </c>
      <c r="BF111" s="187">
        <v>0</v>
      </c>
      <c r="BG111" s="204">
        <v>-43425.910000000033</v>
      </c>
      <c r="BH111" s="187">
        <v>0</v>
      </c>
      <c r="BI111" s="204">
        <v>0</v>
      </c>
      <c r="BJ111" s="187">
        <v>0</v>
      </c>
      <c r="BK111" s="187">
        <v>0</v>
      </c>
      <c r="BL111" s="187">
        <v>0</v>
      </c>
      <c r="BM111" s="187">
        <v>0</v>
      </c>
      <c r="BN111" s="187">
        <v>0</v>
      </c>
      <c r="BO111" s="187">
        <v>0</v>
      </c>
      <c r="BP111" s="187">
        <v>0</v>
      </c>
      <c r="BQ111" s="187">
        <v>0</v>
      </c>
      <c r="BR111" s="187">
        <v>0</v>
      </c>
      <c r="BS111" s="187">
        <v>0</v>
      </c>
      <c r="BT111" s="187">
        <v>0</v>
      </c>
    </row>
    <row r="112" spans="1:72" outlineLevel="1">
      <c r="A112" s="191"/>
      <c r="B112" s="188" t="s">
        <v>289</v>
      </c>
      <c r="C112" s="188"/>
      <c r="D112" s="188"/>
      <c r="E112" s="192"/>
      <c r="F112" s="193">
        <f t="shared" ref="F112:AK112" si="30">SUBTOTAL(9,F111:F111)</f>
        <v>0</v>
      </c>
      <c r="G112" s="193">
        <f t="shared" si="30"/>
        <v>0</v>
      </c>
      <c r="H112" s="193">
        <f t="shared" si="30"/>
        <v>0</v>
      </c>
      <c r="I112" s="193">
        <f t="shared" si="30"/>
        <v>0</v>
      </c>
      <c r="J112" s="193">
        <f t="shared" si="30"/>
        <v>0</v>
      </c>
      <c r="K112" s="193">
        <f t="shared" si="30"/>
        <v>0</v>
      </c>
      <c r="L112" s="193">
        <f t="shared" si="30"/>
        <v>0</v>
      </c>
      <c r="M112" s="193">
        <f t="shared" si="30"/>
        <v>0</v>
      </c>
      <c r="N112" s="193">
        <f t="shared" si="30"/>
        <v>0</v>
      </c>
      <c r="O112" s="193">
        <f t="shared" si="30"/>
        <v>0</v>
      </c>
      <c r="P112" s="193">
        <f t="shared" si="30"/>
        <v>0</v>
      </c>
      <c r="Q112" s="193">
        <f t="shared" si="30"/>
        <v>0</v>
      </c>
      <c r="R112" s="193">
        <f t="shared" si="30"/>
        <v>0</v>
      </c>
      <c r="S112" s="193">
        <f t="shared" si="30"/>
        <v>0</v>
      </c>
      <c r="T112" s="193">
        <f t="shared" si="30"/>
        <v>0</v>
      </c>
      <c r="U112" s="193">
        <f t="shared" si="30"/>
        <v>0</v>
      </c>
      <c r="V112" s="193">
        <f t="shared" si="30"/>
        <v>0</v>
      </c>
      <c r="W112" s="193">
        <f t="shared" si="30"/>
        <v>0</v>
      </c>
      <c r="X112" s="193">
        <f t="shared" si="30"/>
        <v>0</v>
      </c>
      <c r="Y112" s="193">
        <f t="shared" si="30"/>
        <v>0</v>
      </c>
      <c r="Z112" s="193">
        <f t="shared" si="30"/>
        <v>0</v>
      </c>
      <c r="AA112" s="193">
        <f t="shared" si="30"/>
        <v>0</v>
      </c>
      <c r="AB112" s="193">
        <f t="shared" si="30"/>
        <v>0</v>
      </c>
      <c r="AC112" s="193">
        <f t="shared" si="30"/>
        <v>0</v>
      </c>
      <c r="AD112" s="193">
        <f t="shared" si="30"/>
        <v>0</v>
      </c>
      <c r="AE112" s="193">
        <f t="shared" si="30"/>
        <v>0</v>
      </c>
      <c r="AF112" s="193">
        <f t="shared" si="30"/>
        <v>0</v>
      </c>
      <c r="AG112" s="193">
        <f t="shared" si="30"/>
        <v>0</v>
      </c>
      <c r="AH112" s="193">
        <f t="shared" si="30"/>
        <v>0</v>
      </c>
      <c r="AI112" s="193">
        <f t="shared" si="30"/>
        <v>0</v>
      </c>
      <c r="AJ112" s="193">
        <f t="shared" si="30"/>
        <v>0</v>
      </c>
      <c r="AK112" s="193">
        <f t="shared" si="30"/>
        <v>0</v>
      </c>
      <c r="AL112" s="193">
        <f t="shared" ref="AL112:BG112" si="31">SUBTOTAL(9,AL111:AL111)</f>
        <v>0</v>
      </c>
      <c r="AM112" s="193">
        <f t="shared" si="31"/>
        <v>0</v>
      </c>
      <c r="AN112" s="193">
        <f t="shared" si="31"/>
        <v>0</v>
      </c>
      <c r="AO112" s="193">
        <f t="shared" si="31"/>
        <v>0</v>
      </c>
      <c r="AP112" s="193">
        <f t="shared" si="31"/>
        <v>0</v>
      </c>
      <c r="AQ112" s="193">
        <f t="shared" si="31"/>
        <v>0</v>
      </c>
      <c r="AR112" s="193">
        <f t="shared" si="31"/>
        <v>0</v>
      </c>
      <c r="AS112" s="193">
        <f t="shared" si="31"/>
        <v>0</v>
      </c>
      <c r="AT112" s="193">
        <f t="shared" si="31"/>
        <v>0</v>
      </c>
      <c r="AU112" s="193">
        <f t="shared" si="31"/>
        <v>0</v>
      </c>
      <c r="AV112" s="193">
        <f t="shared" si="31"/>
        <v>0</v>
      </c>
      <c r="AW112" s="193">
        <f t="shared" si="31"/>
        <v>0</v>
      </c>
      <c r="AX112" s="193">
        <f t="shared" si="31"/>
        <v>0</v>
      </c>
      <c r="AY112" s="193">
        <f t="shared" si="31"/>
        <v>0</v>
      </c>
      <c r="AZ112" s="193">
        <f t="shared" si="31"/>
        <v>-43425.910000000033</v>
      </c>
      <c r="BA112" s="193">
        <f t="shared" si="31"/>
        <v>0</v>
      </c>
      <c r="BB112" s="193">
        <f t="shared" si="31"/>
        <v>0</v>
      </c>
      <c r="BC112" s="193">
        <f t="shared" si="31"/>
        <v>0</v>
      </c>
      <c r="BD112" s="193">
        <f t="shared" si="31"/>
        <v>0</v>
      </c>
      <c r="BE112" s="193">
        <f t="shared" si="31"/>
        <v>0</v>
      </c>
      <c r="BF112" s="193">
        <f t="shared" si="31"/>
        <v>0</v>
      </c>
      <c r="BG112" s="193">
        <f t="shared" si="31"/>
        <v>-43425.910000000033</v>
      </c>
      <c r="BH112" s="187"/>
      <c r="BI112" s="200">
        <f>G112+T112+AG112+AT112+BG112</f>
        <v>-43425.910000000033</v>
      </c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</row>
    <row r="113" spans="1:72" outlineLevel="2">
      <c r="A113" s="184" t="s">
        <v>118</v>
      </c>
      <c r="B113" s="185" t="s">
        <v>178</v>
      </c>
      <c r="C113" s="185" t="s">
        <v>275</v>
      </c>
      <c r="D113" s="185" t="s">
        <v>141</v>
      </c>
      <c r="E113" s="186" t="s">
        <v>276</v>
      </c>
      <c r="F113" s="187">
        <v>0</v>
      </c>
      <c r="G113" s="204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  <c r="O113" s="187">
        <v>0</v>
      </c>
      <c r="P113" s="187">
        <v>0</v>
      </c>
      <c r="Q113" s="187">
        <v>0</v>
      </c>
      <c r="R113" s="187">
        <v>0</v>
      </c>
      <c r="S113" s="187">
        <v>0</v>
      </c>
      <c r="T113" s="204">
        <v>0</v>
      </c>
      <c r="U113" s="187">
        <v>0</v>
      </c>
      <c r="V113" s="187">
        <v>0</v>
      </c>
      <c r="W113" s="187">
        <v>0</v>
      </c>
      <c r="X113" s="187">
        <v>0</v>
      </c>
      <c r="Y113" s="187">
        <v>0</v>
      </c>
      <c r="Z113" s="187">
        <v>0</v>
      </c>
      <c r="AA113" s="187">
        <v>0</v>
      </c>
      <c r="AB113" s="187">
        <v>0</v>
      </c>
      <c r="AC113" s="187">
        <v>0</v>
      </c>
      <c r="AD113" s="187">
        <v>0</v>
      </c>
      <c r="AE113" s="187">
        <v>0</v>
      </c>
      <c r="AF113" s="187">
        <v>0</v>
      </c>
      <c r="AG113" s="204">
        <v>0</v>
      </c>
      <c r="AH113" s="187">
        <v>0</v>
      </c>
      <c r="AI113" s="187">
        <v>0</v>
      </c>
      <c r="AJ113" s="187">
        <v>0</v>
      </c>
      <c r="AK113" s="187">
        <v>0</v>
      </c>
      <c r="AL113" s="187">
        <v>0</v>
      </c>
      <c r="AM113" s="187">
        <v>0</v>
      </c>
      <c r="AN113" s="187">
        <v>0</v>
      </c>
      <c r="AO113" s="187">
        <v>0</v>
      </c>
      <c r="AP113" s="187">
        <v>0</v>
      </c>
      <c r="AQ113" s="187">
        <v>0</v>
      </c>
      <c r="AR113" s="187">
        <v>0</v>
      </c>
      <c r="AS113" s="187">
        <v>0</v>
      </c>
      <c r="AT113" s="204">
        <v>0</v>
      </c>
      <c r="AU113" s="187">
        <v>0</v>
      </c>
      <c r="AV113" s="187">
        <v>0</v>
      </c>
      <c r="AW113" s="187">
        <v>0</v>
      </c>
      <c r="AX113" s="187">
        <v>0</v>
      </c>
      <c r="AY113" s="187">
        <v>0</v>
      </c>
      <c r="AZ113" s="187">
        <v>0</v>
      </c>
      <c r="BA113" s="201">
        <v>-43425.910000000033</v>
      </c>
      <c r="BB113" s="187">
        <v>0</v>
      </c>
      <c r="BC113" s="187">
        <v>0</v>
      </c>
      <c r="BD113" s="187">
        <v>0</v>
      </c>
      <c r="BE113" s="187">
        <v>0</v>
      </c>
      <c r="BF113" s="187">
        <v>0</v>
      </c>
      <c r="BG113" s="204">
        <v>-43425.910000000033</v>
      </c>
      <c r="BH113" s="187">
        <v>0</v>
      </c>
      <c r="BI113" s="204">
        <v>0</v>
      </c>
      <c r="BJ113" s="202" t="s">
        <v>292</v>
      </c>
      <c r="BK113" s="187">
        <v>0</v>
      </c>
      <c r="BL113" s="187">
        <v>0</v>
      </c>
      <c r="BM113" s="187">
        <v>0</v>
      </c>
      <c r="BN113" s="187">
        <v>0</v>
      </c>
      <c r="BO113" s="187">
        <v>0</v>
      </c>
      <c r="BP113" s="187">
        <v>0</v>
      </c>
      <c r="BQ113" s="187">
        <v>0</v>
      </c>
      <c r="BR113" s="187">
        <v>0</v>
      </c>
      <c r="BS113" s="187">
        <v>0</v>
      </c>
      <c r="BT113" s="187">
        <v>0</v>
      </c>
    </row>
    <row r="114" spans="1:72" outlineLevel="2">
      <c r="A114" s="184" t="s">
        <v>118</v>
      </c>
      <c r="B114" s="185" t="s">
        <v>178</v>
      </c>
      <c r="C114" s="185" t="s">
        <v>179</v>
      </c>
      <c r="D114" s="185" t="s">
        <v>141</v>
      </c>
      <c r="E114" s="186" t="s">
        <v>180</v>
      </c>
      <c r="F114" s="187">
        <v>0</v>
      </c>
      <c r="G114" s="204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  <c r="O114" s="187">
        <v>0</v>
      </c>
      <c r="P114" s="187">
        <v>0</v>
      </c>
      <c r="Q114" s="187">
        <v>0</v>
      </c>
      <c r="R114" s="187">
        <v>0</v>
      </c>
      <c r="S114" s="187">
        <v>0</v>
      </c>
      <c r="T114" s="204">
        <v>0</v>
      </c>
      <c r="U114" s="187">
        <v>0</v>
      </c>
      <c r="V114" s="187">
        <v>0</v>
      </c>
      <c r="W114" s="187">
        <v>0</v>
      </c>
      <c r="X114" s="187">
        <v>0</v>
      </c>
      <c r="Y114" s="187">
        <v>0</v>
      </c>
      <c r="Z114" s="187">
        <v>0</v>
      </c>
      <c r="AA114" s="187">
        <v>0</v>
      </c>
      <c r="AB114" s="187">
        <v>0</v>
      </c>
      <c r="AC114" s="187">
        <v>0</v>
      </c>
      <c r="AD114" s="187">
        <v>0</v>
      </c>
      <c r="AE114" s="187">
        <v>0</v>
      </c>
      <c r="AF114" s="187">
        <v>0</v>
      </c>
      <c r="AG114" s="204">
        <v>0</v>
      </c>
      <c r="AH114" s="187">
        <v>0</v>
      </c>
      <c r="AI114" s="187">
        <v>0</v>
      </c>
      <c r="AJ114" s="187">
        <v>0</v>
      </c>
      <c r="AK114" s="187">
        <v>0</v>
      </c>
      <c r="AL114" s="187">
        <v>0</v>
      </c>
      <c r="AM114" s="187">
        <v>0</v>
      </c>
      <c r="AN114" s="187">
        <v>0</v>
      </c>
      <c r="AO114" s="187">
        <v>0</v>
      </c>
      <c r="AP114" s="187">
        <v>0</v>
      </c>
      <c r="AQ114" s="187">
        <v>0</v>
      </c>
      <c r="AR114" s="187">
        <v>0</v>
      </c>
      <c r="AS114" s="187">
        <v>0</v>
      </c>
      <c r="AT114" s="204">
        <v>0</v>
      </c>
      <c r="AU114" s="187">
        <v>0</v>
      </c>
      <c r="AV114" s="187">
        <v>0</v>
      </c>
      <c r="AW114" s="187">
        <v>0</v>
      </c>
      <c r="AX114" s="187">
        <v>0</v>
      </c>
      <c r="AY114" s="187">
        <v>0</v>
      </c>
      <c r="AZ114" s="187">
        <v>22368599.999999877</v>
      </c>
      <c r="BA114" s="187">
        <v>0</v>
      </c>
      <c r="BB114" s="187">
        <v>0</v>
      </c>
      <c r="BC114" s="187">
        <v>0</v>
      </c>
      <c r="BD114" s="187">
        <v>0</v>
      </c>
      <c r="BE114" s="187">
        <v>0</v>
      </c>
      <c r="BF114" s="187">
        <v>0</v>
      </c>
      <c r="BG114" s="204">
        <v>22368599.999999877</v>
      </c>
      <c r="BH114" s="187">
        <v>0</v>
      </c>
      <c r="BI114" s="204">
        <v>0</v>
      </c>
      <c r="BJ114" s="187">
        <v>0</v>
      </c>
      <c r="BK114" s="187">
        <v>0</v>
      </c>
      <c r="BL114" s="187">
        <v>0</v>
      </c>
      <c r="BM114" s="187">
        <v>0</v>
      </c>
      <c r="BN114" s="187">
        <v>0</v>
      </c>
      <c r="BO114" s="187">
        <v>0</v>
      </c>
      <c r="BP114" s="187">
        <v>0</v>
      </c>
      <c r="BQ114" s="187">
        <v>0</v>
      </c>
      <c r="BR114" s="187">
        <v>0</v>
      </c>
      <c r="BS114" s="187">
        <v>0</v>
      </c>
      <c r="BT114" s="187">
        <v>0</v>
      </c>
    </row>
    <row r="115" spans="1:72" outlineLevel="2">
      <c r="A115" s="184" t="s">
        <v>118</v>
      </c>
      <c r="B115" s="185" t="s">
        <v>178</v>
      </c>
      <c r="C115" s="185" t="s">
        <v>179</v>
      </c>
      <c r="D115" s="185" t="s">
        <v>141</v>
      </c>
      <c r="E115" s="186" t="s">
        <v>274</v>
      </c>
      <c r="F115" s="187">
        <v>0</v>
      </c>
      <c r="G115" s="204">
        <v>0</v>
      </c>
      <c r="H115" s="187">
        <v>0</v>
      </c>
      <c r="I115" s="187">
        <v>0</v>
      </c>
      <c r="J115" s="187">
        <v>0</v>
      </c>
      <c r="K115" s="187">
        <v>0</v>
      </c>
      <c r="L115" s="187">
        <v>0</v>
      </c>
      <c r="M115" s="187">
        <v>0</v>
      </c>
      <c r="N115" s="187">
        <v>0</v>
      </c>
      <c r="O115" s="187">
        <v>0</v>
      </c>
      <c r="P115" s="187">
        <v>0</v>
      </c>
      <c r="Q115" s="187">
        <v>0</v>
      </c>
      <c r="R115" s="187">
        <v>0</v>
      </c>
      <c r="S115" s="187">
        <v>0</v>
      </c>
      <c r="T115" s="204">
        <v>0</v>
      </c>
      <c r="U115" s="187">
        <v>0</v>
      </c>
      <c r="V115" s="187">
        <v>0</v>
      </c>
      <c r="W115" s="187">
        <v>0</v>
      </c>
      <c r="X115" s="187">
        <v>0</v>
      </c>
      <c r="Y115" s="187">
        <v>0</v>
      </c>
      <c r="Z115" s="187">
        <v>0</v>
      </c>
      <c r="AA115" s="187">
        <v>0</v>
      </c>
      <c r="AB115" s="187">
        <v>0</v>
      </c>
      <c r="AC115" s="187">
        <v>0</v>
      </c>
      <c r="AD115" s="187">
        <v>0</v>
      </c>
      <c r="AE115" s="187">
        <v>0</v>
      </c>
      <c r="AF115" s="187">
        <v>0</v>
      </c>
      <c r="AG115" s="204">
        <v>0</v>
      </c>
      <c r="AH115" s="187">
        <v>0</v>
      </c>
      <c r="AI115" s="187">
        <v>0</v>
      </c>
      <c r="AJ115" s="187">
        <v>0</v>
      </c>
      <c r="AK115" s="187">
        <v>0</v>
      </c>
      <c r="AL115" s="187">
        <v>0</v>
      </c>
      <c r="AM115" s="187">
        <v>0</v>
      </c>
      <c r="AN115" s="187">
        <v>0</v>
      </c>
      <c r="AO115" s="187">
        <v>0</v>
      </c>
      <c r="AP115" s="187">
        <v>0</v>
      </c>
      <c r="AQ115" s="187">
        <v>0</v>
      </c>
      <c r="AR115" s="187">
        <v>0</v>
      </c>
      <c r="AS115" s="187">
        <v>0</v>
      </c>
      <c r="AT115" s="204">
        <v>0</v>
      </c>
      <c r="AU115" s="187">
        <v>0</v>
      </c>
      <c r="AV115" s="187">
        <v>0</v>
      </c>
      <c r="AW115" s="187">
        <v>0</v>
      </c>
      <c r="AX115" s="187">
        <v>0</v>
      </c>
      <c r="AY115" s="187">
        <v>0</v>
      </c>
      <c r="AZ115" s="187">
        <v>51949511</v>
      </c>
      <c r="BA115" s="187">
        <v>50485</v>
      </c>
      <c r="BB115" s="187">
        <v>0</v>
      </c>
      <c r="BC115" s="187">
        <v>0</v>
      </c>
      <c r="BD115" s="187">
        <v>0</v>
      </c>
      <c r="BE115" s="187">
        <v>0</v>
      </c>
      <c r="BF115" s="187">
        <v>0</v>
      </c>
      <c r="BG115" s="204">
        <v>51999996</v>
      </c>
      <c r="BH115" s="187">
        <v>0</v>
      </c>
      <c r="BI115" s="204">
        <v>0</v>
      </c>
      <c r="BJ115" s="187">
        <v>0</v>
      </c>
      <c r="BK115" s="187">
        <v>0</v>
      </c>
      <c r="BL115" s="187">
        <v>0</v>
      </c>
      <c r="BM115" s="187">
        <v>0</v>
      </c>
      <c r="BN115" s="187">
        <v>0</v>
      </c>
      <c r="BO115" s="187">
        <v>0</v>
      </c>
      <c r="BP115" s="187">
        <v>0</v>
      </c>
      <c r="BQ115" s="187">
        <v>0</v>
      </c>
      <c r="BR115" s="187">
        <v>0</v>
      </c>
      <c r="BS115" s="187">
        <v>0</v>
      </c>
      <c r="BT115" s="187">
        <v>0</v>
      </c>
    </row>
    <row r="116" spans="1:72" outlineLevel="1">
      <c r="A116" s="194"/>
      <c r="B116" s="189" t="s">
        <v>287</v>
      </c>
      <c r="C116" s="189"/>
      <c r="D116" s="189"/>
      <c r="E116" s="195"/>
      <c r="F116" s="196">
        <f t="shared" ref="F116:AK116" si="32">SUBTOTAL(9,F113:F115)</f>
        <v>0</v>
      </c>
      <c r="G116" s="196">
        <f t="shared" si="32"/>
        <v>0</v>
      </c>
      <c r="H116" s="196">
        <f t="shared" si="32"/>
        <v>0</v>
      </c>
      <c r="I116" s="196">
        <f t="shared" si="32"/>
        <v>0</v>
      </c>
      <c r="J116" s="196">
        <f t="shared" si="32"/>
        <v>0</v>
      </c>
      <c r="K116" s="196">
        <f t="shared" si="32"/>
        <v>0</v>
      </c>
      <c r="L116" s="196">
        <f t="shared" si="32"/>
        <v>0</v>
      </c>
      <c r="M116" s="196">
        <f t="shared" si="32"/>
        <v>0</v>
      </c>
      <c r="N116" s="196">
        <f t="shared" si="32"/>
        <v>0</v>
      </c>
      <c r="O116" s="196">
        <f t="shared" si="32"/>
        <v>0</v>
      </c>
      <c r="P116" s="196">
        <f t="shared" si="32"/>
        <v>0</v>
      </c>
      <c r="Q116" s="196">
        <f t="shared" si="32"/>
        <v>0</v>
      </c>
      <c r="R116" s="196">
        <f t="shared" si="32"/>
        <v>0</v>
      </c>
      <c r="S116" s="196">
        <f t="shared" si="32"/>
        <v>0</v>
      </c>
      <c r="T116" s="196">
        <f t="shared" si="32"/>
        <v>0</v>
      </c>
      <c r="U116" s="196">
        <f t="shared" si="32"/>
        <v>0</v>
      </c>
      <c r="V116" s="196">
        <f t="shared" si="32"/>
        <v>0</v>
      </c>
      <c r="W116" s="196">
        <f t="shared" si="32"/>
        <v>0</v>
      </c>
      <c r="X116" s="196">
        <f t="shared" si="32"/>
        <v>0</v>
      </c>
      <c r="Y116" s="196">
        <f t="shared" si="32"/>
        <v>0</v>
      </c>
      <c r="Z116" s="196">
        <f t="shared" si="32"/>
        <v>0</v>
      </c>
      <c r="AA116" s="196">
        <f t="shared" si="32"/>
        <v>0</v>
      </c>
      <c r="AB116" s="196">
        <f t="shared" si="32"/>
        <v>0</v>
      </c>
      <c r="AC116" s="196">
        <f t="shared" si="32"/>
        <v>0</v>
      </c>
      <c r="AD116" s="196">
        <f t="shared" si="32"/>
        <v>0</v>
      </c>
      <c r="AE116" s="196">
        <f t="shared" si="32"/>
        <v>0</v>
      </c>
      <c r="AF116" s="196">
        <f t="shared" si="32"/>
        <v>0</v>
      </c>
      <c r="AG116" s="196">
        <f t="shared" si="32"/>
        <v>0</v>
      </c>
      <c r="AH116" s="196">
        <f t="shared" si="32"/>
        <v>0</v>
      </c>
      <c r="AI116" s="196">
        <f t="shared" si="32"/>
        <v>0</v>
      </c>
      <c r="AJ116" s="196">
        <f t="shared" si="32"/>
        <v>0</v>
      </c>
      <c r="AK116" s="196">
        <f t="shared" si="32"/>
        <v>0</v>
      </c>
      <c r="AL116" s="196">
        <f t="shared" ref="AL116:BG116" si="33">SUBTOTAL(9,AL113:AL115)</f>
        <v>0</v>
      </c>
      <c r="AM116" s="196">
        <f t="shared" si="33"/>
        <v>0</v>
      </c>
      <c r="AN116" s="196">
        <f t="shared" si="33"/>
        <v>0</v>
      </c>
      <c r="AO116" s="196">
        <f t="shared" si="33"/>
        <v>0</v>
      </c>
      <c r="AP116" s="196">
        <f t="shared" si="33"/>
        <v>0</v>
      </c>
      <c r="AQ116" s="196">
        <f t="shared" si="33"/>
        <v>0</v>
      </c>
      <c r="AR116" s="196">
        <f t="shared" si="33"/>
        <v>0</v>
      </c>
      <c r="AS116" s="196">
        <f t="shared" si="33"/>
        <v>0</v>
      </c>
      <c r="AT116" s="196">
        <f t="shared" si="33"/>
        <v>0</v>
      </c>
      <c r="AU116" s="196">
        <f t="shared" si="33"/>
        <v>0</v>
      </c>
      <c r="AV116" s="196">
        <f t="shared" si="33"/>
        <v>0</v>
      </c>
      <c r="AW116" s="196">
        <f t="shared" si="33"/>
        <v>0</v>
      </c>
      <c r="AX116" s="196">
        <f t="shared" si="33"/>
        <v>0</v>
      </c>
      <c r="AY116" s="196">
        <f t="shared" si="33"/>
        <v>0</v>
      </c>
      <c r="AZ116" s="196">
        <f t="shared" si="33"/>
        <v>74318110.999999881</v>
      </c>
      <c r="BA116" s="196">
        <f t="shared" si="33"/>
        <v>7059.0899999999674</v>
      </c>
      <c r="BB116" s="196">
        <f t="shared" si="33"/>
        <v>0</v>
      </c>
      <c r="BC116" s="196">
        <f t="shared" si="33"/>
        <v>0</v>
      </c>
      <c r="BD116" s="196">
        <f t="shared" si="33"/>
        <v>0</v>
      </c>
      <c r="BE116" s="196">
        <f t="shared" si="33"/>
        <v>0</v>
      </c>
      <c r="BF116" s="196">
        <f t="shared" si="33"/>
        <v>0</v>
      </c>
      <c r="BG116" s="196">
        <f t="shared" si="33"/>
        <v>74325170.089999884</v>
      </c>
      <c r="BH116" s="187"/>
      <c r="BI116" s="200">
        <f>G116+T116+AG116+AT116+BG116</f>
        <v>74325170.089999884</v>
      </c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</row>
    <row r="117" spans="1:72">
      <c r="A117" s="197"/>
      <c r="B117" s="190" t="s">
        <v>290</v>
      </c>
      <c r="C117" s="190"/>
      <c r="D117" s="190"/>
      <c r="E117" s="198"/>
      <c r="F117" s="199">
        <f t="shared" ref="F117:AK117" si="34">SUBTOTAL(9,F11:F115)</f>
        <v>2259631.4055990251</v>
      </c>
      <c r="G117" s="199">
        <f t="shared" si="34"/>
        <v>2259631.4055990251</v>
      </c>
      <c r="H117" s="199">
        <f t="shared" si="34"/>
        <v>24758630.235794228</v>
      </c>
      <c r="I117" s="199">
        <f t="shared" si="34"/>
        <v>7606689.5092924414</v>
      </c>
      <c r="J117" s="199">
        <f t="shared" si="34"/>
        <v>10174854.848625133</v>
      </c>
      <c r="K117" s="199">
        <f t="shared" si="34"/>
        <v>12784645.534691643</v>
      </c>
      <c r="L117" s="199">
        <f t="shared" si="34"/>
        <v>10261145.284352692</v>
      </c>
      <c r="M117" s="199">
        <f t="shared" si="34"/>
        <v>12236899.176042406</v>
      </c>
      <c r="N117" s="199">
        <f t="shared" si="34"/>
        <v>19541292.054571506</v>
      </c>
      <c r="O117" s="199">
        <f t="shared" si="34"/>
        <v>25405276.910383765</v>
      </c>
      <c r="P117" s="199">
        <f t="shared" si="34"/>
        <v>17634166.294972196</v>
      </c>
      <c r="Q117" s="199">
        <f t="shared" si="34"/>
        <v>27694927.379071161</v>
      </c>
      <c r="R117" s="199">
        <f t="shared" si="34"/>
        <v>24662275.605504792</v>
      </c>
      <c r="S117" s="199">
        <f t="shared" si="34"/>
        <v>23957556.676525749</v>
      </c>
      <c r="T117" s="199">
        <f t="shared" si="34"/>
        <v>216718359.50982776</v>
      </c>
      <c r="U117" s="199">
        <f t="shared" si="34"/>
        <v>31421176.157572079</v>
      </c>
      <c r="V117" s="199">
        <f t="shared" si="34"/>
        <v>31191067.720089622</v>
      </c>
      <c r="W117" s="199">
        <f t="shared" si="34"/>
        <v>51106991.145631626</v>
      </c>
      <c r="X117" s="199">
        <f t="shared" si="34"/>
        <v>41195788.347344503</v>
      </c>
      <c r="Y117" s="199">
        <f t="shared" si="34"/>
        <v>73479601.947654784</v>
      </c>
      <c r="Z117" s="199">
        <f t="shared" si="34"/>
        <v>65905091.105150208</v>
      </c>
      <c r="AA117" s="199">
        <f t="shared" si="34"/>
        <v>54440076.720918648</v>
      </c>
      <c r="AB117" s="199">
        <f t="shared" si="34"/>
        <v>50207543.719210945</v>
      </c>
      <c r="AC117" s="199">
        <f t="shared" si="34"/>
        <v>58541482.097740479</v>
      </c>
      <c r="AD117" s="199">
        <f t="shared" si="34"/>
        <v>60734832.988909774</v>
      </c>
      <c r="AE117" s="199">
        <f t="shared" si="34"/>
        <v>56123301.103321724</v>
      </c>
      <c r="AF117" s="199">
        <f t="shared" si="34"/>
        <v>48823213.345021591</v>
      </c>
      <c r="AG117" s="199">
        <f t="shared" si="34"/>
        <v>623170166.39856601</v>
      </c>
      <c r="AH117" s="199">
        <f t="shared" si="34"/>
        <v>43617432.998868026</v>
      </c>
      <c r="AI117" s="199">
        <f t="shared" si="34"/>
        <v>35881363.587380387</v>
      </c>
      <c r="AJ117" s="199">
        <f t="shared" si="34"/>
        <v>29648041.231326979</v>
      </c>
      <c r="AK117" s="199">
        <f t="shared" si="34"/>
        <v>32616449.488995638</v>
      </c>
      <c r="AL117" s="199">
        <f t="shared" ref="AL117:BG117" si="35">SUBTOTAL(9,AL11:AL115)</f>
        <v>23312612.946321175</v>
      </c>
      <c r="AM117" s="199">
        <f t="shared" si="35"/>
        <v>24379779.356279939</v>
      </c>
      <c r="AN117" s="199">
        <f t="shared" si="35"/>
        <v>18903969.98969993</v>
      </c>
      <c r="AO117" s="199">
        <f t="shared" si="35"/>
        <v>23590655.834571298</v>
      </c>
      <c r="AP117" s="199">
        <f t="shared" si="35"/>
        <v>23880194.690283019</v>
      </c>
      <c r="AQ117" s="199">
        <f t="shared" si="35"/>
        <v>22674465.354386091</v>
      </c>
      <c r="AR117" s="199">
        <f t="shared" si="35"/>
        <v>23936923.654311772</v>
      </c>
      <c r="AS117" s="199">
        <f t="shared" si="35"/>
        <v>29749049.042968437</v>
      </c>
      <c r="AT117" s="199">
        <f t="shared" si="35"/>
        <v>332190938.17539269</v>
      </c>
      <c r="AU117" s="199">
        <f t="shared" si="35"/>
        <v>32084801.599158961</v>
      </c>
      <c r="AV117" s="199">
        <f t="shared" si="35"/>
        <v>28476547.610929184</v>
      </c>
      <c r="AW117" s="199">
        <f t="shared" si="35"/>
        <v>22147754.519935902</v>
      </c>
      <c r="AX117" s="199">
        <f t="shared" si="35"/>
        <v>25583681.506586306</v>
      </c>
      <c r="AY117" s="199">
        <f t="shared" si="35"/>
        <v>16662752.304793712</v>
      </c>
      <c r="AZ117" s="199">
        <f t="shared" si="35"/>
        <v>2570553749.0139465</v>
      </c>
      <c r="BA117" s="199">
        <f t="shared" si="35"/>
        <v>64603.179999999935</v>
      </c>
      <c r="BB117" s="199">
        <f t="shared" si="35"/>
        <v>0</v>
      </c>
      <c r="BC117" s="199">
        <f t="shared" si="35"/>
        <v>0</v>
      </c>
      <c r="BD117" s="199">
        <f t="shared" si="35"/>
        <v>0</v>
      </c>
      <c r="BE117" s="199">
        <f t="shared" si="35"/>
        <v>0</v>
      </c>
      <c r="BF117" s="199">
        <f t="shared" si="35"/>
        <v>0</v>
      </c>
      <c r="BG117" s="199">
        <f t="shared" si="35"/>
        <v>2695573889.7353506</v>
      </c>
      <c r="BH117" s="187"/>
      <c r="BI117" s="204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</row>
    <row r="118" spans="1:72">
      <c r="G118" s="205"/>
      <c r="T118" s="205"/>
      <c r="AG118" s="205"/>
      <c r="AT118" s="205"/>
      <c r="BG118" s="205"/>
      <c r="BI118" s="205"/>
    </row>
    <row r="119" spans="1:72">
      <c r="G119" s="205"/>
      <c r="T119" s="205"/>
      <c r="AG119" s="205"/>
      <c r="AT119" s="205"/>
      <c r="BG119" s="205"/>
      <c r="BI119" s="205"/>
    </row>
    <row r="120" spans="1:72">
      <c r="G120" s="205"/>
      <c r="T120" s="205"/>
      <c r="AG120" s="205"/>
      <c r="AT120" s="205"/>
      <c r="BG120" s="205"/>
      <c r="BI120" s="205"/>
    </row>
    <row r="121" spans="1:72">
      <c r="G121" s="205"/>
      <c r="T121" s="205"/>
      <c r="AG121" s="205"/>
      <c r="AT121" s="205"/>
      <c r="BG121" s="205"/>
      <c r="BI121" s="205"/>
    </row>
    <row r="122" spans="1:72">
      <c r="G122" s="205"/>
      <c r="T122" s="205"/>
      <c r="AG122" s="205"/>
      <c r="AT122" s="205"/>
      <c r="BG122" s="205"/>
      <c r="BI122" s="205"/>
    </row>
    <row r="123" spans="1:72">
      <c r="G123" s="205"/>
      <c r="T123" s="205"/>
      <c r="AG123" s="205"/>
      <c r="AT123" s="205"/>
      <c r="BG123" s="205"/>
      <c r="BI123" s="205"/>
    </row>
    <row r="124" spans="1:72">
      <c r="B124" s="105" t="s">
        <v>181</v>
      </c>
      <c r="G124" s="205"/>
      <c r="T124" s="205"/>
      <c r="AG124" s="205"/>
      <c r="AT124" s="205"/>
      <c r="BG124" s="205"/>
      <c r="BI124" s="205"/>
    </row>
    <row r="125" spans="1:72">
      <c r="B125" s="102" t="s">
        <v>185</v>
      </c>
      <c r="G125" s="205"/>
      <c r="T125" s="205"/>
      <c r="AG125" s="205"/>
      <c r="AT125" s="205"/>
      <c r="BG125" s="205"/>
      <c r="BI125" s="207" t="s">
        <v>188</v>
      </c>
    </row>
    <row r="126" spans="1:72">
      <c r="B126" s="103" t="s">
        <v>120</v>
      </c>
      <c r="F126" s="75">
        <f>F46</f>
        <v>2255843.46838377</v>
      </c>
      <c r="G126" s="200">
        <f t="shared" ref="G126:BF126" si="36">G46</f>
        <v>2255843.46838377</v>
      </c>
      <c r="H126" s="75">
        <f t="shared" si="36"/>
        <v>24703350.790980119</v>
      </c>
      <c r="I126" s="75">
        <f t="shared" si="36"/>
        <v>7490301.2646164289</v>
      </c>
      <c r="J126" s="75">
        <f t="shared" si="36"/>
        <v>9949308.3398112506</v>
      </c>
      <c r="K126" s="75">
        <f t="shared" si="36"/>
        <v>12516035.270283878</v>
      </c>
      <c r="L126" s="75">
        <f t="shared" si="36"/>
        <v>9949308.3398112506</v>
      </c>
      <c r="M126" s="75">
        <f t="shared" si="36"/>
        <v>11882869.748557832</v>
      </c>
      <c r="N126" s="75">
        <f t="shared" si="36"/>
        <v>19127548.345006626</v>
      </c>
      <c r="O126" s="75">
        <f t="shared" si="36"/>
        <v>24906955.769982759</v>
      </c>
      <c r="P126" s="75">
        <f t="shared" si="36"/>
        <v>15938550.26055561</v>
      </c>
      <c r="Q126" s="75">
        <f t="shared" si="36"/>
        <v>25360075.9261107</v>
      </c>
      <c r="R126" s="75">
        <f t="shared" si="36"/>
        <v>22793348.995638046</v>
      </c>
      <c r="S126" s="75">
        <f t="shared" si="36"/>
        <v>20404906.162738819</v>
      </c>
      <c r="T126" s="200">
        <f>SUM(H126:S126)</f>
        <v>205022559.21409333</v>
      </c>
      <c r="U126" s="75">
        <f t="shared" si="36"/>
        <v>28178372.694315143</v>
      </c>
      <c r="V126" s="75">
        <f t="shared" si="36"/>
        <v>27123377.075045746</v>
      </c>
      <c r="W126" s="75">
        <f t="shared" si="36"/>
        <v>47245872.133233845</v>
      </c>
      <c r="X126" s="75">
        <f t="shared" si="36"/>
        <v>36379562.536215998</v>
      </c>
      <c r="Y126" s="75">
        <f t="shared" si="36"/>
        <v>67611988.522189319</v>
      </c>
      <c r="Z126" s="75">
        <f t="shared" si="36"/>
        <v>59996050.713052712</v>
      </c>
      <c r="AA126" s="75">
        <f t="shared" si="36"/>
        <v>46980354.205922365</v>
      </c>
      <c r="AB126" s="75">
        <f t="shared" si="36"/>
        <v>41407350.584414519</v>
      </c>
      <c r="AC126" s="75">
        <f t="shared" si="36"/>
        <v>49345211.821404718</v>
      </c>
      <c r="AD126" s="75">
        <f t="shared" si="36"/>
        <v>40100819.715849228</v>
      </c>
      <c r="AE126" s="75">
        <f t="shared" si="36"/>
        <v>42319981.936980262</v>
      </c>
      <c r="AF126" s="75">
        <f t="shared" si="36"/>
        <v>33346768.725587115</v>
      </c>
      <c r="AG126" s="200">
        <f>SUM(U126:AF126)</f>
        <v>520035710.66421098</v>
      </c>
      <c r="AH126" s="75">
        <f t="shared" si="36"/>
        <v>26661531.572582532</v>
      </c>
      <c r="AI126" s="75">
        <f t="shared" si="36"/>
        <v>22514151.370339688</v>
      </c>
      <c r="AJ126" s="75">
        <f t="shared" si="36"/>
        <v>21228925.58242913</v>
      </c>
      <c r="AK126" s="75">
        <f t="shared" si="36"/>
        <v>24152564.143835906</v>
      </c>
      <c r="AL126" s="75">
        <f t="shared" si="36"/>
        <v>14833114.33779435</v>
      </c>
      <c r="AM126" s="75">
        <f t="shared" si="36"/>
        <v>15720815.062811717</v>
      </c>
      <c r="AN126" s="75">
        <f t="shared" si="36"/>
        <v>10086424.511618063</v>
      </c>
      <c r="AO126" s="75">
        <f t="shared" si="36"/>
        <v>14618831.665501727</v>
      </c>
      <c r="AP126" s="75">
        <f t="shared" si="36"/>
        <v>14732111.704533765</v>
      </c>
      <c r="AQ126" s="75">
        <f t="shared" si="36"/>
        <v>13355084.074629294</v>
      </c>
      <c r="AR126" s="75">
        <f t="shared" si="36"/>
        <v>14446750.272001706</v>
      </c>
      <c r="AS126" s="75">
        <f t="shared" si="36"/>
        <v>20056618.540163722</v>
      </c>
      <c r="AT126" s="200">
        <f>SUM(AH126:AS126)</f>
        <v>212406922.83824158</v>
      </c>
      <c r="AU126" s="75">
        <f t="shared" si="36"/>
        <v>22162171.852176853</v>
      </c>
      <c r="AV126" s="75">
        <f t="shared" si="36"/>
        <v>18321891.918416582</v>
      </c>
      <c r="AW126" s="75">
        <f t="shared" si="36"/>
        <v>11807461.150395749</v>
      </c>
      <c r="AX126" s="75">
        <f t="shared" si="36"/>
        <v>15071783.042049157</v>
      </c>
      <c r="AY126" s="75">
        <f t="shared" si="36"/>
        <v>6005047.6612994615</v>
      </c>
      <c r="AZ126" s="75">
        <f t="shared" si="36"/>
        <v>20771286.367047846</v>
      </c>
      <c r="BA126" s="75">
        <f t="shared" si="36"/>
        <v>0</v>
      </c>
      <c r="BB126" s="75">
        <f t="shared" si="36"/>
        <v>0</v>
      </c>
      <c r="BC126" s="75">
        <f t="shared" si="36"/>
        <v>0</v>
      </c>
      <c r="BD126" s="75">
        <f t="shared" si="36"/>
        <v>0</v>
      </c>
      <c r="BE126" s="75">
        <f t="shared" si="36"/>
        <v>0</v>
      </c>
      <c r="BF126" s="75">
        <f t="shared" si="36"/>
        <v>0</v>
      </c>
      <c r="BG126" s="200">
        <f>SUM(AU126:BF126)</f>
        <v>94139641.991385654</v>
      </c>
      <c r="BI126" s="200">
        <f>G126+T126+AG126+AT126+BG126</f>
        <v>1033860678.1763153</v>
      </c>
    </row>
    <row r="127" spans="1:72">
      <c r="B127" s="103" t="s">
        <v>20</v>
      </c>
      <c r="F127" s="75">
        <f>F19</f>
        <v>1.3528538328977192E-5</v>
      </c>
      <c r="G127" s="200">
        <f t="shared" ref="G127:BF127" si="37">G19</f>
        <v>1.3528538328977192E-5</v>
      </c>
      <c r="H127" s="75">
        <f t="shared" si="37"/>
        <v>1.7520575484215184E-4</v>
      </c>
      <c r="I127" s="75">
        <f t="shared" si="37"/>
        <v>3.6827458337937083E-4</v>
      </c>
      <c r="J127" s="75">
        <f t="shared" si="37"/>
        <v>4.728618166361189E-4</v>
      </c>
      <c r="K127" s="75">
        <f t="shared" si="37"/>
        <v>6.0758892266859013E-4</v>
      </c>
      <c r="L127" s="75">
        <f t="shared" si="37"/>
        <v>7.4231602870798057E-4</v>
      </c>
      <c r="M127" s="75">
        <f t="shared" si="37"/>
        <v>8.7324597234062558E-4</v>
      </c>
      <c r="N127" s="75">
        <f t="shared" si="37"/>
        <v>1.0592188183103592E-3</v>
      </c>
      <c r="O127" s="75">
        <f t="shared" si="37"/>
        <v>1.32329852294814E-3</v>
      </c>
      <c r="P127" s="75">
        <f t="shared" si="37"/>
        <v>1.5682534596706869E-3</v>
      </c>
      <c r="Q127" s="75">
        <f t="shared" si="37"/>
        <v>1.8159258072039141E-3</v>
      </c>
      <c r="R127" s="75">
        <f t="shared" si="37"/>
        <v>2.1047071273912242E-3</v>
      </c>
      <c r="S127" s="75">
        <f t="shared" si="37"/>
        <v>236377.17562493545</v>
      </c>
      <c r="T127" s="200">
        <f>SUM(H127:S127)</f>
        <v>236377.18673583228</v>
      </c>
      <c r="U127" s="75">
        <f t="shared" si="37"/>
        <v>266727.06965828122</v>
      </c>
      <c r="V127" s="75">
        <f t="shared" si="37"/>
        <v>301261.97313109704</v>
      </c>
      <c r="W127" s="75">
        <f t="shared" si="37"/>
        <v>347409.22575646255</v>
      </c>
      <c r="X127" s="75">
        <f t="shared" si="37"/>
        <v>399344.51407877123</v>
      </c>
      <c r="Y127" s="75">
        <f t="shared" si="37"/>
        <v>463760.31026216352</v>
      </c>
      <c r="Z127" s="75">
        <f t="shared" si="37"/>
        <v>542669.99433753197</v>
      </c>
      <c r="AA127" s="75">
        <f t="shared" si="37"/>
        <v>609611.92356143356</v>
      </c>
      <c r="AB127" s="75">
        <f t="shared" si="37"/>
        <v>665749.80436790874</v>
      </c>
      <c r="AC127" s="75">
        <f t="shared" si="37"/>
        <v>723594.22606592719</v>
      </c>
      <c r="AD127" s="75">
        <f t="shared" si="37"/>
        <v>780952.18146627687</v>
      </c>
      <c r="AE127" s="75">
        <f t="shared" si="37"/>
        <v>834391.60627870879</v>
      </c>
      <c r="AF127" s="75">
        <f t="shared" si="37"/>
        <v>884055.00484052266</v>
      </c>
      <c r="AG127" s="200">
        <f>SUM(U127:AF127)</f>
        <v>6819527.8338050861</v>
      </c>
      <c r="AH127" s="75">
        <f t="shared" si="37"/>
        <v>924582.91939508379</v>
      </c>
      <c r="AI127" s="75">
        <f t="shared" si="37"/>
        <v>958822.53686336218</v>
      </c>
      <c r="AJ127" s="75">
        <f t="shared" si="37"/>
        <v>989980.00760226697</v>
      </c>
      <c r="AK127" s="75">
        <f t="shared" si="37"/>
        <v>1022280.069242466</v>
      </c>
      <c r="AL127" s="75">
        <f t="shared" si="37"/>
        <v>1050910.3784262405</v>
      </c>
      <c r="AM127" s="75">
        <f t="shared" si="37"/>
        <v>1074631.1141878476</v>
      </c>
      <c r="AN127" s="75">
        <f t="shared" si="37"/>
        <v>1095627.0322536975</v>
      </c>
      <c r="AO127" s="75">
        <f t="shared" si="37"/>
        <v>1116069.908680131</v>
      </c>
      <c r="AP127" s="75">
        <f t="shared" si="37"/>
        <v>1139403.8436729433</v>
      </c>
      <c r="AQ127" s="75">
        <f t="shared" si="37"/>
        <v>1162099.732751383</v>
      </c>
      <c r="AR127" s="75">
        <f t="shared" si="37"/>
        <v>1184741.0478787238</v>
      </c>
      <c r="AS127" s="75">
        <f t="shared" si="37"/>
        <v>1211517.626144557</v>
      </c>
      <c r="AT127" s="200">
        <f>SUM(AH127:AS127)</f>
        <v>12930666.217098702</v>
      </c>
      <c r="AU127" s="75">
        <f t="shared" si="37"/>
        <v>1243058.7443406305</v>
      </c>
      <c r="AV127" s="75">
        <f t="shared" si="37"/>
        <v>1273721.5154179519</v>
      </c>
      <c r="AW127" s="75">
        <f t="shared" si="37"/>
        <v>1298331.9303153285</v>
      </c>
      <c r="AX127" s="75">
        <f t="shared" si="37"/>
        <v>1321119.6125388269</v>
      </c>
      <c r="AY127" s="75">
        <f t="shared" si="37"/>
        <v>1340544.556188544</v>
      </c>
      <c r="AZ127" s="75">
        <f t="shared" si="37"/>
        <v>0</v>
      </c>
      <c r="BA127" s="75">
        <f t="shared" si="37"/>
        <v>0</v>
      </c>
      <c r="BB127" s="75">
        <f t="shared" si="37"/>
        <v>0</v>
      </c>
      <c r="BC127" s="75">
        <f t="shared" si="37"/>
        <v>0</v>
      </c>
      <c r="BD127" s="75">
        <f t="shared" si="37"/>
        <v>0</v>
      </c>
      <c r="BE127" s="75">
        <f t="shared" si="37"/>
        <v>0</v>
      </c>
      <c r="BF127" s="75">
        <f t="shared" si="37"/>
        <v>0</v>
      </c>
      <c r="BG127" s="200">
        <f>SUM(AU127:BF127)</f>
        <v>6476776.358801282</v>
      </c>
      <c r="BI127" s="200">
        <f>G127+T127+AG127+AT127+BG127</f>
        <v>26463347.59645443</v>
      </c>
    </row>
    <row r="128" spans="1:72">
      <c r="B128" s="103" t="s">
        <v>21</v>
      </c>
      <c r="F128" s="75">
        <f>F28</f>
        <v>4.4398695921077964E-5</v>
      </c>
      <c r="G128" s="200">
        <f t="shared" ref="G128:BF128" si="38">G28</f>
        <v>4.4398695921077964E-5</v>
      </c>
      <c r="H128" s="75">
        <f t="shared" si="38"/>
        <v>5.7499981473961256E-4</v>
      </c>
      <c r="I128" s="75">
        <f t="shared" si="38"/>
        <v>1.2086236402863895E-3</v>
      </c>
      <c r="J128" s="75">
        <f t="shared" si="38"/>
        <v>1.5518637342030453E-3</v>
      </c>
      <c r="K128" s="75">
        <f t="shared" si="38"/>
        <v>1.9940185086216619E-3</v>
      </c>
      <c r="L128" s="75">
        <f t="shared" si="38"/>
        <v>2.4361732830629869E-3</v>
      </c>
      <c r="M128" s="75">
        <f t="shared" si="38"/>
        <v>2.8658663225437113E-3</v>
      </c>
      <c r="N128" s="75">
        <f t="shared" si="38"/>
        <v>3.476202164968154E-3</v>
      </c>
      <c r="O128" s="75">
        <f t="shared" si="38"/>
        <v>4.3428733618133602E-3</v>
      </c>
      <c r="P128" s="75">
        <f t="shared" si="38"/>
        <v>5.146779850854849E-3</v>
      </c>
      <c r="Q128" s="75">
        <f t="shared" si="38"/>
        <v>5.9596044871005772E-3</v>
      </c>
      <c r="R128" s="75">
        <f t="shared" si="38"/>
        <v>6.9073427948836939E-3</v>
      </c>
      <c r="S128" s="75">
        <f t="shared" si="38"/>
        <v>775755.52421472874</v>
      </c>
      <c r="T128" s="200">
        <f>SUM(H128:S128)</f>
        <v>775755.56067907671</v>
      </c>
      <c r="U128" s="75">
        <f t="shared" si="38"/>
        <v>875359.46394983027</v>
      </c>
      <c r="V128" s="75">
        <f t="shared" si="38"/>
        <v>988697.9962189889</v>
      </c>
      <c r="W128" s="75">
        <f t="shared" si="38"/>
        <v>1140146.5701213311</v>
      </c>
      <c r="X128" s="75">
        <f t="shared" si="38"/>
        <v>1310590.6356754568</v>
      </c>
      <c r="Y128" s="75">
        <f t="shared" si="38"/>
        <v>1521993.9135251192</v>
      </c>
      <c r="Z128" s="75">
        <f t="shared" si="38"/>
        <v>1780964.0242122721</v>
      </c>
      <c r="AA128" s="75">
        <f t="shared" si="38"/>
        <v>2000657.7034337902</v>
      </c>
      <c r="AB128" s="75">
        <f t="shared" si="38"/>
        <v>2184894.0665183188</v>
      </c>
      <c r="AC128" s="75">
        <f t="shared" si="38"/>
        <v>2374731.0486999042</v>
      </c>
      <c r="AD128" s="75">
        <f t="shared" si="38"/>
        <v>2562971.5192184513</v>
      </c>
      <c r="AE128" s="75">
        <f t="shared" si="38"/>
        <v>2738351.9420511564</v>
      </c>
      <c r="AF128" s="75">
        <f t="shared" si="38"/>
        <v>2901339.9957147473</v>
      </c>
      <c r="AG128" s="200">
        <f>SUM(U128:AF128)</f>
        <v>22380698.879339367</v>
      </c>
      <c r="AH128" s="75">
        <f t="shared" si="38"/>
        <v>3034346.7190478384</v>
      </c>
      <c r="AI128" s="75">
        <f t="shared" si="38"/>
        <v>3146716.1655808738</v>
      </c>
      <c r="AJ128" s="75">
        <f t="shared" si="38"/>
        <v>3248970.4546524053</v>
      </c>
      <c r="AK128" s="75">
        <f t="shared" si="38"/>
        <v>3354974.5609440324</v>
      </c>
      <c r="AL128" s="75">
        <f t="shared" si="38"/>
        <v>3448935.0732082543</v>
      </c>
      <c r="AM128" s="75">
        <f t="shared" si="38"/>
        <v>3526783.0792894443</v>
      </c>
      <c r="AN128" s="75">
        <f t="shared" si="38"/>
        <v>3595688.629846436</v>
      </c>
      <c r="AO128" s="75">
        <f t="shared" si="38"/>
        <v>3662779.1781479707</v>
      </c>
      <c r="AP128" s="75">
        <f t="shared" si="38"/>
        <v>3739357.7603418087</v>
      </c>
      <c r="AQ128" s="75">
        <f t="shared" si="38"/>
        <v>3813842.3686083052</v>
      </c>
      <c r="AR128" s="75">
        <f t="shared" si="38"/>
        <v>3888147.8731016433</v>
      </c>
      <c r="AS128" s="75">
        <f t="shared" si="38"/>
        <v>3976024.7100016982</v>
      </c>
      <c r="AT128" s="200">
        <f>SUM(AH128:AS128)</f>
        <v>42436566.572770715</v>
      </c>
      <c r="AU128" s="75">
        <f t="shared" si="38"/>
        <v>4079538.0742502753</v>
      </c>
      <c r="AV128" s="75">
        <f t="shared" si="38"/>
        <v>4180168.8309554271</v>
      </c>
      <c r="AW128" s="75">
        <f t="shared" si="38"/>
        <v>4260936.6346123647</v>
      </c>
      <c r="AX128" s="75">
        <f t="shared" si="38"/>
        <v>4335722.4946354078</v>
      </c>
      <c r="AY128" s="75">
        <f t="shared" si="38"/>
        <v>4399472.335558028</v>
      </c>
      <c r="AZ128" s="75">
        <f t="shared" si="38"/>
        <v>0</v>
      </c>
      <c r="BA128" s="75">
        <f t="shared" si="38"/>
        <v>0</v>
      </c>
      <c r="BB128" s="75">
        <f t="shared" si="38"/>
        <v>0</v>
      </c>
      <c r="BC128" s="75">
        <f t="shared" si="38"/>
        <v>0</v>
      </c>
      <c r="BD128" s="75">
        <f t="shared" si="38"/>
        <v>0</v>
      </c>
      <c r="BE128" s="75">
        <f t="shared" si="38"/>
        <v>0</v>
      </c>
      <c r="BF128" s="75">
        <f t="shared" si="38"/>
        <v>0</v>
      </c>
      <c r="BG128" s="200">
        <f>SUM(AU128:BF128)</f>
        <v>21255838.370011501</v>
      </c>
      <c r="BI128" s="200">
        <f>G128+T128+AG128+AT128+BG128</f>
        <v>86848859.382845059</v>
      </c>
    </row>
    <row r="129" spans="2:61" ht="13.8" thickBot="1">
      <c r="B129" s="106" t="s">
        <v>291</v>
      </c>
      <c r="F129" s="99">
        <f>SUBTOTAL(9,F126:F128)</f>
        <v>2255843.4684416968</v>
      </c>
      <c r="G129" s="118">
        <f t="shared" ref="G129" si="39">SUBTOTAL(9,G126:G128)</f>
        <v>2255843.4684416968</v>
      </c>
      <c r="H129" s="99">
        <f t="shared" ref="H129" si="40">SUBTOTAL(9,H126:H128)</f>
        <v>24703350.791730322</v>
      </c>
      <c r="I129" s="99">
        <f t="shared" ref="I129" si="41">SUBTOTAL(9,I126:I128)</f>
        <v>7490301.2661933275</v>
      </c>
      <c r="J129" s="99">
        <f t="shared" ref="J129" si="42">SUBTOTAL(9,J126:J128)</f>
        <v>9949308.3418359756</v>
      </c>
      <c r="K129" s="99">
        <f t="shared" ref="K129" si="43">SUBTOTAL(9,K126:K128)</f>
        <v>12516035.272885486</v>
      </c>
      <c r="L129" s="99">
        <f t="shared" ref="L129" si="44">SUBTOTAL(9,L126:L128)</f>
        <v>9949308.3429897409</v>
      </c>
      <c r="M129" s="99">
        <f t="shared" ref="M129" si="45">SUBTOTAL(9,M126:M128)</f>
        <v>11882869.752296943</v>
      </c>
      <c r="N129" s="99">
        <f t="shared" ref="N129" si="46">SUBTOTAL(9,N126:N128)</f>
        <v>19127548.349542048</v>
      </c>
      <c r="O129" s="99">
        <f t="shared" ref="O129" si="47">SUBTOTAL(9,O126:O128)</f>
        <v>24906955.775648929</v>
      </c>
      <c r="P129" s="99">
        <f t="shared" ref="P129" si="48">SUBTOTAL(9,P126:P128)</f>
        <v>15938550.267270643</v>
      </c>
      <c r="Q129" s="99">
        <f t="shared" ref="Q129" si="49">SUBTOTAL(9,Q126:Q128)</f>
        <v>25360075.93388623</v>
      </c>
      <c r="R129" s="99">
        <f t="shared" ref="R129" si="50">SUBTOTAL(9,R126:R128)</f>
        <v>22793349.004650097</v>
      </c>
      <c r="S129" s="99">
        <f t="shared" ref="S129" si="51">SUBTOTAL(9,S126:S128)</f>
        <v>21417038.862578485</v>
      </c>
      <c r="T129" s="118">
        <f t="shared" ref="T129" si="52">SUBTOTAL(9,T126:T128)</f>
        <v>206034691.96150824</v>
      </c>
      <c r="U129" s="99">
        <f t="shared" ref="U129" si="53">SUBTOTAL(9,U126:U128)</f>
        <v>29320459.227923252</v>
      </c>
      <c r="V129" s="99">
        <f t="shared" ref="V129" si="54">SUBTOTAL(9,V126:V128)</f>
        <v>28413337.044395834</v>
      </c>
      <c r="W129" s="99">
        <f t="shared" ref="W129" si="55">SUBTOTAL(9,W126:W128)</f>
        <v>48733427.929111637</v>
      </c>
      <c r="X129" s="99">
        <f t="shared" ref="X129" si="56">SUBTOTAL(9,X126:X128)</f>
        <v>38089497.685970232</v>
      </c>
      <c r="Y129" s="99">
        <f t="shared" ref="Y129" si="57">SUBTOTAL(9,Y126:Y128)</f>
        <v>69597742.745976597</v>
      </c>
      <c r="Z129" s="99">
        <f t="shared" ref="Z129" si="58">SUBTOTAL(9,Z126:Z128)</f>
        <v>62319684.731602512</v>
      </c>
      <c r="AA129" s="99">
        <f t="shared" ref="AA129" si="59">SUBTOTAL(9,AA126:AA128)</f>
        <v>49590623.832917586</v>
      </c>
      <c r="AB129" s="99">
        <f t="shared" ref="AB129" si="60">SUBTOTAL(9,AB126:AB128)</f>
        <v>44257994.455300748</v>
      </c>
      <c r="AC129" s="99">
        <f t="shared" ref="AC129" si="61">SUBTOTAL(9,AC126:AC128)</f>
        <v>52443537.096170545</v>
      </c>
      <c r="AD129" s="99">
        <f t="shared" ref="AD129" si="62">SUBTOTAL(9,AD126:AD128)</f>
        <v>43444743.416533954</v>
      </c>
      <c r="AE129" s="99">
        <f t="shared" ref="AE129" si="63">SUBTOTAL(9,AE126:AE128)</f>
        <v>45892725.48531013</v>
      </c>
      <c r="AF129" s="99">
        <f t="shared" ref="AF129" si="64">SUBTOTAL(9,AF126:AF128)</f>
        <v>37132163.726142384</v>
      </c>
      <c r="AG129" s="118">
        <f t="shared" ref="AG129" si="65">SUBTOTAL(9,AG126:AG128)</f>
        <v>549235937.37735546</v>
      </c>
      <c r="AH129" s="99">
        <f t="shared" ref="AH129" si="66">SUBTOTAL(9,AH126:AH128)</f>
        <v>30620461.211025454</v>
      </c>
      <c r="AI129" s="99">
        <f t="shared" ref="AI129" si="67">SUBTOTAL(9,AI126:AI128)</f>
        <v>26619690.072783921</v>
      </c>
      <c r="AJ129" s="99">
        <f t="shared" ref="AJ129" si="68">SUBTOTAL(9,AJ126:AJ128)</f>
        <v>25467876.044683803</v>
      </c>
      <c r="AK129" s="99">
        <f t="shared" ref="AK129" si="69">SUBTOTAL(9,AK126:AK128)</f>
        <v>28529818.774022404</v>
      </c>
      <c r="AL129" s="99">
        <f t="shared" ref="AL129" si="70">SUBTOTAL(9,AL126:AL128)</f>
        <v>19332959.789428845</v>
      </c>
      <c r="AM129" s="99">
        <f t="shared" ref="AM129" si="71">SUBTOTAL(9,AM126:AM128)</f>
        <v>20322229.256289009</v>
      </c>
      <c r="AN129" s="99">
        <f t="shared" ref="AN129" si="72">SUBTOTAL(9,AN126:AN128)</f>
        <v>14777740.173718195</v>
      </c>
      <c r="AO129" s="99">
        <f t="shared" ref="AO129" si="73">SUBTOTAL(9,AO126:AO128)</f>
        <v>19397680.75232983</v>
      </c>
      <c r="AP129" s="99">
        <f t="shared" ref="AP129" si="74">SUBTOTAL(9,AP126:AP128)</f>
        <v>19610873.308548518</v>
      </c>
      <c r="AQ129" s="99">
        <f t="shared" ref="AQ129" si="75">SUBTOTAL(9,AQ126:AQ128)</f>
        <v>18331026.17598898</v>
      </c>
      <c r="AR129" s="99">
        <f t="shared" ref="AR129" si="76">SUBTOTAL(9,AR126:AR128)</f>
        <v>19519639.192982074</v>
      </c>
      <c r="AS129" s="99">
        <f t="shared" ref="AS129" si="77">SUBTOTAL(9,AS126:AS128)</f>
        <v>25244160.87630998</v>
      </c>
      <c r="AT129" s="118">
        <f t="shared" ref="AT129" si="78">SUBTOTAL(9,AT126:AT128)</f>
        <v>267774155.628111</v>
      </c>
      <c r="AU129" s="99">
        <f t="shared" ref="AU129" si="79">SUBTOTAL(9,AU126:AU128)</f>
        <v>27484768.670767762</v>
      </c>
      <c r="AV129" s="99">
        <f t="shared" ref="AV129" si="80">SUBTOTAL(9,AV126:AV128)</f>
        <v>23775782.264789961</v>
      </c>
      <c r="AW129" s="99">
        <f t="shared" ref="AW129" si="81">SUBTOTAL(9,AW126:AW128)</f>
        <v>17366729.715323441</v>
      </c>
      <c r="AX129" s="99">
        <f t="shared" ref="AX129" si="82">SUBTOTAL(9,AX126:AX128)</f>
        <v>20728625.149223391</v>
      </c>
      <c r="AY129" s="99">
        <f t="shared" ref="AY129" si="83">SUBTOTAL(9,AY126:AY128)</f>
        <v>11745064.553046033</v>
      </c>
      <c r="AZ129" s="99">
        <f t="shared" ref="AZ129" si="84">SUBTOTAL(9,AZ126:AZ128)</f>
        <v>20771286.367047846</v>
      </c>
      <c r="BA129" s="99">
        <f t="shared" ref="BA129" si="85">SUBTOTAL(9,BA126:BA128)</f>
        <v>0</v>
      </c>
      <c r="BB129" s="99">
        <f t="shared" ref="BB129" si="86">SUBTOTAL(9,BB126:BB128)</f>
        <v>0</v>
      </c>
      <c r="BC129" s="99">
        <f t="shared" ref="BC129" si="87">SUBTOTAL(9,BC126:BC128)</f>
        <v>0</v>
      </c>
      <c r="BD129" s="99">
        <f t="shared" ref="BD129" si="88">SUBTOTAL(9,BD126:BD128)</f>
        <v>0</v>
      </c>
      <c r="BE129" s="99">
        <f t="shared" ref="BE129" si="89">SUBTOTAL(9,BE126:BE128)</f>
        <v>0</v>
      </c>
      <c r="BF129" s="99">
        <f t="shared" ref="BF129" si="90">SUBTOTAL(9,BF126:BF128)</f>
        <v>0</v>
      </c>
      <c r="BG129" s="118">
        <f t="shared" ref="BG129:BI129" si="91">SUBTOTAL(9,BG126:BG128)</f>
        <v>121872256.72019842</v>
      </c>
      <c r="BI129" s="118">
        <f t="shared" si="91"/>
        <v>1147172885.1556149</v>
      </c>
    </row>
    <row r="130" spans="2:61" ht="13.8" thickTop="1">
      <c r="B130" s="103"/>
      <c r="F130" s="75"/>
      <c r="G130" s="200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200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200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200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200"/>
      <c r="BI130" s="200"/>
    </row>
    <row r="131" spans="2:61">
      <c r="B131" s="103" t="s">
        <v>145</v>
      </c>
      <c r="F131" s="75">
        <f t="shared" ref="F131:S131" si="92">F91</f>
        <v>3787.9371573277472</v>
      </c>
      <c r="G131" s="200">
        <f t="shared" si="92"/>
        <v>3787.9371573277472</v>
      </c>
      <c r="H131" s="75">
        <f t="shared" si="92"/>
        <v>55279.444063901217</v>
      </c>
      <c r="I131" s="75">
        <f t="shared" si="92"/>
        <v>116388.24309911311</v>
      </c>
      <c r="J131" s="75">
        <f t="shared" si="92"/>
        <v>149818.50678721382</v>
      </c>
      <c r="K131" s="75">
        <f t="shared" si="92"/>
        <v>192882.26180032201</v>
      </c>
      <c r="L131" s="75">
        <f t="shared" si="92"/>
        <v>236108.94135322986</v>
      </c>
      <c r="M131" s="75">
        <f t="shared" si="92"/>
        <v>278301.42373184772</v>
      </c>
      <c r="N131" s="75">
        <f t="shared" si="92"/>
        <v>338015.70501195936</v>
      </c>
      <c r="O131" s="75">
        <f t="shared" si="92"/>
        <v>422593.13471344282</v>
      </c>
      <c r="P131" s="75">
        <f t="shared" si="92"/>
        <v>501458.02764754376</v>
      </c>
      <c r="Q131" s="75">
        <f t="shared" si="92"/>
        <v>581478.44505525404</v>
      </c>
      <c r="R131" s="75">
        <f t="shared" si="92"/>
        <v>674768.60064935451</v>
      </c>
      <c r="S131" s="75">
        <f t="shared" si="92"/>
        <v>759038.17452974094</v>
      </c>
      <c r="T131" s="200">
        <f>SUM(H131:S131)</f>
        <v>4306130.9084429229</v>
      </c>
      <c r="U131" s="75">
        <f t="shared" ref="U131:AF131" si="93">U91</f>
        <v>870739.05121861468</v>
      </c>
      <c r="V131" s="75">
        <f t="shared" si="93"/>
        <v>980784.94498795865</v>
      </c>
      <c r="W131" s="75">
        <f t="shared" si="93"/>
        <v>1128039.8168316768</v>
      </c>
      <c r="X131" s="75">
        <f t="shared" si="93"/>
        <v>1293719.5715080989</v>
      </c>
      <c r="Y131" s="75">
        <f t="shared" si="93"/>
        <v>1499328.2067716748</v>
      </c>
      <c r="Z131" s="75">
        <f t="shared" si="93"/>
        <v>1751290.2904607903</v>
      </c>
      <c r="AA131" s="75">
        <f t="shared" si="93"/>
        <v>1964422.6666543405</v>
      </c>
      <c r="AB131" s="75">
        <f t="shared" si="93"/>
        <v>2142516.6779345404</v>
      </c>
      <c r="AC131" s="75">
        <f t="shared" si="93"/>
        <v>2325860.0397581304</v>
      </c>
      <c r="AD131" s="75">
        <f t="shared" si="93"/>
        <v>2507390.2855854835</v>
      </c>
      <c r="AE131" s="75">
        <f t="shared" si="93"/>
        <v>2676068.0962926168</v>
      </c>
      <c r="AF131" s="75">
        <f t="shared" si="93"/>
        <v>2832367.032184015</v>
      </c>
      <c r="AG131" s="200">
        <f>SUM(U131:AF131)</f>
        <v>21972526.680187944</v>
      </c>
      <c r="AH131" s="75">
        <f t="shared" ref="AH131:AS131" si="94">AH91</f>
        <v>3080491.4207127164</v>
      </c>
      <c r="AI131" s="75">
        <f t="shared" si="94"/>
        <v>3191625.8911629478</v>
      </c>
      <c r="AJ131" s="75">
        <f t="shared" si="94"/>
        <v>3292296.2680392633</v>
      </c>
      <c r="AK131" s="75">
        <f t="shared" si="94"/>
        <v>3396661.4832494697</v>
      </c>
      <c r="AL131" s="75">
        <f t="shared" si="94"/>
        <v>3488600.9778244621</v>
      </c>
      <c r="AM131" s="75">
        <f t="shared" si="94"/>
        <v>3563975.9999649408</v>
      </c>
      <c r="AN131" s="75">
        <f t="shared" si="94"/>
        <v>3630120.8430434465</v>
      </c>
      <c r="AO131" s="75">
        <f t="shared" si="94"/>
        <v>3694318.2179187201</v>
      </c>
      <c r="AP131" s="75">
        <f t="shared" si="94"/>
        <v>3768103.5406955155</v>
      </c>
      <c r="AQ131" s="75">
        <f t="shared" si="94"/>
        <v>3839647.2081071278</v>
      </c>
      <c r="AR131" s="75">
        <f t="shared" si="94"/>
        <v>3910905.1417058422</v>
      </c>
      <c r="AS131" s="75">
        <f t="shared" si="94"/>
        <v>3995908.2097227927</v>
      </c>
      <c r="AT131" s="200">
        <f>SUM(AH131:AS131)</f>
        <v>42852655.202147245</v>
      </c>
      <c r="AU131" s="75">
        <f t="shared" ref="AU131:BF131" si="95">AU91</f>
        <v>4113746.7987837787</v>
      </c>
      <c r="AV131" s="75">
        <f t="shared" si="95"/>
        <v>4211981.7728095707</v>
      </c>
      <c r="AW131" s="75">
        <f t="shared" si="95"/>
        <v>4289730.9613153404</v>
      </c>
      <c r="AX131" s="75">
        <f t="shared" si="95"/>
        <v>4361239.351980743</v>
      </c>
      <c r="AY131" s="75">
        <f t="shared" si="95"/>
        <v>4421334.6259521516</v>
      </c>
      <c r="AZ131" s="75">
        <f t="shared" si="95"/>
        <v>0</v>
      </c>
      <c r="BA131" s="75">
        <f t="shared" si="95"/>
        <v>0</v>
      </c>
      <c r="BB131" s="75">
        <f t="shared" si="95"/>
        <v>0</v>
      </c>
      <c r="BC131" s="75">
        <f t="shared" si="95"/>
        <v>0</v>
      </c>
      <c r="BD131" s="75">
        <f t="shared" si="95"/>
        <v>0</v>
      </c>
      <c r="BE131" s="75">
        <f t="shared" si="95"/>
        <v>0</v>
      </c>
      <c r="BF131" s="75">
        <f t="shared" si="95"/>
        <v>0</v>
      </c>
      <c r="BG131" s="200">
        <f>SUM(AU131:BF131)</f>
        <v>21398033.510841582</v>
      </c>
      <c r="BI131" s="200">
        <f>G131+T131+AG131+AT131+BG131</f>
        <v>90533134.238777012</v>
      </c>
    </row>
    <row r="132" spans="2:61">
      <c r="F132" s="75"/>
      <c r="G132" s="200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200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200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200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200"/>
      <c r="BI132" s="200"/>
    </row>
    <row r="133" spans="2:61">
      <c r="B133" s="102" t="s">
        <v>293</v>
      </c>
      <c r="F133" s="75"/>
      <c r="G133" s="200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200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200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200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200"/>
      <c r="BI133" s="200"/>
    </row>
    <row r="134" spans="2:61">
      <c r="B134" s="103" t="s">
        <v>120</v>
      </c>
      <c r="E134" s="116"/>
      <c r="F134" s="75">
        <f t="shared" ref="F134:S134" si="96">F104</f>
        <v>0</v>
      </c>
      <c r="G134" s="200">
        <f t="shared" si="96"/>
        <v>0</v>
      </c>
      <c r="H134" s="75">
        <f t="shared" si="96"/>
        <v>0</v>
      </c>
      <c r="I134" s="75">
        <f t="shared" si="96"/>
        <v>0</v>
      </c>
      <c r="J134" s="75">
        <f t="shared" si="96"/>
        <v>75728</v>
      </c>
      <c r="K134" s="75">
        <f t="shared" si="96"/>
        <v>75728</v>
      </c>
      <c r="L134" s="75">
        <f t="shared" si="96"/>
        <v>75728</v>
      </c>
      <c r="M134" s="75">
        <f t="shared" si="96"/>
        <v>75728</v>
      </c>
      <c r="N134" s="75">
        <f t="shared" si="96"/>
        <v>75728</v>
      </c>
      <c r="O134" s="75">
        <f t="shared" si="96"/>
        <v>75728</v>
      </c>
      <c r="P134" s="75">
        <f t="shared" si="96"/>
        <v>1194158.00000001</v>
      </c>
      <c r="Q134" s="75">
        <f t="shared" si="96"/>
        <v>1753372.99999999</v>
      </c>
      <c r="R134" s="75">
        <f t="shared" si="96"/>
        <v>1194157.99999996</v>
      </c>
      <c r="S134" s="75">
        <f t="shared" si="96"/>
        <v>1753372.99999997</v>
      </c>
      <c r="T134" s="200">
        <f t="shared" ref="T134:T136" si="97">SUM(H134:S134)</f>
        <v>6349429.9999999302</v>
      </c>
      <c r="U134" s="75">
        <f t="shared" ref="U134:AF134" si="98">U104</f>
        <v>1194158.00000001</v>
      </c>
      <c r="V134" s="75">
        <f t="shared" si="98"/>
        <v>1753372.99999999</v>
      </c>
      <c r="W134" s="75">
        <f t="shared" si="98"/>
        <v>1194158.00000002</v>
      </c>
      <c r="X134" s="75">
        <f t="shared" si="98"/>
        <v>1753373.00000002</v>
      </c>
      <c r="Y134" s="75">
        <f t="shared" si="98"/>
        <v>2312588.0000000098</v>
      </c>
      <c r="Z134" s="75">
        <f t="shared" si="98"/>
        <v>1753372.9999999399</v>
      </c>
      <c r="AA134" s="75">
        <f t="shared" si="98"/>
        <v>2792199.9999999702</v>
      </c>
      <c r="AB134" s="75">
        <f t="shared" si="98"/>
        <v>3697061.9999999898</v>
      </c>
      <c r="AC134" s="75">
        <f t="shared" si="98"/>
        <v>3642702.0000000102</v>
      </c>
      <c r="AD134" s="75">
        <f t="shared" si="98"/>
        <v>14605791.999999991</v>
      </c>
      <c r="AE134" s="75">
        <f t="shared" si="98"/>
        <v>7320388</v>
      </c>
      <c r="AF134" s="75">
        <f t="shared" si="98"/>
        <v>8582524</v>
      </c>
      <c r="AG134" s="200">
        <f t="shared" ref="AG134:AG136" si="99">SUM(U134:AF134)</f>
        <v>50601690.999999955</v>
      </c>
      <c r="AH134" s="75">
        <f t="shared" ref="AH134:AS134" si="100">AH104</f>
        <v>9592233</v>
      </c>
      <c r="AI134" s="75">
        <f t="shared" si="100"/>
        <v>5704854</v>
      </c>
      <c r="AJ134" s="75">
        <f t="shared" si="100"/>
        <v>504854</v>
      </c>
      <c r="AK134" s="75">
        <f t="shared" si="100"/>
        <v>302913</v>
      </c>
      <c r="AL134" s="75">
        <f t="shared" si="100"/>
        <v>100971</v>
      </c>
      <c r="AM134" s="75">
        <f t="shared" si="100"/>
        <v>100971</v>
      </c>
      <c r="AN134" s="75">
        <f t="shared" si="100"/>
        <v>100971</v>
      </c>
      <c r="AO134" s="75">
        <f t="shared" si="100"/>
        <v>100971</v>
      </c>
      <c r="AP134" s="75">
        <f t="shared" si="100"/>
        <v>100971</v>
      </c>
      <c r="AQ134" s="75">
        <f t="shared" si="100"/>
        <v>100971</v>
      </c>
      <c r="AR134" s="75">
        <f t="shared" si="100"/>
        <v>100971</v>
      </c>
      <c r="AS134" s="75">
        <f t="shared" si="100"/>
        <v>100971</v>
      </c>
      <c r="AT134" s="200">
        <f t="shared" ref="AT134:AT136" si="101">SUM(AH134:AS134)</f>
        <v>16912622</v>
      </c>
      <c r="AU134" s="75">
        <f t="shared" ref="AU134:BF134" si="102">AU104</f>
        <v>75728</v>
      </c>
      <c r="AV134" s="75">
        <f t="shared" si="102"/>
        <v>75728</v>
      </c>
      <c r="AW134" s="75">
        <f t="shared" si="102"/>
        <v>75728</v>
      </c>
      <c r="AX134" s="75">
        <f t="shared" si="102"/>
        <v>75728</v>
      </c>
      <c r="AY134" s="75">
        <f t="shared" si="102"/>
        <v>75728</v>
      </c>
      <c r="AZ134" s="75">
        <f t="shared" si="102"/>
        <v>75728</v>
      </c>
      <c r="BA134" s="75">
        <f t="shared" si="102"/>
        <v>50485</v>
      </c>
      <c r="BB134" s="75">
        <f t="shared" si="102"/>
        <v>0</v>
      </c>
      <c r="BC134" s="75">
        <f t="shared" si="102"/>
        <v>0</v>
      </c>
      <c r="BD134" s="75">
        <f t="shared" si="102"/>
        <v>0</v>
      </c>
      <c r="BE134" s="75">
        <f t="shared" si="102"/>
        <v>0</v>
      </c>
      <c r="BF134" s="75">
        <f t="shared" si="102"/>
        <v>0</v>
      </c>
      <c r="BG134" s="200">
        <f t="shared" ref="BG134:BG136" si="103">SUM(AU134:BF134)</f>
        <v>504853</v>
      </c>
      <c r="BI134" s="200">
        <f>G134+T134+AG134+AT134+BG134</f>
        <v>74368595.999999881</v>
      </c>
    </row>
    <row r="135" spans="2:61">
      <c r="B135" s="103" t="s">
        <v>20</v>
      </c>
      <c r="F135" s="75">
        <f t="shared" ref="F135:S135" si="104">F94</f>
        <v>0</v>
      </c>
      <c r="G135" s="200">
        <f t="shared" si="104"/>
        <v>0</v>
      </c>
      <c r="H135" s="75">
        <f t="shared" si="104"/>
        <v>0</v>
      </c>
      <c r="I135" s="75">
        <f t="shared" si="104"/>
        <v>0</v>
      </c>
      <c r="J135" s="75">
        <f t="shared" si="104"/>
        <v>4.5414904222534294E-7</v>
      </c>
      <c r="K135" s="75">
        <f t="shared" si="104"/>
        <v>1.3624471266993527E-6</v>
      </c>
      <c r="L135" s="75">
        <f t="shared" si="104"/>
        <v>2.2707452112200104E-6</v>
      </c>
      <c r="M135" s="75">
        <f t="shared" si="104"/>
        <v>3.1790432957873163E-6</v>
      </c>
      <c r="N135" s="75">
        <f t="shared" si="104"/>
        <v>4.0873413804012696E-6</v>
      </c>
      <c r="O135" s="75">
        <f t="shared" si="104"/>
        <v>4.9956394650618711E-6</v>
      </c>
      <c r="P135" s="75">
        <f t="shared" si="104"/>
        <v>1.2611283753235405E-5</v>
      </c>
      <c r="Q135" s="75">
        <f t="shared" si="104"/>
        <v>3.0287947346999336E-5</v>
      </c>
      <c r="R135" s="75">
        <f t="shared" si="104"/>
        <v>4.7964610941670806E-5</v>
      </c>
      <c r="S135" s="75">
        <f t="shared" si="104"/>
        <v>6564.1274537249965</v>
      </c>
      <c r="T135" s="200">
        <f t="shared" si="97"/>
        <v>6564.1275609382037</v>
      </c>
      <c r="U135" s="75">
        <f t="shared" ref="U135:AF135" si="105">U94</f>
        <v>8365.5055269909099</v>
      </c>
      <c r="V135" s="75">
        <f t="shared" si="105"/>
        <v>10176.135026704234</v>
      </c>
      <c r="W135" s="75">
        <f t="shared" si="105"/>
        <v>11996.063465873242</v>
      </c>
      <c r="X135" s="75">
        <f t="shared" si="105"/>
        <v>13825.338601521134</v>
      </c>
      <c r="Y135" s="75">
        <f t="shared" si="105"/>
        <v>16334.743056285803</v>
      </c>
      <c r="Z135" s="75">
        <f t="shared" si="105"/>
        <v>18857.035183596552</v>
      </c>
      <c r="AA135" s="75">
        <f t="shared" si="105"/>
        <v>21679.90969766779</v>
      </c>
      <c r="AB135" s="75">
        <f t="shared" si="105"/>
        <v>25682.933195287795</v>
      </c>
      <c r="AC135" s="75">
        <f t="shared" si="105"/>
        <v>30216.570506913173</v>
      </c>
      <c r="AD135" s="75">
        <f t="shared" si="105"/>
        <v>41315.575324852536</v>
      </c>
      <c r="AE135" s="75">
        <f t="shared" si="105"/>
        <v>54677.130095053115</v>
      </c>
      <c r="AF135" s="75">
        <f t="shared" si="105"/>
        <v>64495.087213297047</v>
      </c>
      <c r="AG135" s="200">
        <f t="shared" si="99"/>
        <v>317622.02689404332</v>
      </c>
      <c r="AH135" s="75">
        <f t="shared" ref="AH135:AS135" si="106">AH94</f>
        <v>75725.917024632639</v>
      </c>
      <c r="AI135" s="75">
        <f t="shared" si="106"/>
        <v>85288.655605263266</v>
      </c>
      <c r="AJ135" s="75">
        <f t="shared" si="106"/>
        <v>89450.706114080778</v>
      </c>
      <c r="AK135" s="75">
        <f t="shared" si="106"/>
        <v>90394.52917328637</v>
      </c>
      <c r="AL135" s="75">
        <f t="shared" si="106"/>
        <v>91100.986448824522</v>
      </c>
      <c r="AM135" s="75">
        <f t="shared" si="106"/>
        <v>91689.965100859015</v>
      </c>
      <c r="AN135" s="75">
        <f t="shared" si="106"/>
        <v>92281.968599681219</v>
      </c>
      <c r="AO135" s="75">
        <f t="shared" si="106"/>
        <v>92877.012480146353</v>
      </c>
      <c r="AP135" s="75">
        <f t="shared" si="106"/>
        <v>93475.112356892787</v>
      </c>
      <c r="AQ135" s="75">
        <f t="shared" si="106"/>
        <v>94076.283924751726</v>
      </c>
      <c r="AR135" s="75">
        <f t="shared" si="106"/>
        <v>94680.542959159124</v>
      </c>
      <c r="AS135" s="75">
        <f t="shared" si="106"/>
        <v>95287.90531656958</v>
      </c>
      <c r="AT135" s="200">
        <f t="shared" si="101"/>
        <v>1086329.5851041472</v>
      </c>
      <c r="AU135" s="75">
        <f t="shared" ref="AU135:BF135" si="107">AU94</f>
        <v>95883.24843356137</v>
      </c>
      <c r="AV135" s="75">
        <f t="shared" si="107"/>
        <v>96466.510582327173</v>
      </c>
      <c r="AW135" s="75">
        <f t="shared" si="107"/>
        <v>97052.768219352147</v>
      </c>
      <c r="AX135" s="75">
        <f t="shared" si="107"/>
        <v>97642.03672871353</v>
      </c>
      <c r="AY135" s="75">
        <f t="shared" si="107"/>
        <v>98234.331573497228</v>
      </c>
      <c r="AZ135" s="75">
        <f t="shared" si="107"/>
        <v>0</v>
      </c>
      <c r="BA135" s="75">
        <f t="shared" si="107"/>
        <v>0</v>
      </c>
      <c r="BB135" s="75">
        <f t="shared" si="107"/>
        <v>0</v>
      </c>
      <c r="BC135" s="75">
        <f t="shared" si="107"/>
        <v>0</v>
      </c>
      <c r="BD135" s="75">
        <f t="shared" si="107"/>
        <v>0</v>
      </c>
      <c r="BE135" s="75">
        <f t="shared" si="107"/>
        <v>0</v>
      </c>
      <c r="BF135" s="75">
        <f t="shared" si="107"/>
        <v>0</v>
      </c>
      <c r="BG135" s="200">
        <f t="shared" si="103"/>
        <v>485278.89553745143</v>
      </c>
      <c r="BI135" s="200">
        <f>G135+T135+AG135+AT135+BG135</f>
        <v>1895794.63509658</v>
      </c>
    </row>
    <row r="136" spans="2:61">
      <c r="B136" s="103" t="s">
        <v>21</v>
      </c>
      <c r="F136" s="75">
        <f t="shared" ref="F136:S136" si="108">F97</f>
        <v>0</v>
      </c>
      <c r="G136" s="200">
        <f t="shared" si="108"/>
        <v>0</v>
      </c>
      <c r="H136" s="75">
        <f t="shared" si="108"/>
        <v>0</v>
      </c>
      <c r="I136" s="75">
        <f t="shared" si="108"/>
        <v>0</v>
      </c>
      <c r="J136" s="75">
        <f t="shared" si="108"/>
        <v>1.490451129182427E-6</v>
      </c>
      <c r="K136" s="75">
        <f t="shared" si="108"/>
        <v>4.4713533876238259E-6</v>
      </c>
      <c r="L136" s="75">
        <f t="shared" si="108"/>
        <v>7.4522556462183185E-6</v>
      </c>
      <c r="M136" s="75">
        <f t="shared" si="108"/>
        <v>1.0433157904965902E-5</v>
      </c>
      <c r="N136" s="75">
        <f t="shared" si="108"/>
        <v>1.3414060163866575E-5</v>
      </c>
      <c r="O136" s="75">
        <f t="shared" si="108"/>
        <v>1.6394962422920343E-5</v>
      </c>
      <c r="P136" s="75">
        <f t="shared" si="108"/>
        <v>4.1388399760453802E-5</v>
      </c>
      <c r="Q136" s="75">
        <f t="shared" si="108"/>
        <v>9.9400639716760268E-5</v>
      </c>
      <c r="R136" s="75">
        <f t="shared" si="108"/>
        <v>1.5741287967604512E-4</v>
      </c>
      <c r="S136" s="75">
        <f t="shared" si="108"/>
        <v>21542.51196383089</v>
      </c>
      <c r="T136" s="200">
        <f t="shared" si="97"/>
        <v>21542.512315689051</v>
      </c>
      <c r="U136" s="75">
        <f t="shared" ref="U136:AF136" si="109">U97</f>
        <v>27454.372903199441</v>
      </c>
      <c r="V136" s="75">
        <f t="shared" si="109"/>
        <v>33396.595679130565</v>
      </c>
      <c r="W136" s="75">
        <f t="shared" si="109"/>
        <v>39369.336222409627</v>
      </c>
      <c r="X136" s="75">
        <f t="shared" si="109"/>
        <v>45372.751264643521</v>
      </c>
      <c r="Y136" s="75">
        <f t="shared" si="109"/>
        <v>53608.251850205917</v>
      </c>
      <c r="Z136" s="75">
        <f t="shared" si="109"/>
        <v>61886.047903363527</v>
      </c>
      <c r="AA136" s="75">
        <f t="shared" si="109"/>
        <v>71150.311649074865</v>
      </c>
      <c r="AB136" s="75">
        <f t="shared" si="109"/>
        <v>84287.652780383709</v>
      </c>
      <c r="AC136" s="75">
        <f t="shared" si="109"/>
        <v>99166.391304867517</v>
      </c>
      <c r="AD136" s="75">
        <f t="shared" si="109"/>
        <v>135591.71146549162</v>
      </c>
      <c r="AE136" s="75">
        <f t="shared" si="109"/>
        <v>179442.39162391605</v>
      </c>
      <c r="AF136" s="75">
        <f t="shared" si="109"/>
        <v>211663.49948191858</v>
      </c>
      <c r="AG136" s="200">
        <f t="shared" si="99"/>
        <v>1042389.314128605</v>
      </c>
      <c r="AH136" s="75">
        <f t="shared" ref="AH136:AS136" si="110">AH97</f>
        <v>248521.45010521886</v>
      </c>
      <c r="AI136" s="75">
        <f t="shared" si="110"/>
        <v>279904.96782825131</v>
      </c>
      <c r="AJ136" s="75">
        <f t="shared" si="110"/>
        <v>293564.2124898383</v>
      </c>
      <c r="AK136" s="75">
        <f t="shared" si="110"/>
        <v>296661.70255047653</v>
      </c>
      <c r="AL136" s="75">
        <f t="shared" si="110"/>
        <v>298980.19261903549</v>
      </c>
      <c r="AM136" s="75">
        <f t="shared" si="110"/>
        <v>300913.13492512878</v>
      </c>
      <c r="AN136" s="75">
        <f t="shared" si="110"/>
        <v>302856.0043386058</v>
      </c>
      <c r="AO136" s="75">
        <f t="shared" si="110"/>
        <v>304808.85184260271</v>
      </c>
      <c r="AP136" s="75">
        <f t="shared" si="110"/>
        <v>306771.72868209251</v>
      </c>
      <c r="AQ136" s="75">
        <f t="shared" si="110"/>
        <v>308744.68636522937</v>
      </c>
      <c r="AR136" s="75">
        <f t="shared" si="110"/>
        <v>310727.77666470048</v>
      </c>
      <c r="AS136" s="75">
        <f t="shared" si="110"/>
        <v>312721.05161908461</v>
      </c>
      <c r="AT136" s="200">
        <f t="shared" si="101"/>
        <v>3565175.7600302645</v>
      </c>
      <c r="AU136" s="75">
        <f t="shared" ref="AU136:BF136" si="111">AU97</f>
        <v>314674.88117385691</v>
      </c>
      <c r="AV136" s="75">
        <f t="shared" si="111"/>
        <v>316589.06274732813</v>
      </c>
      <c r="AW136" s="75">
        <f t="shared" si="111"/>
        <v>318513.07507776073</v>
      </c>
      <c r="AX136" s="75">
        <f t="shared" si="111"/>
        <v>320446.96865345945</v>
      </c>
      <c r="AY136" s="75">
        <f t="shared" si="111"/>
        <v>322390.79422202415</v>
      </c>
      <c r="AZ136" s="75">
        <f t="shared" si="111"/>
        <v>0</v>
      </c>
      <c r="BA136" s="75">
        <f t="shared" si="111"/>
        <v>0</v>
      </c>
      <c r="BB136" s="75">
        <f t="shared" si="111"/>
        <v>0</v>
      </c>
      <c r="BC136" s="75">
        <f t="shared" si="111"/>
        <v>0</v>
      </c>
      <c r="BD136" s="75">
        <f t="shared" si="111"/>
        <v>0</v>
      </c>
      <c r="BE136" s="75">
        <f t="shared" si="111"/>
        <v>0</v>
      </c>
      <c r="BF136" s="75">
        <f t="shared" si="111"/>
        <v>0</v>
      </c>
      <c r="BG136" s="200">
        <f t="shared" si="103"/>
        <v>1592614.7818744294</v>
      </c>
      <c r="BI136" s="200">
        <f>G136+T136+AG136+AT136+BG136</f>
        <v>6221722.3683489878</v>
      </c>
    </row>
    <row r="137" spans="2:61" ht="13.8" thickBot="1">
      <c r="B137" s="106" t="s">
        <v>291</v>
      </c>
      <c r="F137" s="99">
        <f>SUBTOTAL(9,F134:F136)</f>
        <v>0</v>
      </c>
      <c r="G137" s="118">
        <f t="shared" ref="G137" si="112">SUBTOTAL(9,G134:G136)</f>
        <v>0</v>
      </c>
      <c r="H137" s="99">
        <f t="shared" ref="H137" si="113">SUBTOTAL(9,H134:H136)</f>
        <v>0</v>
      </c>
      <c r="I137" s="99">
        <f t="shared" ref="I137" si="114">SUBTOTAL(9,I134:I136)</f>
        <v>0</v>
      </c>
      <c r="J137" s="99">
        <f t="shared" ref="J137" si="115">SUBTOTAL(9,J134:J136)</f>
        <v>75728.000001944602</v>
      </c>
      <c r="K137" s="99">
        <f t="shared" ref="K137" si="116">SUBTOTAL(9,K134:K136)</f>
        <v>75728.000005833805</v>
      </c>
      <c r="L137" s="99">
        <f t="shared" ref="L137" si="117">SUBTOTAL(9,L134:L136)</f>
        <v>75728.000009722993</v>
      </c>
      <c r="M137" s="99">
        <f t="shared" ref="M137" si="118">SUBTOTAL(9,M134:M136)</f>
        <v>75728.000013612196</v>
      </c>
      <c r="N137" s="99">
        <f t="shared" ref="N137" si="119">SUBTOTAL(9,N134:N136)</f>
        <v>75728.000017501399</v>
      </c>
      <c r="O137" s="99">
        <f t="shared" ref="O137" si="120">SUBTOTAL(9,O134:O136)</f>
        <v>75728.000021390602</v>
      </c>
      <c r="P137" s="99">
        <f t="shared" ref="P137" si="121">SUBTOTAL(9,P134:P136)</f>
        <v>1194158.0000540097</v>
      </c>
      <c r="Q137" s="99">
        <f t="shared" ref="Q137" si="122">SUBTOTAL(9,Q134:Q136)</f>
        <v>1753373.0001296785</v>
      </c>
      <c r="R137" s="99">
        <f t="shared" ref="R137" si="123">SUBTOTAL(9,R134:R136)</f>
        <v>1194158.0002053373</v>
      </c>
      <c r="S137" s="99">
        <f t="shared" ref="S137" si="124">SUBTOTAL(9,S134:S136)</f>
        <v>1781479.6394175258</v>
      </c>
      <c r="T137" s="118">
        <f t="shared" ref="T137" si="125">SUBTOTAL(9,T134:T136)</f>
        <v>6377536.6398765566</v>
      </c>
      <c r="U137" s="99">
        <f t="shared" ref="U137" si="126">SUBTOTAL(9,U134:U136)</f>
        <v>1229977.8784302003</v>
      </c>
      <c r="V137" s="99">
        <f t="shared" ref="V137" si="127">SUBTOTAL(9,V134:V136)</f>
        <v>1796945.7307058249</v>
      </c>
      <c r="W137" s="99">
        <f t="shared" ref="W137" si="128">SUBTOTAL(9,W134:W136)</f>
        <v>1245523.399688303</v>
      </c>
      <c r="X137" s="99">
        <f t="shared" ref="X137" si="129">SUBTOTAL(9,X134:X136)</f>
        <v>1812571.0898661849</v>
      </c>
      <c r="Y137" s="99">
        <f t="shared" ref="Y137" si="130">SUBTOTAL(9,Y134:Y136)</f>
        <v>2382530.9949065014</v>
      </c>
      <c r="Z137" s="99">
        <f t="shared" ref="Z137" si="131">SUBTOTAL(9,Z134:Z136)</f>
        <v>1834116.0830869002</v>
      </c>
      <c r="AA137" s="99">
        <f t="shared" ref="AA137" si="132">SUBTOTAL(9,AA134:AA136)</f>
        <v>2885030.2213467127</v>
      </c>
      <c r="AB137" s="99">
        <f t="shared" ref="AB137" si="133">SUBTOTAL(9,AB134:AB136)</f>
        <v>3807032.5859756614</v>
      </c>
      <c r="AC137" s="99">
        <f t="shared" ref="AC137" si="134">SUBTOTAL(9,AC134:AC136)</f>
        <v>3772084.9618117907</v>
      </c>
      <c r="AD137" s="99">
        <f t="shared" ref="AD137" si="135">SUBTOTAL(9,AD134:AD136)</f>
        <v>14782699.286790334</v>
      </c>
      <c r="AE137" s="99">
        <f t="shared" ref="AE137" si="136">SUBTOTAL(9,AE134:AE136)</f>
        <v>7554507.5217189696</v>
      </c>
      <c r="AF137" s="99">
        <f t="shared" ref="AF137" si="137">SUBTOTAL(9,AF134:AF136)</f>
        <v>8858682.5866952147</v>
      </c>
      <c r="AG137" s="118">
        <f t="shared" ref="AG137" si="138">SUBTOTAL(9,AG134:AG136)</f>
        <v>51961702.341022603</v>
      </c>
      <c r="AH137" s="99">
        <f t="shared" ref="AH137" si="139">SUBTOTAL(9,AH134:AH136)</f>
        <v>9916480.3671298511</v>
      </c>
      <c r="AI137" s="99">
        <f t="shared" ref="AI137" si="140">SUBTOTAL(9,AI134:AI136)</f>
        <v>6070047.6234335145</v>
      </c>
      <c r="AJ137" s="99">
        <f t="shared" ref="AJ137" si="141">SUBTOTAL(9,AJ134:AJ136)</f>
        <v>887868.91860391898</v>
      </c>
      <c r="AK137" s="99">
        <f t="shared" ref="AK137" si="142">SUBTOTAL(9,AK134:AK136)</f>
        <v>689969.23172376293</v>
      </c>
      <c r="AL137" s="99">
        <f t="shared" ref="AL137" si="143">SUBTOTAL(9,AL134:AL136)</f>
        <v>491052.17906786001</v>
      </c>
      <c r="AM137" s="99">
        <f t="shared" ref="AM137" si="144">SUBTOTAL(9,AM134:AM136)</f>
        <v>493574.10002598778</v>
      </c>
      <c r="AN137" s="99">
        <f t="shared" ref="AN137" si="145">SUBTOTAL(9,AN134:AN136)</f>
        <v>496108.97293828701</v>
      </c>
      <c r="AO137" s="99">
        <f t="shared" ref="AO137" si="146">SUBTOTAL(9,AO134:AO136)</f>
        <v>498656.86432274908</v>
      </c>
      <c r="AP137" s="99">
        <f t="shared" ref="AP137" si="147">SUBTOTAL(9,AP134:AP136)</f>
        <v>501217.84103898529</v>
      </c>
      <c r="AQ137" s="99">
        <f t="shared" ref="AQ137" si="148">SUBTOTAL(9,AQ134:AQ136)</f>
        <v>503791.97028998111</v>
      </c>
      <c r="AR137" s="99">
        <f t="shared" ref="AR137" si="149">SUBTOTAL(9,AR134:AR136)</f>
        <v>506379.3196238596</v>
      </c>
      <c r="AS137" s="99">
        <f t="shared" ref="AS137" si="150">SUBTOTAL(9,AS134:AS136)</f>
        <v>508979.95693565416</v>
      </c>
      <c r="AT137" s="118">
        <f t="shared" ref="AT137" si="151">SUBTOTAL(9,AT134:AT136)</f>
        <v>21564127.345134415</v>
      </c>
      <c r="AU137" s="99">
        <f t="shared" ref="AU137" si="152">SUBTOTAL(9,AU134:AU136)</f>
        <v>486286.12960741826</v>
      </c>
      <c r="AV137" s="99">
        <f t="shared" ref="AV137" si="153">SUBTOTAL(9,AV134:AV136)</f>
        <v>488783.57332965534</v>
      </c>
      <c r="AW137" s="99">
        <f t="shared" ref="AW137" si="154">SUBTOTAL(9,AW134:AW136)</f>
        <v>491293.84329711285</v>
      </c>
      <c r="AX137" s="99">
        <f t="shared" ref="AX137" si="155">SUBTOTAL(9,AX134:AX136)</f>
        <v>493817.005382173</v>
      </c>
      <c r="AY137" s="99">
        <f t="shared" ref="AY137" si="156">SUBTOTAL(9,AY134:AY136)</f>
        <v>496353.12579552137</v>
      </c>
      <c r="AZ137" s="99">
        <f t="shared" ref="AZ137" si="157">SUBTOTAL(9,AZ134:AZ136)</f>
        <v>75728</v>
      </c>
      <c r="BA137" s="99">
        <f t="shared" ref="BA137" si="158">SUBTOTAL(9,BA134:BA136)</f>
        <v>50485</v>
      </c>
      <c r="BB137" s="99">
        <f t="shared" ref="BB137" si="159">SUBTOTAL(9,BB134:BB136)</f>
        <v>0</v>
      </c>
      <c r="BC137" s="99">
        <f t="shared" ref="BC137" si="160">SUBTOTAL(9,BC134:BC136)</f>
        <v>0</v>
      </c>
      <c r="BD137" s="99">
        <f t="shared" ref="BD137" si="161">SUBTOTAL(9,BD134:BD136)</f>
        <v>0</v>
      </c>
      <c r="BE137" s="99">
        <f t="shared" ref="BE137" si="162">SUBTOTAL(9,BE134:BE136)</f>
        <v>0</v>
      </c>
      <c r="BF137" s="99">
        <f t="shared" ref="BF137" si="163">SUBTOTAL(9,BF134:BF136)</f>
        <v>0</v>
      </c>
      <c r="BG137" s="118">
        <f t="shared" ref="BG137" si="164">SUBTOTAL(9,BG134:BG136)</f>
        <v>2582746.6774118808</v>
      </c>
      <c r="BI137" s="118">
        <f t="shared" ref="BI137" si="165">SUBTOTAL(9,BI134:BI136)</f>
        <v>82486113.003445446</v>
      </c>
    </row>
    <row r="138" spans="2:61" ht="13.8" thickTop="1">
      <c r="B138" s="103"/>
      <c r="F138" s="75"/>
      <c r="G138" s="200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200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200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200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200"/>
      <c r="BI138" s="200"/>
    </row>
    <row r="139" spans="2:61">
      <c r="B139" s="103" t="s">
        <v>145</v>
      </c>
      <c r="F139" s="75"/>
      <c r="G139" s="200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200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200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200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200"/>
      <c r="BI139" s="200">
        <f>G139+T139+AG139+AT139+BG139</f>
        <v>0</v>
      </c>
    </row>
    <row r="140" spans="2:61">
      <c r="F140" s="75"/>
      <c r="G140" s="200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200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200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200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200"/>
      <c r="BI140" s="200"/>
    </row>
    <row r="141" spans="2:61">
      <c r="B141" s="102" t="s">
        <v>186</v>
      </c>
      <c r="F141" s="75"/>
      <c r="G141" s="200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200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200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200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200"/>
      <c r="BI141" s="200"/>
    </row>
    <row r="142" spans="2:61">
      <c r="B142" s="103" t="s">
        <v>120</v>
      </c>
      <c r="F142" s="75">
        <f t="shared" ref="F142:S142" si="166">F126+F134</f>
        <v>2255843.46838377</v>
      </c>
      <c r="G142" s="200">
        <f t="shared" si="166"/>
        <v>2255843.46838377</v>
      </c>
      <c r="H142" s="75">
        <f t="shared" si="166"/>
        <v>24703350.790980119</v>
      </c>
      <c r="I142" s="75">
        <f t="shared" si="166"/>
        <v>7490301.2646164289</v>
      </c>
      <c r="J142" s="75">
        <f t="shared" si="166"/>
        <v>10025036.339811251</v>
      </c>
      <c r="K142" s="75">
        <f t="shared" si="166"/>
        <v>12591763.270283878</v>
      </c>
      <c r="L142" s="75">
        <f t="shared" si="166"/>
        <v>10025036.339811251</v>
      </c>
      <c r="M142" s="75">
        <f t="shared" si="166"/>
        <v>11958597.748557832</v>
      </c>
      <c r="N142" s="75">
        <f t="shared" si="166"/>
        <v>19203276.345006626</v>
      </c>
      <c r="O142" s="75">
        <f t="shared" si="166"/>
        <v>24982683.769982759</v>
      </c>
      <c r="P142" s="75">
        <f t="shared" si="166"/>
        <v>17132708.260555621</v>
      </c>
      <c r="Q142" s="75">
        <f t="shared" si="166"/>
        <v>27113448.926110689</v>
      </c>
      <c r="R142" s="75">
        <f t="shared" si="166"/>
        <v>23987506.995638005</v>
      </c>
      <c r="S142" s="75">
        <f t="shared" si="166"/>
        <v>22158279.162738789</v>
      </c>
      <c r="T142" s="200">
        <f t="shared" ref="T142:T147" si="167">SUM(H142:S142)</f>
        <v>211371989.21409327</v>
      </c>
      <c r="U142" s="75">
        <f t="shared" ref="U142:AF142" si="168">U126+U134</f>
        <v>29372530.694315154</v>
      </c>
      <c r="V142" s="75">
        <f t="shared" si="168"/>
        <v>28876750.075045735</v>
      </c>
      <c r="W142" s="75">
        <f t="shared" si="168"/>
        <v>48440030.133233868</v>
      </c>
      <c r="X142" s="75">
        <f t="shared" si="168"/>
        <v>38132935.536216021</v>
      </c>
      <c r="Y142" s="75">
        <f t="shared" si="168"/>
        <v>69924576.522189334</v>
      </c>
      <c r="Z142" s="75">
        <f t="shared" si="168"/>
        <v>61749423.713052653</v>
      </c>
      <c r="AA142" s="75">
        <f t="shared" si="168"/>
        <v>49772554.205922335</v>
      </c>
      <c r="AB142" s="75">
        <f t="shared" si="168"/>
        <v>45104412.584414512</v>
      </c>
      <c r="AC142" s="75">
        <f t="shared" si="168"/>
        <v>52987913.821404725</v>
      </c>
      <c r="AD142" s="75">
        <f t="shared" si="168"/>
        <v>54706611.715849221</v>
      </c>
      <c r="AE142" s="75">
        <f t="shared" si="168"/>
        <v>49640369.936980262</v>
      </c>
      <c r="AF142" s="75">
        <f t="shared" si="168"/>
        <v>41929292.725587115</v>
      </c>
      <c r="AG142" s="200">
        <f t="shared" ref="AG142:AG147" si="169">SUM(U142:AF142)</f>
        <v>570637401.6642108</v>
      </c>
      <c r="AH142" s="75">
        <f t="shared" ref="AH142:AS142" si="170">AH126+AH134</f>
        <v>36253764.572582528</v>
      </c>
      <c r="AI142" s="75">
        <f t="shared" si="170"/>
        <v>28219005.370339688</v>
      </c>
      <c r="AJ142" s="75">
        <f t="shared" si="170"/>
        <v>21733779.58242913</v>
      </c>
      <c r="AK142" s="75">
        <f t="shared" si="170"/>
        <v>24455477.143835906</v>
      </c>
      <c r="AL142" s="75">
        <f t="shared" si="170"/>
        <v>14934085.33779435</v>
      </c>
      <c r="AM142" s="75">
        <f t="shared" si="170"/>
        <v>15821786.062811717</v>
      </c>
      <c r="AN142" s="75">
        <f t="shared" si="170"/>
        <v>10187395.511618063</v>
      </c>
      <c r="AO142" s="75">
        <f t="shared" si="170"/>
        <v>14719802.665501727</v>
      </c>
      <c r="AP142" s="75">
        <f t="shared" si="170"/>
        <v>14833082.704533765</v>
      </c>
      <c r="AQ142" s="75">
        <f t="shared" si="170"/>
        <v>13456055.074629294</v>
      </c>
      <c r="AR142" s="75">
        <f t="shared" si="170"/>
        <v>14547721.272001706</v>
      </c>
      <c r="AS142" s="75">
        <f t="shared" si="170"/>
        <v>20157589.540163722</v>
      </c>
      <c r="AT142" s="200">
        <f t="shared" ref="AT142:AT147" si="171">SUM(AH142:AS142)</f>
        <v>229319544.83824158</v>
      </c>
      <c r="AU142" s="75">
        <f t="shared" ref="AU142:BF142" si="172">AU126+AU134</f>
        <v>22237899.852176853</v>
      </c>
      <c r="AV142" s="75">
        <f t="shared" si="172"/>
        <v>18397619.918416582</v>
      </c>
      <c r="AW142" s="75">
        <f t="shared" si="172"/>
        <v>11883189.150395749</v>
      </c>
      <c r="AX142" s="75">
        <f t="shared" si="172"/>
        <v>15147511.042049157</v>
      </c>
      <c r="AY142" s="75">
        <f t="shared" si="172"/>
        <v>6080775.6612994615</v>
      </c>
      <c r="AZ142" s="75">
        <f t="shared" si="172"/>
        <v>20847014.367047846</v>
      </c>
      <c r="BA142" s="75">
        <f t="shared" si="172"/>
        <v>50485</v>
      </c>
      <c r="BB142" s="75">
        <f t="shared" si="172"/>
        <v>0</v>
      </c>
      <c r="BC142" s="75">
        <f t="shared" si="172"/>
        <v>0</v>
      </c>
      <c r="BD142" s="75">
        <f t="shared" si="172"/>
        <v>0</v>
      </c>
      <c r="BE142" s="75">
        <f t="shared" si="172"/>
        <v>0</v>
      </c>
      <c r="BF142" s="75">
        <f t="shared" si="172"/>
        <v>0</v>
      </c>
      <c r="BG142" s="200">
        <f t="shared" ref="BG142:BG147" si="173">SUM(AU142:BF142)</f>
        <v>94644494.991385654</v>
      </c>
      <c r="BI142" s="200">
        <f>G142+T142+AG142+AT142+BG142</f>
        <v>1108229274.1763151</v>
      </c>
    </row>
    <row r="143" spans="2:61">
      <c r="B143" s="103" t="s">
        <v>20</v>
      </c>
      <c r="F143" s="75">
        <f t="shared" ref="F143:S143" si="174">F127+F135</f>
        <v>1.3528538328977192E-5</v>
      </c>
      <c r="G143" s="200">
        <f t="shared" si="174"/>
        <v>1.3528538328977192E-5</v>
      </c>
      <c r="H143" s="75">
        <f t="shared" si="174"/>
        <v>1.7520575484215184E-4</v>
      </c>
      <c r="I143" s="75">
        <f t="shared" si="174"/>
        <v>3.6827458337937083E-4</v>
      </c>
      <c r="J143" s="75">
        <f t="shared" si="174"/>
        <v>4.7331596567834423E-4</v>
      </c>
      <c r="K143" s="75">
        <f t="shared" si="174"/>
        <v>6.0895136979528949E-4</v>
      </c>
      <c r="L143" s="75">
        <f t="shared" si="174"/>
        <v>7.4458677391920063E-4</v>
      </c>
      <c r="M143" s="75">
        <f t="shared" si="174"/>
        <v>8.7642501563641286E-4</v>
      </c>
      <c r="N143" s="75">
        <f t="shared" si="174"/>
        <v>1.0633061596907604E-3</v>
      </c>
      <c r="O143" s="75">
        <f t="shared" si="174"/>
        <v>1.3282941624132019E-3</v>
      </c>
      <c r="P143" s="75">
        <f t="shared" si="174"/>
        <v>1.5808647434239222E-3</v>
      </c>
      <c r="Q143" s="75">
        <f t="shared" si="174"/>
        <v>1.8462137545509135E-3</v>
      </c>
      <c r="R143" s="75">
        <f t="shared" si="174"/>
        <v>2.1526717383328949E-3</v>
      </c>
      <c r="S143" s="75">
        <f t="shared" si="174"/>
        <v>242941.30307866045</v>
      </c>
      <c r="T143" s="200">
        <f t="shared" si="167"/>
        <v>242941.31429677046</v>
      </c>
      <c r="U143" s="75">
        <f t="shared" ref="U143:AF143" si="175">U127+U135</f>
        <v>275092.57518527214</v>
      </c>
      <c r="V143" s="75">
        <f t="shared" si="175"/>
        <v>311438.10815780127</v>
      </c>
      <c r="W143" s="75">
        <f t="shared" si="175"/>
        <v>359405.28922233579</v>
      </c>
      <c r="X143" s="75">
        <f t="shared" si="175"/>
        <v>413169.85268029239</v>
      </c>
      <c r="Y143" s="75">
        <f t="shared" si="175"/>
        <v>480095.0533184493</v>
      </c>
      <c r="Z143" s="75">
        <f t="shared" si="175"/>
        <v>561527.02952112851</v>
      </c>
      <c r="AA143" s="75">
        <f t="shared" si="175"/>
        <v>631291.83325910138</v>
      </c>
      <c r="AB143" s="75">
        <f t="shared" si="175"/>
        <v>691432.73756319657</v>
      </c>
      <c r="AC143" s="75">
        <f t="shared" si="175"/>
        <v>753810.79657284031</v>
      </c>
      <c r="AD143" s="75">
        <f t="shared" si="175"/>
        <v>822267.75679112936</v>
      </c>
      <c r="AE143" s="75">
        <f t="shared" si="175"/>
        <v>889068.7363737619</v>
      </c>
      <c r="AF143" s="75">
        <f t="shared" si="175"/>
        <v>948550.09205381968</v>
      </c>
      <c r="AG143" s="200">
        <f t="shared" si="169"/>
        <v>7137149.8606991284</v>
      </c>
      <c r="AH143" s="75">
        <f t="shared" ref="AH143:AS143" si="176">AH127+AH135</f>
        <v>1000308.8364197165</v>
      </c>
      <c r="AI143" s="75">
        <f t="shared" si="176"/>
        <v>1044111.1924686255</v>
      </c>
      <c r="AJ143" s="75">
        <f t="shared" si="176"/>
        <v>1079430.7137163477</v>
      </c>
      <c r="AK143" s="75">
        <f t="shared" si="176"/>
        <v>1112674.5984157524</v>
      </c>
      <c r="AL143" s="75">
        <f t="shared" si="176"/>
        <v>1142011.3648750652</v>
      </c>
      <c r="AM143" s="75">
        <f t="shared" si="176"/>
        <v>1166321.0792887066</v>
      </c>
      <c r="AN143" s="75">
        <f t="shared" si="176"/>
        <v>1187909.0008533788</v>
      </c>
      <c r="AO143" s="75">
        <f t="shared" si="176"/>
        <v>1208946.9211602772</v>
      </c>
      <c r="AP143" s="75">
        <f t="shared" si="176"/>
        <v>1232878.9560298361</v>
      </c>
      <c r="AQ143" s="75">
        <f t="shared" si="176"/>
        <v>1256176.0166761347</v>
      </c>
      <c r="AR143" s="75">
        <f t="shared" si="176"/>
        <v>1279421.5908378828</v>
      </c>
      <c r="AS143" s="75">
        <f t="shared" si="176"/>
        <v>1306805.5314611266</v>
      </c>
      <c r="AT143" s="200">
        <f t="shared" si="171"/>
        <v>14016995.802202851</v>
      </c>
      <c r="AU143" s="75">
        <f t="shared" ref="AU143:BF143" si="177">AU127+AU135</f>
        <v>1338941.9927741918</v>
      </c>
      <c r="AV143" s="75">
        <f t="shared" si="177"/>
        <v>1370188.026000279</v>
      </c>
      <c r="AW143" s="75">
        <f t="shared" si="177"/>
        <v>1395384.6985346808</v>
      </c>
      <c r="AX143" s="75">
        <f t="shared" si="177"/>
        <v>1418761.6492675403</v>
      </c>
      <c r="AY143" s="75">
        <f t="shared" si="177"/>
        <v>1438778.8877620413</v>
      </c>
      <c r="AZ143" s="75">
        <f t="shared" si="177"/>
        <v>0</v>
      </c>
      <c r="BA143" s="75">
        <f t="shared" si="177"/>
        <v>0</v>
      </c>
      <c r="BB143" s="75">
        <f t="shared" si="177"/>
        <v>0</v>
      </c>
      <c r="BC143" s="75">
        <f t="shared" si="177"/>
        <v>0</v>
      </c>
      <c r="BD143" s="75">
        <f t="shared" si="177"/>
        <v>0</v>
      </c>
      <c r="BE143" s="75">
        <f t="shared" si="177"/>
        <v>0</v>
      </c>
      <c r="BF143" s="75">
        <f t="shared" si="177"/>
        <v>0</v>
      </c>
      <c r="BG143" s="200">
        <f t="shared" si="173"/>
        <v>6962055.2543387339</v>
      </c>
      <c r="BI143" s="200">
        <f>G143+T143+AG143+AT143+BG143</f>
        <v>28359142.231551014</v>
      </c>
    </row>
    <row r="144" spans="2:61">
      <c r="B144" s="103" t="s">
        <v>21</v>
      </c>
      <c r="F144" s="75">
        <f t="shared" ref="F144:S144" si="178">F128+F136</f>
        <v>4.4398695921077964E-5</v>
      </c>
      <c r="G144" s="200">
        <f t="shared" si="178"/>
        <v>4.4398695921077964E-5</v>
      </c>
      <c r="H144" s="75">
        <f t="shared" si="178"/>
        <v>5.7499981473961256E-4</v>
      </c>
      <c r="I144" s="75">
        <f t="shared" si="178"/>
        <v>1.2086236402863895E-3</v>
      </c>
      <c r="J144" s="75">
        <f t="shared" si="178"/>
        <v>1.5533541853322277E-3</v>
      </c>
      <c r="K144" s="75">
        <f t="shared" si="178"/>
        <v>1.9984898620092856E-3</v>
      </c>
      <c r="L144" s="75">
        <f t="shared" si="178"/>
        <v>2.4436255387092053E-3</v>
      </c>
      <c r="M144" s="75">
        <f t="shared" si="178"/>
        <v>2.8762994804486771E-3</v>
      </c>
      <c r="N144" s="75">
        <f t="shared" si="178"/>
        <v>3.4896162251320207E-3</v>
      </c>
      <c r="O144" s="75">
        <f t="shared" si="178"/>
        <v>4.3592683242362805E-3</v>
      </c>
      <c r="P144" s="75">
        <f t="shared" si="178"/>
        <v>5.1881682506153028E-3</v>
      </c>
      <c r="Q144" s="75">
        <f t="shared" si="178"/>
        <v>6.0590051268173371E-3</v>
      </c>
      <c r="R144" s="75">
        <f t="shared" si="178"/>
        <v>7.0647556745597386E-3</v>
      </c>
      <c r="S144" s="75">
        <f t="shared" si="178"/>
        <v>797298.03617855965</v>
      </c>
      <c r="T144" s="200">
        <f t="shared" si="167"/>
        <v>797298.07299476583</v>
      </c>
      <c r="U144" s="75">
        <f t="shared" ref="U144:AF144" si="179">U128+U136</f>
        <v>902813.83685302967</v>
      </c>
      <c r="V144" s="75">
        <f t="shared" si="179"/>
        <v>1022094.5918981194</v>
      </c>
      <c r="W144" s="75">
        <f t="shared" si="179"/>
        <v>1179515.9063437409</v>
      </c>
      <c r="X144" s="75">
        <f t="shared" si="179"/>
        <v>1355963.3869401005</v>
      </c>
      <c r="Y144" s="75">
        <f t="shared" si="179"/>
        <v>1575602.1653753251</v>
      </c>
      <c r="Z144" s="75">
        <f t="shared" si="179"/>
        <v>1842850.0721156357</v>
      </c>
      <c r="AA144" s="75">
        <f t="shared" si="179"/>
        <v>2071808.015082865</v>
      </c>
      <c r="AB144" s="75">
        <f t="shared" si="179"/>
        <v>2269181.7192987027</v>
      </c>
      <c r="AC144" s="75">
        <f t="shared" si="179"/>
        <v>2473897.4400047716</v>
      </c>
      <c r="AD144" s="75">
        <f t="shared" si="179"/>
        <v>2698563.2306839428</v>
      </c>
      <c r="AE144" s="75">
        <f t="shared" si="179"/>
        <v>2917794.3336750725</v>
      </c>
      <c r="AF144" s="75">
        <f t="shared" si="179"/>
        <v>3113003.4951966661</v>
      </c>
      <c r="AG144" s="200">
        <f t="shared" si="169"/>
        <v>23423088.193467971</v>
      </c>
      <c r="AH144" s="75">
        <f t="shared" ref="AH144:AS144" si="180">AH128+AH136</f>
        <v>3282868.169153057</v>
      </c>
      <c r="AI144" s="75">
        <f t="shared" si="180"/>
        <v>3426621.1334091253</v>
      </c>
      <c r="AJ144" s="75">
        <f t="shared" si="180"/>
        <v>3542534.6671422436</v>
      </c>
      <c r="AK144" s="75">
        <f t="shared" si="180"/>
        <v>3651636.2634945088</v>
      </c>
      <c r="AL144" s="75">
        <f t="shared" si="180"/>
        <v>3747915.2658272898</v>
      </c>
      <c r="AM144" s="75">
        <f t="shared" si="180"/>
        <v>3827696.2142145731</v>
      </c>
      <c r="AN144" s="75">
        <f t="shared" si="180"/>
        <v>3898544.6341850418</v>
      </c>
      <c r="AO144" s="75">
        <f t="shared" si="180"/>
        <v>3967588.0299905734</v>
      </c>
      <c r="AP144" s="75">
        <f t="shared" si="180"/>
        <v>4046129.4890239011</v>
      </c>
      <c r="AQ144" s="75">
        <f t="shared" si="180"/>
        <v>4122587.0549735348</v>
      </c>
      <c r="AR144" s="75">
        <f t="shared" si="180"/>
        <v>4198875.6497663436</v>
      </c>
      <c r="AS144" s="75">
        <f t="shared" si="180"/>
        <v>4288745.7616207832</v>
      </c>
      <c r="AT144" s="200">
        <f t="shared" si="171"/>
        <v>46001742.332800969</v>
      </c>
      <c r="AU144" s="75">
        <f t="shared" ref="AU144:BF144" si="181">AU128+AU136</f>
        <v>4394212.9554241318</v>
      </c>
      <c r="AV144" s="75">
        <f t="shared" si="181"/>
        <v>4496757.8937027557</v>
      </c>
      <c r="AW144" s="75">
        <f t="shared" si="181"/>
        <v>4579449.7096901257</v>
      </c>
      <c r="AX144" s="75">
        <f t="shared" si="181"/>
        <v>4656169.4632888669</v>
      </c>
      <c r="AY144" s="75">
        <f t="shared" si="181"/>
        <v>4721863.1297800522</v>
      </c>
      <c r="AZ144" s="75">
        <f t="shared" si="181"/>
        <v>0</v>
      </c>
      <c r="BA144" s="75">
        <f t="shared" si="181"/>
        <v>0</v>
      </c>
      <c r="BB144" s="75">
        <f t="shared" si="181"/>
        <v>0</v>
      </c>
      <c r="BC144" s="75">
        <f t="shared" si="181"/>
        <v>0</v>
      </c>
      <c r="BD144" s="75">
        <f t="shared" si="181"/>
        <v>0</v>
      </c>
      <c r="BE144" s="75">
        <f t="shared" si="181"/>
        <v>0</v>
      </c>
      <c r="BF144" s="75">
        <f t="shared" si="181"/>
        <v>0</v>
      </c>
      <c r="BG144" s="200">
        <f t="shared" si="173"/>
        <v>22848453.151885934</v>
      </c>
      <c r="BI144" s="200">
        <f>G144+T144+AG144+AT144+BG144</f>
        <v>93070581.75119403</v>
      </c>
    </row>
    <row r="145" spans="2:63" ht="13.8" thickBot="1">
      <c r="B145" s="106" t="s">
        <v>291</v>
      </c>
      <c r="F145" s="99">
        <f>SUBTOTAL(9,F142:F144)</f>
        <v>2255843.4684416968</v>
      </c>
      <c r="G145" s="118">
        <f t="shared" ref="G145" si="182">SUBTOTAL(9,G142:G144)</f>
        <v>2255843.4684416968</v>
      </c>
      <c r="H145" s="99">
        <f t="shared" ref="H145" si="183">SUBTOTAL(9,H142:H144)</f>
        <v>24703350.791730322</v>
      </c>
      <c r="I145" s="99">
        <f t="shared" ref="I145" si="184">SUBTOTAL(9,I142:I144)</f>
        <v>7490301.2661933275</v>
      </c>
      <c r="J145" s="99">
        <f t="shared" ref="J145" si="185">SUBTOTAL(9,J142:J144)</f>
        <v>10025036.341837922</v>
      </c>
      <c r="K145" s="99">
        <f t="shared" ref="K145" si="186">SUBTOTAL(9,K142:K144)</f>
        <v>12591763.272891318</v>
      </c>
      <c r="L145" s="99">
        <f t="shared" ref="L145" si="187">SUBTOTAL(9,L142:L144)</f>
        <v>10025036.342999462</v>
      </c>
      <c r="M145" s="99">
        <f t="shared" ref="M145" si="188">SUBTOTAL(9,M142:M144)</f>
        <v>11958597.752310557</v>
      </c>
      <c r="N145" s="99">
        <f t="shared" ref="N145" si="189">SUBTOTAL(9,N142:N144)</f>
        <v>19203276.349559549</v>
      </c>
      <c r="O145" s="99">
        <f t="shared" ref="O145" si="190">SUBTOTAL(9,O142:O144)</f>
        <v>24982683.77567032</v>
      </c>
      <c r="P145" s="99">
        <f t="shared" ref="P145" si="191">SUBTOTAL(9,P142:P144)</f>
        <v>17132708.267324653</v>
      </c>
      <c r="Q145" s="99">
        <f t="shared" ref="Q145" si="192">SUBTOTAL(9,Q142:Q144)</f>
        <v>27113448.934015907</v>
      </c>
      <c r="R145" s="99">
        <f t="shared" ref="R145" si="193">SUBTOTAL(9,R142:R144)</f>
        <v>23987507.004855432</v>
      </c>
      <c r="S145" s="99">
        <f t="shared" ref="S145" si="194">SUBTOTAL(9,S142:S144)</f>
        <v>23198518.501996007</v>
      </c>
      <c r="T145" s="118">
        <f t="shared" ref="T145" si="195">SUBTOTAL(9,T142:T144)</f>
        <v>212412228.60138482</v>
      </c>
      <c r="U145" s="99">
        <f t="shared" ref="U145" si="196">SUBTOTAL(9,U142:U144)</f>
        <v>30550437.106353458</v>
      </c>
      <c r="V145" s="99">
        <f t="shared" ref="V145" si="197">SUBTOTAL(9,V142:V144)</f>
        <v>30210282.775101658</v>
      </c>
      <c r="W145" s="99">
        <f t="shared" ref="W145" si="198">SUBTOTAL(9,W142:W144)</f>
        <v>49978951.328799948</v>
      </c>
      <c r="X145" s="99">
        <f t="shared" ref="X145" si="199">SUBTOTAL(9,X142:X144)</f>
        <v>39902068.775836416</v>
      </c>
      <c r="Y145" s="99">
        <f t="shared" ref="Y145" si="200">SUBTOTAL(9,Y142:Y144)</f>
        <v>71980273.740883112</v>
      </c>
      <c r="Z145" s="99">
        <f t="shared" ref="Z145" si="201">SUBTOTAL(9,Z142:Z144)</f>
        <v>64153800.81468942</v>
      </c>
      <c r="AA145" s="99">
        <f t="shared" ref="AA145" si="202">SUBTOTAL(9,AA142:AA144)</f>
        <v>52475654.0542643</v>
      </c>
      <c r="AB145" s="99">
        <f t="shared" ref="AB145" si="203">SUBTOTAL(9,AB142:AB144)</f>
        <v>48065027.04127641</v>
      </c>
      <c r="AC145" s="99">
        <f t="shared" ref="AC145" si="204">SUBTOTAL(9,AC142:AC144)</f>
        <v>56215622.05798234</v>
      </c>
      <c r="AD145" s="99">
        <f t="shared" ref="AD145" si="205">SUBTOTAL(9,AD142:AD144)</f>
        <v>58227442.703324296</v>
      </c>
      <c r="AE145" s="99">
        <f t="shared" ref="AE145" si="206">SUBTOTAL(9,AE142:AE144)</f>
        <v>53447233.007029094</v>
      </c>
      <c r="AF145" s="99">
        <f t="shared" ref="AF145" si="207">SUBTOTAL(9,AF142:AF144)</f>
        <v>45990846.312837601</v>
      </c>
      <c r="AG145" s="118">
        <f t="shared" ref="AG145" si="208">SUBTOTAL(9,AG142:AG144)</f>
        <v>601197639.71837795</v>
      </c>
      <c r="AH145" s="99">
        <f t="shared" ref="AH145" si="209">SUBTOTAL(9,AH142:AH144)</f>
        <v>40536941.578155302</v>
      </c>
      <c r="AI145" s="99">
        <f t="shared" ref="AI145" si="210">SUBTOTAL(9,AI142:AI144)</f>
        <v>32689737.696217436</v>
      </c>
      <c r="AJ145" s="99">
        <f t="shared" ref="AJ145" si="211">SUBTOTAL(9,AJ142:AJ144)</f>
        <v>26355744.963287719</v>
      </c>
      <c r="AK145" s="99">
        <f t="shared" ref="AK145" si="212">SUBTOTAL(9,AK142:AK144)</f>
        <v>29219788.005746167</v>
      </c>
      <c r="AL145" s="99">
        <f t="shared" ref="AL145" si="213">SUBTOTAL(9,AL142:AL144)</f>
        <v>19824011.968496706</v>
      </c>
      <c r="AM145" s="99">
        <f t="shared" ref="AM145" si="214">SUBTOTAL(9,AM142:AM144)</f>
        <v>20815803.356314998</v>
      </c>
      <c r="AN145" s="99">
        <f t="shared" ref="AN145" si="215">SUBTOTAL(9,AN142:AN144)</f>
        <v>15273849.146656483</v>
      </c>
      <c r="AO145" s="99">
        <f t="shared" ref="AO145" si="216">SUBTOTAL(9,AO142:AO144)</f>
        <v>19896337.616652578</v>
      </c>
      <c r="AP145" s="99">
        <f t="shared" ref="AP145" si="217">SUBTOTAL(9,AP142:AP144)</f>
        <v>20112091.149587501</v>
      </c>
      <c r="AQ145" s="99">
        <f t="shared" ref="AQ145" si="218">SUBTOTAL(9,AQ142:AQ144)</f>
        <v>18834818.146278962</v>
      </c>
      <c r="AR145" s="99">
        <f t="shared" ref="AR145" si="219">SUBTOTAL(9,AR142:AR144)</f>
        <v>20026018.512605932</v>
      </c>
      <c r="AS145" s="99">
        <f t="shared" ref="AS145" si="220">SUBTOTAL(9,AS142:AS144)</f>
        <v>25753140.833245631</v>
      </c>
      <c r="AT145" s="118">
        <f t="shared" ref="AT145" si="221">SUBTOTAL(9,AT142:AT144)</f>
        <v>289338282.97324538</v>
      </c>
      <c r="AU145" s="99">
        <f t="shared" ref="AU145" si="222">SUBTOTAL(9,AU142:AU144)</f>
        <v>27971054.800375178</v>
      </c>
      <c r="AV145" s="99">
        <f t="shared" ref="AV145" si="223">SUBTOTAL(9,AV142:AV144)</f>
        <v>24264565.838119619</v>
      </c>
      <c r="AW145" s="99">
        <f t="shared" ref="AW145" si="224">SUBTOTAL(9,AW142:AW144)</f>
        <v>17858023.558620557</v>
      </c>
      <c r="AX145" s="99">
        <f t="shared" ref="AX145" si="225">SUBTOTAL(9,AX142:AX144)</f>
        <v>21222442.154605564</v>
      </c>
      <c r="AY145" s="99">
        <f t="shared" ref="AY145" si="226">SUBTOTAL(9,AY142:AY144)</f>
        <v>12241417.678841555</v>
      </c>
      <c r="AZ145" s="99">
        <f t="shared" ref="AZ145" si="227">SUBTOTAL(9,AZ142:AZ144)</f>
        <v>20847014.367047846</v>
      </c>
      <c r="BA145" s="99">
        <f t="shared" ref="BA145" si="228">SUBTOTAL(9,BA142:BA144)</f>
        <v>50485</v>
      </c>
      <c r="BB145" s="99">
        <f t="shared" ref="BB145" si="229">SUBTOTAL(9,BB142:BB144)</f>
        <v>0</v>
      </c>
      <c r="BC145" s="99">
        <f t="shared" ref="BC145" si="230">SUBTOTAL(9,BC142:BC144)</f>
        <v>0</v>
      </c>
      <c r="BD145" s="99">
        <f t="shared" ref="BD145" si="231">SUBTOTAL(9,BD142:BD144)</f>
        <v>0</v>
      </c>
      <c r="BE145" s="99">
        <f t="shared" ref="BE145" si="232">SUBTOTAL(9,BE142:BE144)</f>
        <v>0</v>
      </c>
      <c r="BF145" s="99">
        <f t="shared" ref="BF145" si="233">SUBTOTAL(9,BF142:BF144)</f>
        <v>0</v>
      </c>
      <c r="BG145" s="118">
        <f t="shared" ref="BG145" si="234">SUBTOTAL(9,BG142:BG144)</f>
        <v>124455003.39761031</v>
      </c>
      <c r="BI145" s="118">
        <f t="shared" ref="BI145" si="235">SUBTOTAL(9,BI142:BI144)</f>
        <v>1229658998.15906</v>
      </c>
    </row>
    <row r="146" spans="2:63" ht="13.8" thickTop="1">
      <c r="B146" s="103"/>
      <c r="F146" s="75"/>
      <c r="G146" s="200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200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200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200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200"/>
      <c r="BI146" s="200"/>
    </row>
    <row r="147" spans="2:63">
      <c r="B147" s="103" t="s">
        <v>145</v>
      </c>
      <c r="F147" s="75">
        <f t="shared" ref="F147:S147" si="236">F131+F139</f>
        <v>3787.9371573277472</v>
      </c>
      <c r="G147" s="200">
        <f t="shared" si="236"/>
        <v>3787.9371573277472</v>
      </c>
      <c r="H147" s="75">
        <f t="shared" si="236"/>
        <v>55279.444063901217</v>
      </c>
      <c r="I147" s="75">
        <f t="shared" si="236"/>
        <v>116388.24309911311</v>
      </c>
      <c r="J147" s="75">
        <f t="shared" si="236"/>
        <v>149818.50678721382</v>
      </c>
      <c r="K147" s="75">
        <f t="shared" si="236"/>
        <v>192882.26180032201</v>
      </c>
      <c r="L147" s="75">
        <f t="shared" si="236"/>
        <v>236108.94135322986</v>
      </c>
      <c r="M147" s="75">
        <f t="shared" si="236"/>
        <v>278301.42373184772</v>
      </c>
      <c r="N147" s="75">
        <f t="shared" si="236"/>
        <v>338015.70501195936</v>
      </c>
      <c r="O147" s="75">
        <f t="shared" si="236"/>
        <v>422593.13471344282</v>
      </c>
      <c r="P147" s="75">
        <f t="shared" si="236"/>
        <v>501458.02764754376</v>
      </c>
      <c r="Q147" s="75">
        <f t="shared" si="236"/>
        <v>581478.44505525404</v>
      </c>
      <c r="R147" s="75">
        <f t="shared" si="236"/>
        <v>674768.60064935451</v>
      </c>
      <c r="S147" s="75">
        <f t="shared" si="236"/>
        <v>759038.17452974094</v>
      </c>
      <c r="T147" s="200">
        <f t="shared" si="167"/>
        <v>4306130.9084429229</v>
      </c>
      <c r="U147" s="75">
        <f t="shared" ref="U147:AF147" si="237">U131+U139</f>
        <v>870739.05121861468</v>
      </c>
      <c r="V147" s="75">
        <f t="shared" si="237"/>
        <v>980784.94498795865</v>
      </c>
      <c r="W147" s="75">
        <f t="shared" si="237"/>
        <v>1128039.8168316768</v>
      </c>
      <c r="X147" s="75">
        <f t="shared" si="237"/>
        <v>1293719.5715080989</v>
      </c>
      <c r="Y147" s="75">
        <f t="shared" si="237"/>
        <v>1499328.2067716748</v>
      </c>
      <c r="Z147" s="75">
        <f t="shared" si="237"/>
        <v>1751290.2904607903</v>
      </c>
      <c r="AA147" s="75">
        <f t="shared" si="237"/>
        <v>1964422.6666543405</v>
      </c>
      <c r="AB147" s="75">
        <f t="shared" si="237"/>
        <v>2142516.6779345404</v>
      </c>
      <c r="AC147" s="75">
        <f t="shared" si="237"/>
        <v>2325860.0397581304</v>
      </c>
      <c r="AD147" s="75">
        <f t="shared" si="237"/>
        <v>2507390.2855854835</v>
      </c>
      <c r="AE147" s="75">
        <f t="shared" si="237"/>
        <v>2676068.0962926168</v>
      </c>
      <c r="AF147" s="75">
        <f t="shared" si="237"/>
        <v>2832367.032184015</v>
      </c>
      <c r="AG147" s="200">
        <f t="shared" si="169"/>
        <v>21972526.680187944</v>
      </c>
      <c r="AH147" s="75">
        <f t="shared" ref="AH147:AS147" si="238">AH131+AH139</f>
        <v>3080491.4207127164</v>
      </c>
      <c r="AI147" s="75">
        <f t="shared" si="238"/>
        <v>3191625.8911629478</v>
      </c>
      <c r="AJ147" s="75">
        <f t="shared" si="238"/>
        <v>3292296.2680392633</v>
      </c>
      <c r="AK147" s="75">
        <f t="shared" si="238"/>
        <v>3396661.4832494697</v>
      </c>
      <c r="AL147" s="75">
        <f t="shared" si="238"/>
        <v>3488600.9778244621</v>
      </c>
      <c r="AM147" s="75">
        <f t="shared" si="238"/>
        <v>3563975.9999649408</v>
      </c>
      <c r="AN147" s="75">
        <f t="shared" si="238"/>
        <v>3630120.8430434465</v>
      </c>
      <c r="AO147" s="75">
        <f t="shared" si="238"/>
        <v>3694318.2179187201</v>
      </c>
      <c r="AP147" s="75">
        <f t="shared" si="238"/>
        <v>3768103.5406955155</v>
      </c>
      <c r="AQ147" s="75">
        <f t="shared" si="238"/>
        <v>3839647.2081071278</v>
      </c>
      <c r="AR147" s="75">
        <f t="shared" si="238"/>
        <v>3910905.1417058422</v>
      </c>
      <c r="AS147" s="75">
        <f t="shared" si="238"/>
        <v>3995908.2097227927</v>
      </c>
      <c r="AT147" s="200">
        <f t="shared" si="171"/>
        <v>42852655.202147245</v>
      </c>
      <c r="AU147" s="75">
        <f t="shared" ref="AU147:BF147" si="239">AU131+AU139</f>
        <v>4113746.7987837787</v>
      </c>
      <c r="AV147" s="75">
        <f t="shared" si="239"/>
        <v>4211981.7728095707</v>
      </c>
      <c r="AW147" s="75">
        <f t="shared" si="239"/>
        <v>4289730.9613153404</v>
      </c>
      <c r="AX147" s="75">
        <f t="shared" si="239"/>
        <v>4361239.351980743</v>
      </c>
      <c r="AY147" s="75">
        <f t="shared" si="239"/>
        <v>4421334.6259521516</v>
      </c>
      <c r="AZ147" s="75">
        <f t="shared" si="239"/>
        <v>0</v>
      </c>
      <c r="BA147" s="75">
        <f t="shared" si="239"/>
        <v>0</v>
      </c>
      <c r="BB147" s="75">
        <f t="shared" si="239"/>
        <v>0</v>
      </c>
      <c r="BC147" s="75">
        <f t="shared" si="239"/>
        <v>0</v>
      </c>
      <c r="BD147" s="75">
        <f t="shared" si="239"/>
        <v>0</v>
      </c>
      <c r="BE147" s="75">
        <f t="shared" si="239"/>
        <v>0</v>
      </c>
      <c r="BF147" s="75">
        <f t="shared" si="239"/>
        <v>0</v>
      </c>
      <c r="BG147" s="200">
        <f t="shared" si="173"/>
        <v>21398033.510841582</v>
      </c>
      <c r="BI147" s="200">
        <f>G147+T147+AG147+AT147+BG147</f>
        <v>90533134.238777012</v>
      </c>
    </row>
    <row r="148" spans="2:63">
      <c r="F148" s="75"/>
      <c r="G148" s="200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200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200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200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200"/>
      <c r="BI148" s="205"/>
    </row>
    <row r="149" spans="2:63">
      <c r="B149" s="105" t="s">
        <v>182</v>
      </c>
      <c r="F149" s="75"/>
      <c r="G149" s="200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200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200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200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200"/>
      <c r="BI149" s="205"/>
    </row>
    <row r="150" spans="2:63">
      <c r="B150" s="102" t="s">
        <v>185</v>
      </c>
      <c r="F150" s="75"/>
      <c r="G150" s="200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200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200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200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200"/>
      <c r="BI150" s="205"/>
    </row>
    <row r="151" spans="2:63">
      <c r="B151" s="103" t="s">
        <v>20</v>
      </c>
      <c r="F151" s="75">
        <f t="shared" ref="F151:S151" si="240">F55</f>
        <v>0</v>
      </c>
      <c r="G151" s="200">
        <f t="shared" si="240"/>
        <v>0</v>
      </c>
      <c r="H151" s="75">
        <f t="shared" si="240"/>
        <v>0</v>
      </c>
      <c r="I151" s="75">
        <f t="shared" si="240"/>
        <v>0</v>
      </c>
      <c r="J151" s="75">
        <f t="shared" si="240"/>
        <v>0</v>
      </c>
      <c r="K151" s="75">
        <f t="shared" si="240"/>
        <v>0</v>
      </c>
      <c r="L151" s="75">
        <f t="shared" si="240"/>
        <v>0</v>
      </c>
      <c r="M151" s="75">
        <f t="shared" si="240"/>
        <v>0</v>
      </c>
      <c r="N151" s="75">
        <f t="shared" si="240"/>
        <v>0</v>
      </c>
      <c r="O151" s="75">
        <f t="shared" si="240"/>
        <v>0</v>
      </c>
      <c r="P151" s="75">
        <f t="shared" si="240"/>
        <v>0</v>
      </c>
      <c r="Q151" s="75">
        <f t="shared" si="240"/>
        <v>0</v>
      </c>
      <c r="R151" s="75">
        <f t="shared" si="240"/>
        <v>0</v>
      </c>
      <c r="S151" s="75">
        <f t="shared" si="240"/>
        <v>0</v>
      </c>
      <c r="T151" s="200">
        <f t="shared" ref="T151:T153" si="241">SUM(H151:S151)</f>
        <v>0</v>
      </c>
      <c r="U151" s="75">
        <f t="shared" ref="U151:AF151" si="242">U55</f>
        <v>0</v>
      </c>
      <c r="V151" s="75">
        <f t="shared" si="242"/>
        <v>0</v>
      </c>
      <c r="W151" s="75">
        <f t="shared" si="242"/>
        <v>0</v>
      </c>
      <c r="X151" s="75">
        <f t="shared" si="242"/>
        <v>0</v>
      </c>
      <c r="Y151" s="75">
        <f t="shared" si="242"/>
        <v>0</v>
      </c>
      <c r="Z151" s="75">
        <f t="shared" si="242"/>
        <v>0</v>
      </c>
      <c r="AA151" s="75">
        <f t="shared" si="242"/>
        <v>0</v>
      </c>
      <c r="AB151" s="75">
        <f t="shared" si="242"/>
        <v>0</v>
      </c>
      <c r="AC151" s="75">
        <f t="shared" si="242"/>
        <v>0</v>
      </c>
      <c r="AD151" s="75">
        <f t="shared" si="242"/>
        <v>0</v>
      </c>
      <c r="AE151" s="75">
        <f t="shared" si="242"/>
        <v>0</v>
      </c>
      <c r="AF151" s="75">
        <f t="shared" si="242"/>
        <v>0</v>
      </c>
      <c r="AG151" s="200">
        <f t="shared" ref="AG151:AG153" si="243">SUM(U151:AF151)</f>
        <v>0</v>
      </c>
      <c r="AH151" s="75">
        <f t="shared" ref="AH151:AS151" si="244">AH55</f>
        <v>0</v>
      </c>
      <c r="AI151" s="75">
        <f t="shared" si="244"/>
        <v>0</v>
      </c>
      <c r="AJ151" s="75">
        <f t="shared" si="244"/>
        <v>0</v>
      </c>
      <c r="AK151" s="75">
        <f t="shared" si="244"/>
        <v>0</v>
      </c>
      <c r="AL151" s="75">
        <f t="shared" si="244"/>
        <v>0</v>
      </c>
      <c r="AM151" s="75">
        <f t="shared" si="244"/>
        <v>0</v>
      </c>
      <c r="AN151" s="75">
        <f t="shared" si="244"/>
        <v>0</v>
      </c>
      <c r="AO151" s="75">
        <f t="shared" si="244"/>
        <v>0</v>
      </c>
      <c r="AP151" s="75">
        <f t="shared" si="244"/>
        <v>0</v>
      </c>
      <c r="AQ151" s="75">
        <f t="shared" si="244"/>
        <v>0</v>
      </c>
      <c r="AR151" s="75">
        <f t="shared" si="244"/>
        <v>0</v>
      </c>
      <c r="AS151" s="75">
        <f t="shared" si="244"/>
        <v>0</v>
      </c>
      <c r="AT151" s="200">
        <f t="shared" ref="AT151:AT153" si="245">SUM(AH151:AS151)</f>
        <v>0</v>
      </c>
      <c r="AU151" s="75">
        <f t="shared" ref="AU151:BF151" si="246">AU55</f>
        <v>0</v>
      </c>
      <c r="AV151" s="75">
        <f t="shared" si="246"/>
        <v>0</v>
      </c>
      <c r="AW151" s="75">
        <f t="shared" si="246"/>
        <v>0</v>
      </c>
      <c r="AX151" s="75">
        <f t="shared" si="246"/>
        <v>0</v>
      </c>
      <c r="AY151" s="75">
        <f t="shared" si="246"/>
        <v>0</v>
      </c>
      <c r="AZ151" s="75">
        <f t="shared" si="246"/>
        <v>26463347.59645443</v>
      </c>
      <c r="BA151" s="75">
        <f t="shared" si="246"/>
        <v>0</v>
      </c>
      <c r="BB151" s="75">
        <f t="shared" si="246"/>
        <v>0</v>
      </c>
      <c r="BC151" s="75">
        <f t="shared" si="246"/>
        <v>0</v>
      </c>
      <c r="BD151" s="75">
        <f t="shared" si="246"/>
        <v>0</v>
      </c>
      <c r="BE151" s="75">
        <f t="shared" si="246"/>
        <v>0</v>
      </c>
      <c r="BF151" s="75">
        <f t="shared" si="246"/>
        <v>0</v>
      </c>
      <c r="BG151" s="200">
        <f t="shared" ref="BG151:BG153" si="247">SUM(AU151:BF151)</f>
        <v>26463347.59645443</v>
      </c>
      <c r="BI151" s="200">
        <f>G151+T151+AG151+AT151+BG151</f>
        <v>26463347.59645443</v>
      </c>
    </row>
    <row r="152" spans="2:63">
      <c r="B152" s="103" t="s">
        <v>21</v>
      </c>
      <c r="F152" s="75">
        <f t="shared" ref="F152:S152" si="248">F64</f>
        <v>0</v>
      </c>
      <c r="G152" s="200">
        <f t="shared" si="248"/>
        <v>0</v>
      </c>
      <c r="H152" s="75">
        <f t="shared" si="248"/>
        <v>0</v>
      </c>
      <c r="I152" s="75">
        <f t="shared" si="248"/>
        <v>0</v>
      </c>
      <c r="J152" s="75">
        <f t="shared" si="248"/>
        <v>0</v>
      </c>
      <c r="K152" s="75">
        <f t="shared" si="248"/>
        <v>0</v>
      </c>
      <c r="L152" s="75">
        <f t="shared" si="248"/>
        <v>0</v>
      </c>
      <c r="M152" s="75">
        <f t="shared" si="248"/>
        <v>0</v>
      </c>
      <c r="N152" s="75">
        <f t="shared" si="248"/>
        <v>0</v>
      </c>
      <c r="O152" s="75">
        <f t="shared" si="248"/>
        <v>0</v>
      </c>
      <c r="P152" s="75">
        <f t="shared" si="248"/>
        <v>0</v>
      </c>
      <c r="Q152" s="75">
        <f t="shared" si="248"/>
        <v>0</v>
      </c>
      <c r="R152" s="75">
        <f t="shared" si="248"/>
        <v>0</v>
      </c>
      <c r="S152" s="75">
        <f t="shared" si="248"/>
        <v>0</v>
      </c>
      <c r="T152" s="200">
        <f t="shared" si="241"/>
        <v>0</v>
      </c>
      <c r="U152" s="75">
        <f t="shared" ref="U152:AF152" si="249">U64</f>
        <v>0</v>
      </c>
      <c r="V152" s="75">
        <f t="shared" si="249"/>
        <v>0</v>
      </c>
      <c r="W152" s="75">
        <f t="shared" si="249"/>
        <v>0</v>
      </c>
      <c r="X152" s="75">
        <f t="shared" si="249"/>
        <v>0</v>
      </c>
      <c r="Y152" s="75">
        <f t="shared" si="249"/>
        <v>0</v>
      </c>
      <c r="Z152" s="75">
        <f t="shared" si="249"/>
        <v>0</v>
      </c>
      <c r="AA152" s="75">
        <f t="shared" si="249"/>
        <v>0</v>
      </c>
      <c r="AB152" s="75">
        <f t="shared" si="249"/>
        <v>0</v>
      </c>
      <c r="AC152" s="75">
        <f t="shared" si="249"/>
        <v>0</v>
      </c>
      <c r="AD152" s="75">
        <f t="shared" si="249"/>
        <v>0</v>
      </c>
      <c r="AE152" s="75">
        <f t="shared" si="249"/>
        <v>0</v>
      </c>
      <c r="AF152" s="75">
        <f t="shared" si="249"/>
        <v>0</v>
      </c>
      <c r="AG152" s="200">
        <f t="shared" si="243"/>
        <v>0</v>
      </c>
      <c r="AH152" s="75">
        <f t="shared" ref="AH152:AS152" si="250">AH64</f>
        <v>0</v>
      </c>
      <c r="AI152" s="75">
        <f t="shared" si="250"/>
        <v>0</v>
      </c>
      <c r="AJ152" s="75">
        <f t="shared" si="250"/>
        <v>0</v>
      </c>
      <c r="AK152" s="75">
        <f t="shared" si="250"/>
        <v>0</v>
      </c>
      <c r="AL152" s="75">
        <f t="shared" si="250"/>
        <v>0</v>
      </c>
      <c r="AM152" s="75">
        <f t="shared" si="250"/>
        <v>0</v>
      </c>
      <c r="AN152" s="75">
        <f t="shared" si="250"/>
        <v>0</v>
      </c>
      <c r="AO152" s="75">
        <f t="shared" si="250"/>
        <v>0</v>
      </c>
      <c r="AP152" s="75">
        <f t="shared" si="250"/>
        <v>0</v>
      </c>
      <c r="AQ152" s="75">
        <f t="shared" si="250"/>
        <v>0</v>
      </c>
      <c r="AR152" s="75">
        <f t="shared" si="250"/>
        <v>0</v>
      </c>
      <c r="AS152" s="75">
        <f t="shared" si="250"/>
        <v>0</v>
      </c>
      <c r="AT152" s="200">
        <f t="shared" si="245"/>
        <v>0</v>
      </c>
      <c r="AU152" s="75">
        <f t="shared" ref="AU152:BF152" si="251">AU64</f>
        <v>0</v>
      </c>
      <c r="AV152" s="75">
        <f t="shared" si="251"/>
        <v>0</v>
      </c>
      <c r="AW152" s="75">
        <f t="shared" si="251"/>
        <v>0</v>
      </c>
      <c r="AX152" s="75">
        <f t="shared" si="251"/>
        <v>0</v>
      </c>
      <c r="AY152" s="75">
        <f t="shared" si="251"/>
        <v>0</v>
      </c>
      <c r="AZ152" s="75">
        <f t="shared" si="251"/>
        <v>86848859.382845074</v>
      </c>
      <c r="BA152" s="75">
        <f t="shared" si="251"/>
        <v>0</v>
      </c>
      <c r="BB152" s="75">
        <f t="shared" si="251"/>
        <v>0</v>
      </c>
      <c r="BC152" s="75">
        <f t="shared" si="251"/>
        <v>0</v>
      </c>
      <c r="BD152" s="75">
        <f t="shared" si="251"/>
        <v>0</v>
      </c>
      <c r="BE152" s="75">
        <f t="shared" si="251"/>
        <v>0</v>
      </c>
      <c r="BF152" s="75">
        <f t="shared" si="251"/>
        <v>0</v>
      </c>
      <c r="BG152" s="200">
        <f t="shared" si="247"/>
        <v>86848859.382845074</v>
      </c>
      <c r="BI152" s="200">
        <f>G152+T152+AG152+AT152+BG152</f>
        <v>86848859.382845074</v>
      </c>
    </row>
    <row r="153" spans="2:63">
      <c r="B153" s="103" t="s">
        <v>120</v>
      </c>
      <c r="F153" s="75">
        <f t="shared" ref="F153:S153" si="252">F82</f>
        <v>0</v>
      </c>
      <c r="G153" s="200">
        <f t="shared" si="252"/>
        <v>0</v>
      </c>
      <c r="H153" s="75">
        <f t="shared" si="252"/>
        <v>0</v>
      </c>
      <c r="I153" s="75">
        <f t="shared" si="252"/>
        <v>0</v>
      </c>
      <c r="J153" s="75">
        <f t="shared" si="252"/>
        <v>0</v>
      </c>
      <c r="K153" s="75">
        <f t="shared" si="252"/>
        <v>0</v>
      </c>
      <c r="L153" s="75">
        <f t="shared" si="252"/>
        <v>0</v>
      </c>
      <c r="M153" s="75">
        <f t="shared" si="252"/>
        <v>0</v>
      </c>
      <c r="N153" s="75">
        <f t="shared" si="252"/>
        <v>0</v>
      </c>
      <c r="O153" s="75">
        <f t="shared" si="252"/>
        <v>0</v>
      </c>
      <c r="P153" s="75">
        <f t="shared" si="252"/>
        <v>0</v>
      </c>
      <c r="Q153" s="75">
        <f t="shared" si="252"/>
        <v>0</v>
      </c>
      <c r="R153" s="75">
        <f t="shared" si="252"/>
        <v>0</v>
      </c>
      <c r="S153" s="75">
        <f t="shared" si="252"/>
        <v>0</v>
      </c>
      <c r="T153" s="200">
        <f t="shared" si="241"/>
        <v>0</v>
      </c>
      <c r="U153" s="75">
        <f t="shared" ref="U153:AF153" si="253">U82</f>
        <v>0</v>
      </c>
      <c r="V153" s="75">
        <f t="shared" si="253"/>
        <v>0</v>
      </c>
      <c r="W153" s="75">
        <f t="shared" si="253"/>
        <v>0</v>
      </c>
      <c r="X153" s="75">
        <f t="shared" si="253"/>
        <v>0</v>
      </c>
      <c r="Y153" s="75">
        <f t="shared" si="253"/>
        <v>0</v>
      </c>
      <c r="Z153" s="75">
        <f t="shared" si="253"/>
        <v>0</v>
      </c>
      <c r="AA153" s="75">
        <f t="shared" si="253"/>
        <v>0</v>
      </c>
      <c r="AB153" s="75">
        <f t="shared" si="253"/>
        <v>0</v>
      </c>
      <c r="AC153" s="75">
        <f t="shared" si="253"/>
        <v>0</v>
      </c>
      <c r="AD153" s="75">
        <f t="shared" si="253"/>
        <v>0</v>
      </c>
      <c r="AE153" s="75">
        <f t="shared" si="253"/>
        <v>0</v>
      </c>
      <c r="AF153" s="75">
        <f t="shared" si="253"/>
        <v>0</v>
      </c>
      <c r="AG153" s="200">
        <f t="shared" si="243"/>
        <v>0</v>
      </c>
      <c r="AH153" s="75">
        <f t="shared" ref="AH153:AS153" si="254">AH82</f>
        <v>0</v>
      </c>
      <c r="AI153" s="75">
        <f t="shared" si="254"/>
        <v>0</v>
      </c>
      <c r="AJ153" s="75">
        <f t="shared" si="254"/>
        <v>0</v>
      </c>
      <c r="AK153" s="75">
        <f t="shared" si="254"/>
        <v>0</v>
      </c>
      <c r="AL153" s="75">
        <f t="shared" si="254"/>
        <v>0</v>
      </c>
      <c r="AM153" s="75">
        <f t="shared" si="254"/>
        <v>0</v>
      </c>
      <c r="AN153" s="75">
        <f t="shared" si="254"/>
        <v>0</v>
      </c>
      <c r="AO153" s="75">
        <f t="shared" si="254"/>
        <v>0</v>
      </c>
      <c r="AP153" s="75">
        <f t="shared" si="254"/>
        <v>0</v>
      </c>
      <c r="AQ153" s="75">
        <f t="shared" si="254"/>
        <v>0</v>
      </c>
      <c r="AR153" s="75">
        <f t="shared" si="254"/>
        <v>0</v>
      </c>
      <c r="AS153" s="75">
        <f t="shared" si="254"/>
        <v>0</v>
      </c>
      <c r="AT153" s="200">
        <f t="shared" si="245"/>
        <v>0</v>
      </c>
      <c r="AU153" s="75">
        <f t="shared" ref="AU153:BF153" si="255">AU82</f>
        <v>0</v>
      </c>
      <c r="AV153" s="75">
        <f t="shared" si="255"/>
        <v>0</v>
      </c>
      <c r="AW153" s="75">
        <f t="shared" si="255"/>
        <v>0</v>
      </c>
      <c r="AX153" s="75">
        <f t="shared" si="255"/>
        <v>0</v>
      </c>
      <c r="AY153" s="75">
        <f t="shared" si="255"/>
        <v>0</v>
      </c>
      <c r="AZ153" s="75">
        <f t="shared" si="255"/>
        <v>1033860678.1763152</v>
      </c>
      <c r="BA153" s="75">
        <f t="shared" si="255"/>
        <v>0</v>
      </c>
      <c r="BB153" s="75">
        <f t="shared" si="255"/>
        <v>0</v>
      </c>
      <c r="BC153" s="75">
        <f t="shared" si="255"/>
        <v>0</v>
      </c>
      <c r="BD153" s="75">
        <f t="shared" si="255"/>
        <v>0</v>
      </c>
      <c r="BE153" s="75">
        <f t="shared" si="255"/>
        <v>0</v>
      </c>
      <c r="BF153" s="75">
        <f t="shared" si="255"/>
        <v>0</v>
      </c>
      <c r="BG153" s="200">
        <f t="shared" si="247"/>
        <v>1033860678.1763152</v>
      </c>
      <c r="BI153" s="200">
        <f>G153+T153+AG153+AT153+BG153</f>
        <v>1033860678.1763152</v>
      </c>
    </row>
    <row r="154" spans="2:63" ht="13.8" thickBot="1">
      <c r="B154" s="106" t="s">
        <v>183</v>
      </c>
      <c r="F154" s="99">
        <f>SUBTOTAL(9,F151:F153)</f>
        <v>0</v>
      </c>
      <c r="G154" s="118">
        <f t="shared" ref="G154:BI154" si="256">SUBTOTAL(9,G151:G153)</f>
        <v>0</v>
      </c>
      <c r="H154" s="99">
        <f t="shared" si="256"/>
        <v>0</v>
      </c>
      <c r="I154" s="99">
        <f t="shared" si="256"/>
        <v>0</v>
      </c>
      <c r="J154" s="99">
        <f t="shared" si="256"/>
        <v>0</v>
      </c>
      <c r="K154" s="99">
        <f t="shared" si="256"/>
        <v>0</v>
      </c>
      <c r="L154" s="99">
        <f t="shared" si="256"/>
        <v>0</v>
      </c>
      <c r="M154" s="99">
        <f t="shared" si="256"/>
        <v>0</v>
      </c>
      <c r="N154" s="99">
        <f t="shared" si="256"/>
        <v>0</v>
      </c>
      <c r="O154" s="99">
        <f t="shared" si="256"/>
        <v>0</v>
      </c>
      <c r="P154" s="99">
        <f t="shared" si="256"/>
        <v>0</v>
      </c>
      <c r="Q154" s="99">
        <f t="shared" si="256"/>
        <v>0</v>
      </c>
      <c r="R154" s="99">
        <f t="shared" si="256"/>
        <v>0</v>
      </c>
      <c r="S154" s="99">
        <f t="shared" si="256"/>
        <v>0</v>
      </c>
      <c r="T154" s="118">
        <f t="shared" si="256"/>
        <v>0</v>
      </c>
      <c r="U154" s="99">
        <f t="shared" si="256"/>
        <v>0</v>
      </c>
      <c r="V154" s="99">
        <f t="shared" si="256"/>
        <v>0</v>
      </c>
      <c r="W154" s="99">
        <f t="shared" si="256"/>
        <v>0</v>
      </c>
      <c r="X154" s="99">
        <f t="shared" si="256"/>
        <v>0</v>
      </c>
      <c r="Y154" s="99">
        <f t="shared" si="256"/>
        <v>0</v>
      </c>
      <c r="Z154" s="99">
        <f t="shared" si="256"/>
        <v>0</v>
      </c>
      <c r="AA154" s="99">
        <f t="shared" si="256"/>
        <v>0</v>
      </c>
      <c r="AB154" s="99">
        <f t="shared" si="256"/>
        <v>0</v>
      </c>
      <c r="AC154" s="99">
        <f t="shared" si="256"/>
        <v>0</v>
      </c>
      <c r="AD154" s="99">
        <f t="shared" si="256"/>
        <v>0</v>
      </c>
      <c r="AE154" s="99">
        <f t="shared" si="256"/>
        <v>0</v>
      </c>
      <c r="AF154" s="99">
        <f t="shared" si="256"/>
        <v>0</v>
      </c>
      <c r="AG154" s="118">
        <f t="shared" si="256"/>
        <v>0</v>
      </c>
      <c r="AH154" s="99">
        <f t="shared" si="256"/>
        <v>0</v>
      </c>
      <c r="AI154" s="99">
        <f t="shared" si="256"/>
        <v>0</v>
      </c>
      <c r="AJ154" s="99">
        <f t="shared" si="256"/>
        <v>0</v>
      </c>
      <c r="AK154" s="99">
        <f t="shared" si="256"/>
        <v>0</v>
      </c>
      <c r="AL154" s="99">
        <f t="shared" si="256"/>
        <v>0</v>
      </c>
      <c r="AM154" s="99">
        <f t="shared" si="256"/>
        <v>0</v>
      </c>
      <c r="AN154" s="99">
        <f t="shared" si="256"/>
        <v>0</v>
      </c>
      <c r="AO154" s="99">
        <f t="shared" si="256"/>
        <v>0</v>
      </c>
      <c r="AP154" s="99">
        <f t="shared" si="256"/>
        <v>0</v>
      </c>
      <c r="AQ154" s="99">
        <f t="shared" si="256"/>
        <v>0</v>
      </c>
      <c r="AR154" s="99">
        <f t="shared" si="256"/>
        <v>0</v>
      </c>
      <c r="AS154" s="99">
        <f t="shared" si="256"/>
        <v>0</v>
      </c>
      <c r="AT154" s="118">
        <f t="shared" si="256"/>
        <v>0</v>
      </c>
      <c r="AU154" s="99">
        <f t="shared" si="256"/>
        <v>0</v>
      </c>
      <c r="AV154" s="99">
        <f t="shared" si="256"/>
        <v>0</v>
      </c>
      <c r="AW154" s="99">
        <f t="shared" si="256"/>
        <v>0</v>
      </c>
      <c r="AX154" s="99">
        <f t="shared" si="256"/>
        <v>0</v>
      </c>
      <c r="AY154" s="99">
        <f t="shared" si="256"/>
        <v>0</v>
      </c>
      <c r="AZ154" s="99">
        <f t="shared" si="256"/>
        <v>1147172885.1556146</v>
      </c>
      <c r="BA154" s="99">
        <f t="shared" si="256"/>
        <v>0</v>
      </c>
      <c r="BB154" s="99">
        <f t="shared" si="256"/>
        <v>0</v>
      </c>
      <c r="BC154" s="99">
        <f t="shared" si="256"/>
        <v>0</v>
      </c>
      <c r="BD154" s="99">
        <f t="shared" si="256"/>
        <v>0</v>
      </c>
      <c r="BE154" s="99">
        <f t="shared" si="256"/>
        <v>0</v>
      </c>
      <c r="BF154" s="99">
        <f t="shared" si="256"/>
        <v>0</v>
      </c>
      <c r="BG154" s="118">
        <f t="shared" si="256"/>
        <v>1147172885.1556146</v>
      </c>
      <c r="BI154" s="118">
        <f t="shared" si="256"/>
        <v>1147172885.1556146</v>
      </c>
      <c r="BK154" s="75">
        <f>BI154-BI129</f>
        <v>0</v>
      </c>
    </row>
    <row r="155" spans="2:63" ht="13.8" thickTop="1">
      <c r="F155" s="75"/>
      <c r="G155" s="200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200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200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200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200"/>
      <c r="BI155" s="200"/>
    </row>
    <row r="156" spans="2:63">
      <c r="B156" s="103" t="s">
        <v>184</v>
      </c>
      <c r="F156" s="75">
        <f t="shared" ref="F156:AF156" si="257">F73</f>
        <v>0</v>
      </c>
      <c r="G156" s="200">
        <f t="shared" si="257"/>
        <v>0</v>
      </c>
      <c r="H156" s="75">
        <f t="shared" si="257"/>
        <v>0</v>
      </c>
      <c r="I156" s="75">
        <f t="shared" si="257"/>
        <v>0</v>
      </c>
      <c r="J156" s="75">
        <f t="shared" si="257"/>
        <v>0</v>
      </c>
      <c r="K156" s="75">
        <f t="shared" si="257"/>
        <v>0</v>
      </c>
      <c r="L156" s="75">
        <f t="shared" si="257"/>
        <v>0</v>
      </c>
      <c r="M156" s="75">
        <f t="shared" si="257"/>
        <v>0</v>
      </c>
      <c r="N156" s="75">
        <f t="shared" si="257"/>
        <v>0</v>
      </c>
      <c r="O156" s="75">
        <f t="shared" si="257"/>
        <v>0</v>
      </c>
      <c r="P156" s="75">
        <f t="shared" si="257"/>
        <v>0</v>
      </c>
      <c r="Q156" s="75">
        <f t="shared" si="257"/>
        <v>0</v>
      </c>
      <c r="R156" s="75">
        <f t="shared" si="257"/>
        <v>0</v>
      </c>
      <c r="S156" s="75">
        <f t="shared" si="257"/>
        <v>0</v>
      </c>
      <c r="T156" s="200">
        <f t="shared" si="257"/>
        <v>0</v>
      </c>
      <c r="U156" s="75">
        <f t="shared" si="257"/>
        <v>0</v>
      </c>
      <c r="V156" s="75">
        <f t="shared" si="257"/>
        <v>0</v>
      </c>
      <c r="W156" s="75">
        <f t="shared" si="257"/>
        <v>0</v>
      </c>
      <c r="X156" s="75">
        <f t="shared" si="257"/>
        <v>0</v>
      </c>
      <c r="Y156" s="75">
        <f t="shared" si="257"/>
        <v>0</v>
      </c>
      <c r="Z156" s="75">
        <f t="shared" si="257"/>
        <v>0</v>
      </c>
      <c r="AA156" s="75">
        <f t="shared" si="257"/>
        <v>0</v>
      </c>
      <c r="AB156" s="75">
        <f t="shared" si="257"/>
        <v>0</v>
      </c>
      <c r="AC156" s="75">
        <f t="shared" si="257"/>
        <v>0</v>
      </c>
      <c r="AD156" s="75">
        <f t="shared" si="257"/>
        <v>0</v>
      </c>
      <c r="AE156" s="75">
        <f t="shared" si="257"/>
        <v>0</v>
      </c>
      <c r="AF156" s="75">
        <f t="shared" si="257"/>
        <v>0</v>
      </c>
      <c r="AG156" s="200">
        <f t="shared" ref="AG156" si="258">AG73</f>
        <v>0</v>
      </c>
      <c r="AH156" s="75">
        <f t="shared" ref="AH156:AS156" si="259">AH73</f>
        <v>0</v>
      </c>
      <c r="AI156" s="75">
        <f t="shared" si="259"/>
        <v>0</v>
      </c>
      <c r="AJ156" s="75">
        <f t="shared" si="259"/>
        <v>0</v>
      </c>
      <c r="AK156" s="75">
        <f t="shared" si="259"/>
        <v>0</v>
      </c>
      <c r="AL156" s="75">
        <f t="shared" si="259"/>
        <v>0</v>
      </c>
      <c r="AM156" s="75">
        <f t="shared" si="259"/>
        <v>0</v>
      </c>
      <c r="AN156" s="75">
        <f t="shared" si="259"/>
        <v>0</v>
      </c>
      <c r="AO156" s="75">
        <f t="shared" si="259"/>
        <v>0</v>
      </c>
      <c r="AP156" s="75">
        <f t="shared" si="259"/>
        <v>0</v>
      </c>
      <c r="AQ156" s="75">
        <f t="shared" si="259"/>
        <v>0</v>
      </c>
      <c r="AR156" s="75">
        <f t="shared" si="259"/>
        <v>0</v>
      </c>
      <c r="AS156" s="75">
        <f t="shared" si="259"/>
        <v>0</v>
      </c>
      <c r="AT156" s="200">
        <f t="shared" ref="AT156" si="260">AT73</f>
        <v>0</v>
      </c>
      <c r="AU156" s="75">
        <f t="shared" ref="AU156:BF156" si="261">AU73</f>
        <v>0</v>
      </c>
      <c r="AV156" s="75">
        <f t="shared" si="261"/>
        <v>0</v>
      </c>
      <c r="AW156" s="75">
        <f t="shared" si="261"/>
        <v>0</v>
      </c>
      <c r="AX156" s="75">
        <f t="shared" si="261"/>
        <v>0</v>
      </c>
      <c r="AY156" s="75">
        <f t="shared" si="261"/>
        <v>0</v>
      </c>
      <c r="AZ156" s="75">
        <f t="shared" si="261"/>
        <v>90533134.238777012</v>
      </c>
      <c r="BA156" s="75">
        <f t="shared" si="261"/>
        <v>0</v>
      </c>
      <c r="BB156" s="75">
        <f t="shared" si="261"/>
        <v>0</v>
      </c>
      <c r="BC156" s="75">
        <f t="shared" si="261"/>
        <v>0</v>
      </c>
      <c r="BD156" s="75">
        <f t="shared" si="261"/>
        <v>0</v>
      </c>
      <c r="BE156" s="75">
        <f t="shared" si="261"/>
        <v>0</v>
      </c>
      <c r="BF156" s="75">
        <f t="shared" si="261"/>
        <v>0</v>
      </c>
      <c r="BG156" s="200">
        <f t="shared" ref="BG156" si="262">BG73</f>
        <v>90533134.238777012</v>
      </c>
      <c r="BI156" s="200">
        <f>G156+T156+AG156+AT156+BG156</f>
        <v>90533134.238777012</v>
      </c>
    </row>
    <row r="157" spans="2:63">
      <c r="F157" s="75"/>
      <c r="G157" s="200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200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200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200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200"/>
      <c r="BI157" s="205"/>
    </row>
    <row r="158" spans="2:63">
      <c r="B158" s="102" t="s">
        <v>295</v>
      </c>
      <c r="F158" s="75"/>
      <c r="G158" s="200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200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200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200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200"/>
      <c r="BI158" s="205"/>
    </row>
    <row r="159" spans="2:63">
      <c r="B159" s="103" t="s">
        <v>20</v>
      </c>
      <c r="F159" s="75">
        <f t="shared" ref="F159:G159" si="263">F106</f>
        <v>0</v>
      </c>
      <c r="G159" s="107">
        <f t="shared" si="263"/>
        <v>0</v>
      </c>
      <c r="H159" s="75">
        <f t="shared" ref="H159:L159" si="264">H106</f>
        <v>0</v>
      </c>
      <c r="I159" s="75">
        <f t="shared" si="264"/>
        <v>0</v>
      </c>
      <c r="J159" s="75">
        <f t="shared" si="264"/>
        <v>0</v>
      </c>
      <c r="K159" s="75">
        <f t="shared" si="264"/>
        <v>0</v>
      </c>
      <c r="L159" s="75">
        <f t="shared" si="264"/>
        <v>0</v>
      </c>
      <c r="M159" s="75">
        <f>M106</f>
        <v>0</v>
      </c>
      <c r="N159" s="75">
        <f t="shared" ref="N159:S159" si="265">N106</f>
        <v>0</v>
      </c>
      <c r="O159" s="75">
        <f t="shared" si="265"/>
        <v>0</v>
      </c>
      <c r="P159" s="75">
        <f t="shared" si="265"/>
        <v>0</v>
      </c>
      <c r="Q159" s="75">
        <f t="shared" si="265"/>
        <v>0</v>
      </c>
      <c r="R159" s="75">
        <f t="shared" si="265"/>
        <v>0</v>
      </c>
      <c r="S159" s="75">
        <f t="shared" si="265"/>
        <v>0</v>
      </c>
      <c r="T159" s="200">
        <f t="shared" ref="T159:T161" si="266">SUM(H159:S159)</f>
        <v>0</v>
      </c>
      <c r="U159" s="75">
        <f t="shared" ref="U159:Y159" si="267">U106</f>
        <v>0</v>
      </c>
      <c r="V159" s="75">
        <f t="shared" si="267"/>
        <v>0</v>
      </c>
      <c r="W159" s="75">
        <f t="shared" si="267"/>
        <v>0</v>
      </c>
      <c r="X159" s="75">
        <f t="shared" si="267"/>
        <v>0</v>
      </c>
      <c r="Y159" s="75">
        <f t="shared" si="267"/>
        <v>0</v>
      </c>
      <c r="Z159" s="75">
        <f>Z106</f>
        <v>0</v>
      </c>
      <c r="AA159" s="75">
        <f t="shared" ref="AA159:AF159" si="268">AA106</f>
        <v>0</v>
      </c>
      <c r="AB159" s="75">
        <f t="shared" si="268"/>
        <v>0</v>
      </c>
      <c r="AC159" s="75">
        <f t="shared" si="268"/>
        <v>0</v>
      </c>
      <c r="AD159" s="75">
        <f t="shared" si="268"/>
        <v>0</v>
      </c>
      <c r="AE159" s="75">
        <f t="shared" si="268"/>
        <v>0</v>
      </c>
      <c r="AF159" s="75">
        <f t="shared" si="268"/>
        <v>0</v>
      </c>
      <c r="AG159" s="200">
        <f t="shared" ref="AG159:AG161" si="269">SUM(U159:AF159)</f>
        <v>0</v>
      </c>
      <c r="AH159" s="75">
        <f t="shared" ref="AH159:AL159" si="270">AH106</f>
        <v>0</v>
      </c>
      <c r="AI159" s="75">
        <f t="shared" si="270"/>
        <v>0</v>
      </c>
      <c r="AJ159" s="75">
        <f t="shared" si="270"/>
        <v>0</v>
      </c>
      <c r="AK159" s="75">
        <f t="shared" si="270"/>
        <v>0</v>
      </c>
      <c r="AL159" s="75">
        <f t="shared" si="270"/>
        <v>0</v>
      </c>
      <c r="AM159" s="75">
        <f>AM106</f>
        <v>0</v>
      </c>
      <c r="AN159" s="75">
        <f t="shared" ref="AN159:AS159" si="271">AN106</f>
        <v>0</v>
      </c>
      <c r="AO159" s="75">
        <f t="shared" si="271"/>
        <v>0</v>
      </c>
      <c r="AP159" s="75">
        <f t="shared" si="271"/>
        <v>0</v>
      </c>
      <c r="AQ159" s="75">
        <f t="shared" si="271"/>
        <v>0</v>
      </c>
      <c r="AR159" s="75">
        <f t="shared" si="271"/>
        <v>0</v>
      </c>
      <c r="AS159" s="75">
        <f t="shared" si="271"/>
        <v>0</v>
      </c>
      <c r="AT159" s="200">
        <f t="shared" ref="AT159:AT161" si="272">SUM(AH159:AS159)</f>
        <v>0</v>
      </c>
      <c r="AU159" s="75">
        <f t="shared" ref="AU159:AY159" si="273">AU106</f>
        <v>0</v>
      </c>
      <c r="AV159" s="75">
        <f t="shared" si="273"/>
        <v>0</v>
      </c>
      <c r="AW159" s="75">
        <f t="shared" si="273"/>
        <v>0</v>
      </c>
      <c r="AX159" s="75">
        <f t="shared" si="273"/>
        <v>0</v>
      </c>
      <c r="AY159" s="75">
        <f t="shared" si="273"/>
        <v>0</v>
      </c>
      <c r="AZ159" s="75">
        <f>AZ106</f>
        <v>1173804.3202881175</v>
      </c>
      <c r="BA159" s="75">
        <f t="shared" ref="BA159:BF159" si="274">BA106</f>
        <v>0</v>
      </c>
      <c r="BB159" s="75">
        <f t="shared" si="274"/>
        <v>0</v>
      </c>
      <c r="BC159" s="75">
        <f t="shared" si="274"/>
        <v>0</v>
      </c>
      <c r="BD159" s="75">
        <f t="shared" si="274"/>
        <v>0</v>
      </c>
      <c r="BE159" s="75">
        <f t="shared" si="274"/>
        <v>0</v>
      </c>
      <c r="BF159" s="75">
        <f t="shared" si="274"/>
        <v>0</v>
      </c>
      <c r="BG159" s="200">
        <f t="shared" ref="BG159:BG161" si="275">SUM(AU159:BF159)</f>
        <v>1173804.3202881175</v>
      </c>
      <c r="BI159" s="200">
        <f>G159+T159+AG159+AT159+BG159</f>
        <v>1173804.3202881175</v>
      </c>
    </row>
    <row r="160" spans="2:63">
      <c r="B160" s="103" t="s">
        <v>21</v>
      </c>
      <c r="F160" s="75">
        <f t="shared" ref="F160:G160" si="276">F109</f>
        <v>0</v>
      </c>
      <c r="G160" s="107">
        <f t="shared" si="276"/>
        <v>0</v>
      </c>
      <c r="H160" s="75">
        <f t="shared" ref="H160:L160" si="277">H109</f>
        <v>0</v>
      </c>
      <c r="I160" s="75">
        <f t="shared" si="277"/>
        <v>0</v>
      </c>
      <c r="J160" s="75">
        <f t="shared" si="277"/>
        <v>0</v>
      </c>
      <c r="K160" s="75">
        <f t="shared" si="277"/>
        <v>0</v>
      </c>
      <c r="L160" s="75">
        <f t="shared" si="277"/>
        <v>0</v>
      </c>
      <c r="M160" s="75">
        <f>M109</f>
        <v>0</v>
      </c>
      <c r="N160" s="75">
        <f t="shared" ref="N160:S160" si="278">N109</f>
        <v>0</v>
      </c>
      <c r="O160" s="75">
        <f t="shared" si="278"/>
        <v>0</v>
      </c>
      <c r="P160" s="75">
        <f t="shared" si="278"/>
        <v>0</v>
      </c>
      <c r="Q160" s="75">
        <f t="shared" si="278"/>
        <v>0</v>
      </c>
      <c r="R160" s="75">
        <f t="shared" si="278"/>
        <v>0</v>
      </c>
      <c r="S160" s="75">
        <f t="shared" si="278"/>
        <v>0</v>
      </c>
      <c r="T160" s="200">
        <f t="shared" si="266"/>
        <v>0</v>
      </c>
      <c r="U160" s="75">
        <f t="shared" ref="U160:Y160" si="279">U109</f>
        <v>0</v>
      </c>
      <c r="V160" s="75">
        <f t="shared" si="279"/>
        <v>0</v>
      </c>
      <c r="W160" s="75">
        <f t="shared" si="279"/>
        <v>0</v>
      </c>
      <c r="X160" s="75">
        <f t="shared" si="279"/>
        <v>0</v>
      </c>
      <c r="Y160" s="75">
        <f t="shared" si="279"/>
        <v>0</v>
      </c>
      <c r="Z160" s="75">
        <f>Z109</f>
        <v>0</v>
      </c>
      <c r="AA160" s="75">
        <f t="shared" ref="AA160:AF160" si="280">AA109</f>
        <v>0</v>
      </c>
      <c r="AB160" s="75">
        <f t="shared" si="280"/>
        <v>0</v>
      </c>
      <c r="AC160" s="75">
        <f t="shared" si="280"/>
        <v>0</v>
      </c>
      <c r="AD160" s="75">
        <f t="shared" si="280"/>
        <v>0</v>
      </c>
      <c r="AE160" s="75">
        <f t="shared" si="280"/>
        <v>0</v>
      </c>
      <c r="AF160" s="75">
        <f t="shared" si="280"/>
        <v>0</v>
      </c>
      <c r="AG160" s="200">
        <f t="shared" si="269"/>
        <v>0</v>
      </c>
      <c r="AH160" s="75">
        <f t="shared" ref="AH160:AL160" si="281">AH109</f>
        <v>0</v>
      </c>
      <c r="AI160" s="75">
        <f t="shared" si="281"/>
        <v>0</v>
      </c>
      <c r="AJ160" s="75">
        <f t="shared" si="281"/>
        <v>0</v>
      </c>
      <c r="AK160" s="75">
        <f t="shared" si="281"/>
        <v>0</v>
      </c>
      <c r="AL160" s="75">
        <f t="shared" si="281"/>
        <v>0</v>
      </c>
      <c r="AM160" s="75">
        <f>AM109</f>
        <v>0</v>
      </c>
      <c r="AN160" s="75">
        <f t="shared" ref="AN160:AS160" si="282">AN109</f>
        <v>0</v>
      </c>
      <c r="AO160" s="75">
        <f t="shared" si="282"/>
        <v>0</v>
      </c>
      <c r="AP160" s="75">
        <f t="shared" si="282"/>
        <v>0</v>
      </c>
      <c r="AQ160" s="75">
        <f t="shared" si="282"/>
        <v>0</v>
      </c>
      <c r="AR160" s="75">
        <f t="shared" si="282"/>
        <v>0</v>
      </c>
      <c r="AS160" s="75">
        <f t="shared" si="282"/>
        <v>0</v>
      </c>
      <c r="AT160" s="200">
        <f t="shared" si="272"/>
        <v>0</v>
      </c>
      <c r="AU160" s="75">
        <f t="shared" ref="AU160:AY160" si="283">AU109</f>
        <v>0</v>
      </c>
      <c r="AV160" s="75">
        <f t="shared" si="283"/>
        <v>0</v>
      </c>
      <c r="AW160" s="75">
        <f t="shared" si="283"/>
        <v>0</v>
      </c>
      <c r="AX160" s="75">
        <f t="shared" si="283"/>
        <v>0</v>
      </c>
      <c r="AY160" s="75">
        <f t="shared" si="283"/>
        <v>0</v>
      </c>
      <c r="AZ160" s="75">
        <f>AZ109</f>
        <v>3852255.1232081144</v>
      </c>
      <c r="BA160" s="75">
        <f t="shared" ref="BA160:BF160" si="284">BA109</f>
        <v>0</v>
      </c>
      <c r="BB160" s="75">
        <f t="shared" si="284"/>
        <v>0</v>
      </c>
      <c r="BC160" s="75">
        <f t="shared" si="284"/>
        <v>0</v>
      </c>
      <c r="BD160" s="75">
        <f t="shared" si="284"/>
        <v>0</v>
      </c>
      <c r="BE160" s="75">
        <f t="shared" si="284"/>
        <v>0</v>
      </c>
      <c r="BF160" s="75">
        <f t="shared" si="284"/>
        <v>0</v>
      </c>
      <c r="BG160" s="200">
        <f t="shared" si="275"/>
        <v>3852255.1232081144</v>
      </c>
      <c r="BI160" s="200">
        <f>G160+T160+AG160+AT160+BG160</f>
        <v>3852255.1232081144</v>
      </c>
    </row>
    <row r="161" spans="2:63">
      <c r="B161" s="103" t="s">
        <v>120</v>
      </c>
      <c r="F161" s="75">
        <f t="shared" ref="F161:G161" si="285">F115</f>
        <v>0</v>
      </c>
      <c r="G161" s="107">
        <f t="shared" si="285"/>
        <v>0</v>
      </c>
      <c r="H161" s="75">
        <f t="shared" ref="H161:L161" si="286">H115</f>
        <v>0</v>
      </c>
      <c r="I161" s="75">
        <f t="shared" si="286"/>
        <v>0</v>
      </c>
      <c r="J161" s="75">
        <f t="shared" si="286"/>
        <v>0</v>
      </c>
      <c r="K161" s="75">
        <f t="shared" si="286"/>
        <v>0</v>
      </c>
      <c r="L161" s="75">
        <f t="shared" si="286"/>
        <v>0</v>
      </c>
      <c r="M161" s="75">
        <f>M115</f>
        <v>0</v>
      </c>
      <c r="N161" s="75">
        <f t="shared" ref="N161:S161" si="287">N115</f>
        <v>0</v>
      </c>
      <c r="O161" s="75">
        <f t="shared" si="287"/>
        <v>0</v>
      </c>
      <c r="P161" s="75">
        <f t="shared" si="287"/>
        <v>0</v>
      </c>
      <c r="Q161" s="75">
        <f t="shared" si="287"/>
        <v>0</v>
      </c>
      <c r="R161" s="75">
        <f t="shared" si="287"/>
        <v>0</v>
      </c>
      <c r="S161" s="75">
        <f t="shared" si="287"/>
        <v>0</v>
      </c>
      <c r="T161" s="200">
        <f t="shared" si="266"/>
        <v>0</v>
      </c>
      <c r="U161" s="75">
        <f t="shared" ref="U161:Y161" si="288">U115</f>
        <v>0</v>
      </c>
      <c r="V161" s="75">
        <f t="shared" si="288"/>
        <v>0</v>
      </c>
      <c r="W161" s="75">
        <f t="shared" si="288"/>
        <v>0</v>
      </c>
      <c r="X161" s="75">
        <f t="shared" si="288"/>
        <v>0</v>
      </c>
      <c r="Y161" s="75">
        <f t="shared" si="288"/>
        <v>0</v>
      </c>
      <c r="Z161" s="75">
        <f>Z115</f>
        <v>0</v>
      </c>
      <c r="AA161" s="75">
        <f t="shared" ref="AA161:AF161" si="289">AA115</f>
        <v>0</v>
      </c>
      <c r="AB161" s="75">
        <f t="shared" si="289"/>
        <v>0</v>
      </c>
      <c r="AC161" s="75">
        <f t="shared" si="289"/>
        <v>0</v>
      </c>
      <c r="AD161" s="75">
        <f t="shared" si="289"/>
        <v>0</v>
      </c>
      <c r="AE161" s="75">
        <f t="shared" si="289"/>
        <v>0</v>
      </c>
      <c r="AF161" s="75">
        <f t="shared" si="289"/>
        <v>0</v>
      </c>
      <c r="AG161" s="200">
        <f t="shared" si="269"/>
        <v>0</v>
      </c>
      <c r="AH161" s="75">
        <f t="shared" ref="AH161:AL161" si="290">AH115</f>
        <v>0</v>
      </c>
      <c r="AI161" s="75">
        <f t="shared" si="290"/>
        <v>0</v>
      </c>
      <c r="AJ161" s="75">
        <f t="shared" si="290"/>
        <v>0</v>
      </c>
      <c r="AK161" s="75">
        <f t="shared" si="290"/>
        <v>0</v>
      </c>
      <c r="AL161" s="75">
        <f t="shared" si="290"/>
        <v>0</v>
      </c>
      <c r="AM161" s="75">
        <f>AM115</f>
        <v>0</v>
      </c>
      <c r="AN161" s="75">
        <f t="shared" ref="AN161:AS161" si="291">AN115</f>
        <v>0</v>
      </c>
      <c r="AO161" s="75">
        <f t="shared" si="291"/>
        <v>0</v>
      </c>
      <c r="AP161" s="75">
        <f t="shared" si="291"/>
        <v>0</v>
      </c>
      <c r="AQ161" s="75">
        <f t="shared" si="291"/>
        <v>0</v>
      </c>
      <c r="AR161" s="75">
        <f t="shared" si="291"/>
        <v>0</v>
      </c>
      <c r="AS161" s="75">
        <f t="shared" si="291"/>
        <v>0</v>
      </c>
      <c r="AT161" s="200">
        <f t="shared" si="272"/>
        <v>0</v>
      </c>
      <c r="AU161" s="75">
        <f t="shared" ref="AU161:AY161" si="292">AU115</f>
        <v>0</v>
      </c>
      <c r="AV161" s="75">
        <f t="shared" si="292"/>
        <v>0</v>
      </c>
      <c r="AW161" s="75">
        <f t="shared" si="292"/>
        <v>0</v>
      </c>
      <c r="AX161" s="75">
        <f t="shared" si="292"/>
        <v>0</v>
      </c>
      <c r="AY161" s="75">
        <f t="shared" si="292"/>
        <v>0</v>
      </c>
      <c r="AZ161" s="75">
        <f>AZ115</f>
        <v>51949511</v>
      </c>
      <c r="BA161" s="75">
        <f t="shared" ref="BA161:BF161" si="293">BA115</f>
        <v>50485</v>
      </c>
      <c r="BB161" s="75">
        <f t="shared" si="293"/>
        <v>0</v>
      </c>
      <c r="BC161" s="75">
        <f t="shared" si="293"/>
        <v>0</v>
      </c>
      <c r="BD161" s="75">
        <f t="shared" si="293"/>
        <v>0</v>
      </c>
      <c r="BE161" s="75">
        <f t="shared" si="293"/>
        <v>0</v>
      </c>
      <c r="BF161" s="75">
        <f t="shared" si="293"/>
        <v>0</v>
      </c>
      <c r="BG161" s="200">
        <f t="shared" si="275"/>
        <v>51999996</v>
      </c>
      <c r="BI161" s="200">
        <f>G161+T161+AG161+AT161+BG161</f>
        <v>51999996</v>
      </c>
    </row>
    <row r="162" spans="2:63" ht="13.8" thickBot="1">
      <c r="B162" s="106" t="s">
        <v>183</v>
      </c>
      <c r="F162" s="99">
        <f>SUBTOTAL(9,F159:F161)</f>
        <v>0</v>
      </c>
      <c r="G162" s="118">
        <f t="shared" ref="G162:BI162" si="294">SUBTOTAL(9,G159:G161)</f>
        <v>0</v>
      </c>
      <c r="H162" s="99">
        <f t="shared" ref="H162" si="295">SUBTOTAL(9,H159:H161)</f>
        <v>0</v>
      </c>
      <c r="I162" s="99">
        <f t="shared" ref="I162" si="296">SUBTOTAL(9,I159:I161)</f>
        <v>0</v>
      </c>
      <c r="J162" s="99">
        <f t="shared" ref="J162" si="297">SUBTOTAL(9,J159:J161)</f>
        <v>0</v>
      </c>
      <c r="K162" s="99">
        <f t="shared" ref="K162" si="298">SUBTOTAL(9,K159:K161)</f>
        <v>0</v>
      </c>
      <c r="L162" s="99">
        <f t="shared" ref="L162" si="299">SUBTOTAL(9,L159:L161)</f>
        <v>0</v>
      </c>
      <c r="M162" s="99">
        <f t="shared" ref="M162" si="300">SUBTOTAL(9,M159:M161)</f>
        <v>0</v>
      </c>
      <c r="N162" s="99">
        <f t="shared" ref="N162" si="301">SUBTOTAL(9,N159:N161)</f>
        <v>0</v>
      </c>
      <c r="O162" s="99">
        <f t="shared" ref="O162" si="302">SUBTOTAL(9,O159:O161)</f>
        <v>0</v>
      </c>
      <c r="P162" s="99">
        <f t="shared" ref="P162" si="303">SUBTOTAL(9,P159:P161)</f>
        <v>0</v>
      </c>
      <c r="Q162" s="99">
        <f t="shared" ref="Q162" si="304">SUBTOTAL(9,Q159:Q161)</f>
        <v>0</v>
      </c>
      <c r="R162" s="99">
        <f t="shared" ref="R162" si="305">SUBTOTAL(9,R159:R161)</f>
        <v>0</v>
      </c>
      <c r="S162" s="99">
        <f t="shared" ref="S162" si="306">SUBTOTAL(9,S159:S161)</f>
        <v>0</v>
      </c>
      <c r="T162" s="118">
        <f t="shared" si="294"/>
        <v>0</v>
      </c>
      <c r="U162" s="99">
        <f t="shared" ref="U162" si="307">SUBTOTAL(9,U159:U161)</f>
        <v>0</v>
      </c>
      <c r="V162" s="99">
        <f t="shared" ref="V162" si="308">SUBTOTAL(9,V159:V161)</f>
        <v>0</v>
      </c>
      <c r="W162" s="99">
        <f t="shared" ref="W162" si="309">SUBTOTAL(9,W159:W161)</f>
        <v>0</v>
      </c>
      <c r="X162" s="99">
        <f t="shared" ref="X162" si="310">SUBTOTAL(9,X159:X161)</f>
        <v>0</v>
      </c>
      <c r="Y162" s="99">
        <f t="shared" ref="Y162" si="311">SUBTOTAL(9,Y159:Y161)</f>
        <v>0</v>
      </c>
      <c r="Z162" s="99">
        <f t="shared" ref="Z162" si="312">SUBTOTAL(9,Z159:Z161)</f>
        <v>0</v>
      </c>
      <c r="AA162" s="99">
        <f t="shared" ref="AA162" si="313">SUBTOTAL(9,AA159:AA161)</f>
        <v>0</v>
      </c>
      <c r="AB162" s="99">
        <f t="shared" ref="AB162" si="314">SUBTOTAL(9,AB159:AB161)</f>
        <v>0</v>
      </c>
      <c r="AC162" s="99">
        <f t="shared" ref="AC162" si="315">SUBTOTAL(9,AC159:AC161)</f>
        <v>0</v>
      </c>
      <c r="AD162" s="99">
        <f t="shared" ref="AD162" si="316">SUBTOTAL(9,AD159:AD161)</f>
        <v>0</v>
      </c>
      <c r="AE162" s="99">
        <f t="shared" ref="AE162" si="317">SUBTOTAL(9,AE159:AE161)</f>
        <v>0</v>
      </c>
      <c r="AF162" s="99">
        <f t="shared" ref="AF162" si="318">SUBTOTAL(9,AF159:AF161)</f>
        <v>0</v>
      </c>
      <c r="AG162" s="118">
        <f t="shared" si="294"/>
        <v>0</v>
      </c>
      <c r="AH162" s="99">
        <f t="shared" ref="AH162" si="319">SUBTOTAL(9,AH159:AH161)</f>
        <v>0</v>
      </c>
      <c r="AI162" s="99">
        <f t="shared" ref="AI162" si="320">SUBTOTAL(9,AI159:AI161)</f>
        <v>0</v>
      </c>
      <c r="AJ162" s="99">
        <f t="shared" ref="AJ162" si="321">SUBTOTAL(9,AJ159:AJ161)</f>
        <v>0</v>
      </c>
      <c r="AK162" s="99">
        <f t="shared" ref="AK162" si="322">SUBTOTAL(9,AK159:AK161)</f>
        <v>0</v>
      </c>
      <c r="AL162" s="99">
        <f t="shared" ref="AL162" si="323">SUBTOTAL(9,AL159:AL161)</f>
        <v>0</v>
      </c>
      <c r="AM162" s="99">
        <f t="shared" ref="AM162" si="324">SUBTOTAL(9,AM159:AM161)</f>
        <v>0</v>
      </c>
      <c r="AN162" s="99">
        <f t="shared" ref="AN162" si="325">SUBTOTAL(9,AN159:AN161)</f>
        <v>0</v>
      </c>
      <c r="AO162" s="99">
        <f t="shared" ref="AO162" si="326">SUBTOTAL(9,AO159:AO161)</f>
        <v>0</v>
      </c>
      <c r="AP162" s="99">
        <f t="shared" ref="AP162" si="327">SUBTOTAL(9,AP159:AP161)</f>
        <v>0</v>
      </c>
      <c r="AQ162" s="99">
        <f t="shared" ref="AQ162" si="328">SUBTOTAL(9,AQ159:AQ161)</f>
        <v>0</v>
      </c>
      <c r="AR162" s="99">
        <f t="shared" ref="AR162" si="329">SUBTOTAL(9,AR159:AR161)</f>
        <v>0</v>
      </c>
      <c r="AS162" s="99">
        <f t="shared" ref="AS162" si="330">SUBTOTAL(9,AS159:AS161)</f>
        <v>0</v>
      </c>
      <c r="AT162" s="118">
        <f t="shared" si="294"/>
        <v>0</v>
      </c>
      <c r="AU162" s="99">
        <f t="shared" ref="AU162" si="331">SUBTOTAL(9,AU159:AU161)</f>
        <v>0</v>
      </c>
      <c r="AV162" s="99">
        <f t="shared" ref="AV162" si="332">SUBTOTAL(9,AV159:AV161)</f>
        <v>0</v>
      </c>
      <c r="AW162" s="99">
        <f t="shared" ref="AW162" si="333">SUBTOTAL(9,AW159:AW161)</f>
        <v>0</v>
      </c>
      <c r="AX162" s="99">
        <f t="shared" ref="AX162" si="334">SUBTOTAL(9,AX159:AX161)</f>
        <v>0</v>
      </c>
      <c r="AY162" s="99">
        <f t="shared" ref="AY162" si="335">SUBTOTAL(9,AY159:AY161)</f>
        <v>0</v>
      </c>
      <c r="AZ162" s="99">
        <f t="shared" si="294"/>
        <v>56975570.443496235</v>
      </c>
      <c r="BA162" s="99">
        <f t="shared" ref="BA162" si="336">SUBTOTAL(9,BA159:BA161)</f>
        <v>50485</v>
      </c>
      <c r="BB162" s="99">
        <f t="shared" ref="BB162" si="337">SUBTOTAL(9,BB159:BB161)</f>
        <v>0</v>
      </c>
      <c r="BC162" s="99">
        <f t="shared" ref="BC162" si="338">SUBTOTAL(9,BC159:BC161)</f>
        <v>0</v>
      </c>
      <c r="BD162" s="99">
        <f t="shared" ref="BD162" si="339">SUBTOTAL(9,BD159:BD161)</f>
        <v>0</v>
      </c>
      <c r="BE162" s="99">
        <f t="shared" ref="BE162" si="340">SUBTOTAL(9,BE159:BE161)</f>
        <v>0</v>
      </c>
      <c r="BF162" s="99">
        <f t="shared" ref="BF162" si="341">SUBTOTAL(9,BF159:BF161)</f>
        <v>0</v>
      </c>
      <c r="BG162" s="118">
        <f t="shared" si="294"/>
        <v>57026055.443496235</v>
      </c>
      <c r="BI162" s="118">
        <f t="shared" si="294"/>
        <v>57026055.443496235</v>
      </c>
      <c r="BK162" s="75"/>
    </row>
    <row r="163" spans="2:63" ht="13.8" thickTop="1">
      <c r="B163" s="106"/>
      <c r="F163" s="208"/>
      <c r="G163" s="209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9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9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9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9"/>
      <c r="BI163" s="209"/>
      <c r="BK163" s="75"/>
    </row>
    <row r="164" spans="2:63">
      <c r="B164" s="102" t="s">
        <v>294</v>
      </c>
      <c r="F164" s="208"/>
      <c r="G164" s="209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9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9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9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9"/>
      <c r="BI164" s="209"/>
      <c r="BK164" s="75"/>
    </row>
    <row r="165" spans="2:63">
      <c r="B165" s="103" t="s">
        <v>20</v>
      </c>
      <c r="F165" s="75">
        <f>F105</f>
        <v>0</v>
      </c>
      <c r="G165" s="107">
        <f>G105</f>
        <v>0</v>
      </c>
      <c r="H165" s="75">
        <f t="shared" ref="H165:S165" si="342">H105</f>
        <v>0</v>
      </c>
      <c r="I165" s="75">
        <f t="shared" si="342"/>
        <v>0</v>
      </c>
      <c r="J165" s="75">
        <f t="shared" si="342"/>
        <v>0</v>
      </c>
      <c r="K165" s="75">
        <f t="shared" si="342"/>
        <v>0</v>
      </c>
      <c r="L165" s="75">
        <f t="shared" si="342"/>
        <v>0</v>
      </c>
      <c r="M165" s="75">
        <f t="shared" si="342"/>
        <v>0</v>
      </c>
      <c r="N165" s="75">
        <f t="shared" si="342"/>
        <v>0</v>
      </c>
      <c r="O165" s="75">
        <f t="shared" si="342"/>
        <v>0</v>
      </c>
      <c r="P165" s="75">
        <f t="shared" si="342"/>
        <v>0</v>
      </c>
      <c r="Q165" s="75">
        <f t="shared" si="342"/>
        <v>0</v>
      </c>
      <c r="R165" s="75">
        <f t="shared" si="342"/>
        <v>0</v>
      </c>
      <c r="S165" s="75">
        <f t="shared" si="342"/>
        <v>0</v>
      </c>
      <c r="T165" s="200">
        <f t="shared" ref="T165:T167" si="343">SUM(H165:S165)</f>
        <v>0</v>
      </c>
      <c r="U165" s="75">
        <f t="shared" ref="U165:AF165" si="344">U105</f>
        <v>0</v>
      </c>
      <c r="V165" s="75">
        <f t="shared" si="344"/>
        <v>0</v>
      </c>
      <c r="W165" s="75">
        <f t="shared" si="344"/>
        <v>0</v>
      </c>
      <c r="X165" s="75">
        <f t="shared" si="344"/>
        <v>0</v>
      </c>
      <c r="Y165" s="75">
        <f t="shared" si="344"/>
        <v>0</v>
      </c>
      <c r="Z165" s="75">
        <f t="shared" si="344"/>
        <v>0</v>
      </c>
      <c r="AA165" s="75">
        <f t="shared" si="344"/>
        <v>0</v>
      </c>
      <c r="AB165" s="75">
        <f t="shared" si="344"/>
        <v>0</v>
      </c>
      <c r="AC165" s="75">
        <f t="shared" si="344"/>
        <v>0</v>
      </c>
      <c r="AD165" s="75">
        <f t="shared" si="344"/>
        <v>0</v>
      </c>
      <c r="AE165" s="75">
        <f t="shared" si="344"/>
        <v>0</v>
      </c>
      <c r="AF165" s="75">
        <f t="shared" si="344"/>
        <v>0</v>
      </c>
      <c r="AG165" s="200">
        <f t="shared" ref="AG165:AG167" si="345">SUM(U165:AF165)</f>
        <v>0</v>
      </c>
      <c r="AH165" s="75">
        <f t="shared" ref="AH165:AS165" si="346">AH105</f>
        <v>0</v>
      </c>
      <c r="AI165" s="75">
        <f t="shared" si="346"/>
        <v>0</v>
      </c>
      <c r="AJ165" s="75">
        <f t="shared" si="346"/>
        <v>0</v>
      </c>
      <c r="AK165" s="75">
        <f t="shared" si="346"/>
        <v>0</v>
      </c>
      <c r="AL165" s="75">
        <f t="shared" si="346"/>
        <v>0</v>
      </c>
      <c r="AM165" s="75">
        <f t="shared" si="346"/>
        <v>0</v>
      </c>
      <c r="AN165" s="75">
        <f t="shared" si="346"/>
        <v>0</v>
      </c>
      <c r="AO165" s="75">
        <f t="shared" si="346"/>
        <v>0</v>
      </c>
      <c r="AP165" s="75">
        <f t="shared" si="346"/>
        <v>0</v>
      </c>
      <c r="AQ165" s="75">
        <f t="shared" si="346"/>
        <v>0</v>
      </c>
      <c r="AR165" s="75">
        <f t="shared" si="346"/>
        <v>0</v>
      </c>
      <c r="AS165" s="75">
        <f t="shared" si="346"/>
        <v>0</v>
      </c>
      <c r="AT165" s="200">
        <f t="shared" ref="AT165:AT167" si="347">SUM(AH165:AS165)</f>
        <v>0</v>
      </c>
      <c r="AU165" s="75">
        <f t="shared" ref="AU165:BF165" si="348">AU105</f>
        <v>0</v>
      </c>
      <c r="AV165" s="75">
        <f t="shared" si="348"/>
        <v>0</v>
      </c>
      <c r="AW165" s="75">
        <f t="shared" si="348"/>
        <v>0</v>
      </c>
      <c r="AX165" s="75">
        <f t="shared" si="348"/>
        <v>0</v>
      </c>
      <c r="AY165" s="75">
        <f t="shared" si="348"/>
        <v>0</v>
      </c>
      <c r="AZ165" s="75">
        <f t="shared" si="348"/>
        <v>721990.31480846298</v>
      </c>
      <c r="BA165" s="75">
        <f t="shared" si="348"/>
        <v>0</v>
      </c>
      <c r="BB165" s="75">
        <f t="shared" si="348"/>
        <v>0</v>
      </c>
      <c r="BC165" s="75">
        <f t="shared" si="348"/>
        <v>0</v>
      </c>
      <c r="BD165" s="75">
        <f t="shared" si="348"/>
        <v>0</v>
      </c>
      <c r="BE165" s="75">
        <f t="shared" si="348"/>
        <v>0</v>
      </c>
      <c r="BF165" s="75">
        <f t="shared" si="348"/>
        <v>0</v>
      </c>
      <c r="BG165" s="200">
        <f t="shared" ref="BG165:BG167" si="349">SUM(AU165:BF165)</f>
        <v>721990.31480846298</v>
      </c>
      <c r="BI165" s="200">
        <f>G165+T165+AG165+AT165+BG165</f>
        <v>721990.31480846298</v>
      </c>
    </row>
    <row r="166" spans="2:63">
      <c r="B166" s="103" t="s">
        <v>21</v>
      </c>
      <c r="F166" s="75">
        <f>F108</f>
        <v>0</v>
      </c>
      <c r="G166" s="107">
        <f>G108</f>
        <v>0</v>
      </c>
      <c r="H166" s="75">
        <f t="shared" ref="H166:S166" si="350">H108</f>
        <v>0</v>
      </c>
      <c r="I166" s="75">
        <f t="shared" si="350"/>
        <v>0</v>
      </c>
      <c r="J166" s="75">
        <f t="shared" si="350"/>
        <v>0</v>
      </c>
      <c r="K166" s="75">
        <f t="shared" si="350"/>
        <v>0</v>
      </c>
      <c r="L166" s="75">
        <f t="shared" si="350"/>
        <v>0</v>
      </c>
      <c r="M166" s="75">
        <f t="shared" si="350"/>
        <v>0</v>
      </c>
      <c r="N166" s="75">
        <f t="shared" si="350"/>
        <v>0</v>
      </c>
      <c r="O166" s="75">
        <f t="shared" si="350"/>
        <v>0</v>
      </c>
      <c r="P166" s="75">
        <f t="shared" si="350"/>
        <v>0</v>
      </c>
      <c r="Q166" s="75">
        <f t="shared" si="350"/>
        <v>0</v>
      </c>
      <c r="R166" s="75">
        <f t="shared" si="350"/>
        <v>0</v>
      </c>
      <c r="S166" s="75">
        <f t="shared" si="350"/>
        <v>0</v>
      </c>
      <c r="T166" s="200">
        <f t="shared" si="343"/>
        <v>0</v>
      </c>
      <c r="U166" s="75">
        <f t="shared" ref="U166:AF166" si="351">U108</f>
        <v>0</v>
      </c>
      <c r="V166" s="75">
        <f t="shared" si="351"/>
        <v>0</v>
      </c>
      <c r="W166" s="75">
        <f t="shared" si="351"/>
        <v>0</v>
      </c>
      <c r="X166" s="75">
        <f t="shared" si="351"/>
        <v>0</v>
      </c>
      <c r="Y166" s="75">
        <f t="shared" si="351"/>
        <v>0</v>
      </c>
      <c r="Z166" s="75">
        <f t="shared" si="351"/>
        <v>0</v>
      </c>
      <c r="AA166" s="75">
        <f t="shared" si="351"/>
        <v>0</v>
      </c>
      <c r="AB166" s="75">
        <f t="shared" si="351"/>
        <v>0</v>
      </c>
      <c r="AC166" s="75">
        <f t="shared" si="351"/>
        <v>0</v>
      </c>
      <c r="AD166" s="75">
        <f t="shared" si="351"/>
        <v>0</v>
      </c>
      <c r="AE166" s="75">
        <f t="shared" si="351"/>
        <v>0</v>
      </c>
      <c r="AF166" s="75">
        <f t="shared" si="351"/>
        <v>0</v>
      </c>
      <c r="AG166" s="200">
        <f t="shared" si="345"/>
        <v>0</v>
      </c>
      <c r="AH166" s="75">
        <f t="shared" ref="AH166:AS166" si="352">AH108</f>
        <v>0</v>
      </c>
      <c r="AI166" s="75">
        <f t="shared" si="352"/>
        <v>0</v>
      </c>
      <c r="AJ166" s="75">
        <f t="shared" si="352"/>
        <v>0</v>
      </c>
      <c r="AK166" s="75">
        <f t="shared" si="352"/>
        <v>0</v>
      </c>
      <c r="AL166" s="75">
        <f t="shared" si="352"/>
        <v>0</v>
      </c>
      <c r="AM166" s="75">
        <f t="shared" si="352"/>
        <v>0</v>
      </c>
      <c r="AN166" s="75">
        <f t="shared" si="352"/>
        <v>0</v>
      </c>
      <c r="AO166" s="75">
        <f t="shared" si="352"/>
        <v>0</v>
      </c>
      <c r="AP166" s="75">
        <f t="shared" si="352"/>
        <v>0</v>
      </c>
      <c r="AQ166" s="75">
        <f t="shared" si="352"/>
        <v>0</v>
      </c>
      <c r="AR166" s="75">
        <f t="shared" si="352"/>
        <v>0</v>
      </c>
      <c r="AS166" s="75">
        <f t="shared" si="352"/>
        <v>0</v>
      </c>
      <c r="AT166" s="200">
        <f t="shared" si="347"/>
        <v>0</v>
      </c>
      <c r="AU166" s="75">
        <f t="shared" ref="AU166:BF166" si="353">AU108</f>
        <v>0</v>
      </c>
      <c r="AV166" s="75">
        <f t="shared" si="353"/>
        <v>0</v>
      </c>
      <c r="AW166" s="75">
        <f t="shared" si="353"/>
        <v>0</v>
      </c>
      <c r="AX166" s="75">
        <f t="shared" si="353"/>
        <v>0</v>
      </c>
      <c r="AY166" s="75">
        <f t="shared" si="353"/>
        <v>0</v>
      </c>
      <c r="AZ166" s="75">
        <f t="shared" si="353"/>
        <v>2369467.2451408734</v>
      </c>
      <c r="BA166" s="75">
        <f t="shared" si="353"/>
        <v>0</v>
      </c>
      <c r="BB166" s="75">
        <f t="shared" si="353"/>
        <v>0</v>
      </c>
      <c r="BC166" s="75">
        <f t="shared" si="353"/>
        <v>0</v>
      </c>
      <c r="BD166" s="75">
        <f t="shared" si="353"/>
        <v>0</v>
      </c>
      <c r="BE166" s="75">
        <f t="shared" si="353"/>
        <v>0</v>
      </c>
      <c r="BF166" s="75">
        <f t="shared" si="353"/>
        <v>0</v>
      </c>
      <c r="BG166" s="200">
        <f t="shared" si="349"/>
        <v>2369467.2451408734</v>
      </c>
      <c r="BI166" s="200">
        <f>G166+T166+AG166+AT166+BG166</f>
        <v>2369467.2451408734</v>
      </c>
    </row>
    <row r="167" spans="2:63">
      <c r="B167" s="103" t="s">
        <v>120</v>
      </c>
      <c r="F167" s="75">
        <f>F114</f>
        <v>0</v>
      </c>
      <c r="G167" s="107">
        <f>G114</f>
        <v>0</v>
      </c>
      <c r="H167" s="75">
        <f t="shared" ref="H167:S167" si="354">H114</f>
        <v>0</v>
      </c>
      <c r="I167" s="75">
        <f t="shared" si="354"/>
        <v>0</v>
      </c>
      <c r="J167" s="75">
        <f t="shared" si="354"/>
        <v>0</v>
      </c>
      <c r="K167" s="75">
        <f t="shared" si="354"/>
        <v>0</v>
      </c>
      <c r="L167" s="75">
        <f t="shared" si="354"/>
        <v>0</v>
      </c>
      <c r="M167" s="75">
        <f t="shared" si="354"/>
        <v>0</v>
      </c>
      <c r="N167" s="75">
        <f t="shared" si="354"/>
        <v>0</v>
      </c>
      <c r="O167" s="75">
        <f t="shared" si="354"/>
        <v>0</v>
      </c>
      <c r="P167" s="75">
        <f t="shared" si="354"/>
        <v>0</v>
      </c>
      <c r="Q167" s="75">
        <f t="shared" si="354"/>
        <v>0</v>
      </c>
      <c r="R167" s="75">
        <f t="shared" si="354"/>
        <v>0</v>
      </c>
      <c r="S167" s="75">
        <f t="shared" si="354"/>
        <v>0</v>
      </c>
      <c r="T167" s="200">
        <f t="shared" si="343"/>
        <v>0</v>
      </c>
      <c r="U167" s="75">
        <f t="shared" ref="U167:AF167" si="355">U114</f>
        <v>0</v>
      </c>
      <c r="V167" s="75">
        <f t="shared" si="355"/>
        <v>0</v>
      </c>
      <c r="W167" s="75">
        <f t="shared" si="355"/>
        <v>0</v>
      </c>
      <c r="X167" s="75">
        <f t="shared" si="355"/>
        <v>0</v>
      </c>
      <c r="Y167" s="75">
        <f t="shared" si="355"/>
        <v>0</v>
      </c>
      <c r="Z167" s="75">
        <f t="shared" si="355"/>
        <v>0</v>
      </c>
      <c r="AA167" s="75">
        <f t="shared" si="355"/>
        <v>0</v>
      </c>
      <c r="AB167" s="75">
        <f t="shared" si="355"/>
        <v>0</v>
      </c>
      <c r="AC167" s="75">
        <f t="shared" si="355"/>
        <v>0</v>
      </c>
      <c r="AD167" s="75">
        <f t="shared" si="355"/>
        <v>0</v>
      </c>
      <c r="AE167" s="75">
        <f t="shared" si="355"/>
        <v>0</v>
      </c>
      <c r="AF167" s="75">
        <f t="shared" si="355"/>
        <v>0</v>
      </c>
      <c r="AG167" s="200">
        <f t="shared" si="345"/>
        <v>0</v>
      </c>
      <c r="AH167" s="75">
        <f t="shared" ref="AH167:AS167" si="356">AH114</f>
        <v>0</v>
      </c>
      <c r="AI167" s="75">
        <f t="shared" si="356"/>
        <v>0</v>
      </c>
      <c r="AJ167" s="75">
        <f t="shared" si="356"/>
        <v>0</v>
      </c>
      <c r="AK167" s="75">
        <f t="shared" si="356"/>
        <v>0</v>
      </c>
      <c r="AL167" s="75">
        <f t="shared" si="356"/>
        <v>0</v>
      </c>
      <c r="AM167" s="75">
        <f t="shared" si="356"/>
        <v>0</v>
      </c>
      <c r="AN167" s="75">
        <f t="shared" si="356"/>
        <v>0</v>
      </c>
      <c r="AO167" s="75">
        <f t="shared" si="356"/>
        <v>0</v>
      </c>
      <c r="AP167" s="75">
        <f t="shared" si="356"/>
        <v>0</v>
      </c>
      <c r="AQ167" s="75">
        <f t="shared" si="356"/>
        <v>0</v>
      </c>
      <c r="AR167" s="75">
        <f t="shared" si="356"/>
        <v>0</v>
      </c>
      <c r="AS167" s="75">
        <f t="shared" si="356"/>
        <v>0</v>
      </c>
      <c r="AT167" s="200">
        <f t="shared" si="347"/>
        <v>0</v>
      </c>
      <c r="AU167" s="75">
        <f t="shared" ref="AU167:BF167" si="357">AU114</f>
        <v>0</v>
      </c>
      <c r="AV167" s="75">
        <f t="shared" si="357"/>
        <v>0</v>
      </c>
      <c r="AW167" s="75">
        <f t="shared" si="357"/>
        <v>0</v>
      </c>
      <c r="AX167" s="75">
        <f t="shared" si="357"/>
        <v>0</v>
      </c>
      <c r="AY167" s="75">
        <f t="shared" si="357"/>
        <v>0</v>
      </c>
      <c r="AZ167" s="75">
        <f t="shared" si="357"/>
        <v>22368599.999999877</v>
      </c>
      <c r="BA167" s="75">
        <f t="shared" si="357"/>
        <v>0</v>
      </c>
      <c r="BB167" s="75">
        <f t="shared" si="357"/>
        <v>0</v>
      </c>
      <c r="BC167" s="75">
        <f t="shared" si="357"/>
        <v>0</v>
      </c>
      <c r="BD167" s="75">
        <f t="shared" si="357"/>
        <v>0</v>
      </c>
      <c r="BE167" s="75">
        <f t="shared" si="357"/>
        <v>0</v>
      </c>
      <c r="BF167" s="75">
        <f t="shared" si="357"/>
        <v>0</v>
      </c>
      <c r="BG167" s="200">
        <f t="shared" si="349"/>
        <v>22368599.999999877</v>
      </c>
      <c r="BI167" s="200">
        <f>G167+T167+AG167+AT167+BG167</f>
        <v>22368599.999999877</v>
      </c>
    </row>
    <row r="168" spans="2:63" ht="13.8" thickBot="1">
      <c r="B168" s="106" t="s">
        <v>183</v>
      </c>
      <c r="F168" s="99">
        <f>SUBTOTAL(9,F165:F167)</f>
        <v>0</v>
      </c>
      <c r="G168" s="108">
        <f>SUBTOTAL(9,G165:G167)</f>
        <v>0</v>
      </c>
      <c r="H168" s="99">
        <f t="shared" ref="H168" si="358">SUBTOTAL(9,H165:H167)</f>
        <v>0</v>
      </c>
      <c r="I168" s="99">
        <f t="shared" ref="I168" si="359">SUBTOTAL(9,I165:I167)</f>
        <v>0</v>
      </c>
      <c r="J168" s="99">
        <f t="shared" ref="J168" si="360">SUBTOTAL(9,J165:J167)</f>
        <v>0</v>
      </c>
      <c r="K168" s="99">
        <f t="shared" ref="K168" si="361">SUBTOTAL(9,K165:K167)</f>
        <v>0</v>
      </c>
      <c r="L168" s="99">
        <f t="shared" ref="L168" si="362">SUBTOTAL(9,L165:L167)</f>
        <v>0</v>
      </c>
      <c r="M168" s="99">
        <f t="shared" ref="M168" si="363">SUBTOTAL(9,M165:M167)</f>
        <v>0</v>
      </c>
      <c r="N168" s="99">
        <f t="shared" ref="N168" si="364">SUBTOTAL(9,N165:N167)</f>
        <v>0</v>
      </c>
      <c r="O168" s="99">
        <f t="shared" ref="O168" si="365">SUBTOTAL(9,O165:O167)</f>
        <v>0</v>
      </c>
      <c r="P168" s="99">
        <f t="shared" ref="P168" si="366">SUBTOTAL(9,P165:P167)</f>
        <v>0</v>
      </c>
      <c r="Q168" s="99">
        <f t="shared" ref="Q168" si="367">SUBTOTAL(9,Q165:Q167)</f>
        <v>0</v>
      </c>
      <c r="R168" s="99">
        <f t="shared" ref="R168" si="368">SUBTOTAL(9,R165:R167)</f>
        <v>0</v>
      </c>
      <c r="S168" s="99">
        <f t="shared" ref="S168" si="369">SUBTOTAL(9,S165:S167)</f>
        <v>0</v>
      </c>
      <c r="T168" s="118">
        <f t="shared" ref="T168" si="370">SUBTOTAL(9,T165:T167)</f>
        <v>0</v>
      </c>
      <c r="U168" s="99">
        <f t="shared" ref="U168" si="371">SUBTOTAL(9,U165:U167)</f>
        <v>0</v>
      </c>
      <c r="V168" s="99">
        <f t="shared" ref="V168" si="372">SUBTOTAL(9,V165:V167)</f>
        <v>0</v>
      </c>
      <c r="W168" s="99">
        <f t="shared" ref="W168" si="373">SUBTOTAL(9,W165:W167)</f>
        <v>0</v>
      </c>
      <c r="X168" s="99">
        <f t="shared" ref="X168" si="374">SUBTOTAL(9,X165:X167)</f>
        <v>0</v>
      </c>
      <c r="Y168" s="99">
        <f t="shared" ref="Y168" si="375">SUBTOTAL(9,Y165:Y167)</f>
        <v>0</v>
      </c>
      <c r="Z168" s="99">
        <f t="shared" ref="Z168" si="376">SUBTOTAL(9,Z165:Z167)</f>
        <v>0</v>
      </c>
      <c r="AA168" s="99">
        <f t="shared" ref="AA168" si="377">SUBTOTAL(9,AA165:AA167)</f>
        <v>0</v>
      </c>
      <c r="AB168" s="99">
        <f t="shared" ref="AB168" si="378">SUBTOTAL(9,AB165:AB167)</f>
        <v>0</v>
      </c>
      <c r="AC168" s="99">
        <f t="shared" ref="AC168" si="379">SUBTOTAL(9,AC165:AC167)</f>
        <v>0</v>
      </c>
      <c r="AD168" s="99">
        <f t="shared" ref="AD168" si="380">SUBTOTAL(9,AD165:AD167)</f>
        <v>0</v>
      </c>
      <c r="AE168" s="99">
        <f t="shared" ref="AE168" si="381">SUBTOTAL(9,AE165:AE167)</f>
        <v>0</v>
      </c>
      <c r="AF168" s="99">
        <f t="shared" ref="AF168" si="382">SUBTOTAL(9,AF165:AF167)</f>
        <v>0</v>
      </c>
      <c r="AG168" s="118">
        <f t="shared" ref="AG168" si="383">SUBTOTAL(9,AG165:AG167)</f>
        <v>0</v>
      </c>
      <c r="AH168" s="99">
        <f t="shared" ref="AH168" si="384">SUBTOTAL(9,AH165:AH167)</f>
        <v>0</v>
      </c>
      <c r="AI168" s="99">
        <f t="shared" ref="AI168" si="385">SUBTOTAL(9,AI165:AI167)</f>
        <v>0</v>
      </c>
      <c r="AJ168" s="99">
        <f t="shared" ref="AJ168" si="386">SUBTOTAL(9,AJ165:AJ167)</f>
        <v>0</v>
      </c>
      <c r="AK168" s="99">
        <f t="shared" ref="AK168" si="387">SUBTOTAL(9,AK165:AK167)</f>
        <v>0</v>
      </c>
      <c r="AL168" s="99">
        <f t="shared" ref="AL168" si="388">SUBTOTAL(9,AL165:AL167)</f>
        <v>0</v>
      </c>
      <c r="AM168" s="99">
        <f t="shared" ref="AM168" si="389">SUBTOTAL(9,AM165:AM167)</f>
        <v>0</v>
      </c>
      <c r="AN168" s="99">
        <f t="shared" ref="AN168" si="390">SUBTOTAL(9,AN165:AN167)</f>
        <v>0</v>
      </c>
      <c r="AO168" s="99">
        <f t="shared" ref="AO168" si="391">SUBTOTAL(9,AO165:AO167)</f>
        <v>0</v>
      </c>
      <c r="AP168" s="99">
        <f t="shared" ref="AP168" si="392">SUBTOTAL(9,AP165:AP167)</f>
        <v>0</v>
      </c>
      <c r="AQ168" s="99">
        <f t="shared" ref="AQ168" si="393">SUBTOTAL(9,AQ165:AQ167)</f>
        <v>0</v>
      </c>
      <c r="AR168" s="99">
        <f t="shared" ref="AR168" si="394">SUBTOTAL(9,AR165:AR167)</f>
        <v>0</v>
      </c>
      <c r="AS168" s="99">
        <f t="shared" ref="AS168" si="395">SUBTOTAL(9,AS165:AS167)</f>
        <v>0</v>
      </c>
      <c r="AT168" s="118">
        <f t="shared" ref="AT168" si="396">SUBTOTAL(9,AT165:AT167)</f>
        <v>0</v>
      </c>
      <c r="AU168" s="99">
        <f t="shared" ref="AU168" si="397">SUBTOTAL(9,AU165:AU167)</f>
        <v>0</v>
      </c>
      <c r="AV168" s="99">
        <f t="shared" ref="AV168" si="398">SUBTOTAL(9,AV165:AV167)</f>
        <v>0</v>
      </c>
      <c r="AW168" s="99">
        <f t="shared" ref="AW168" si="399">SUBTOTAL(9,AW165:AW167)</f>
        <v>0</v>
      </c>
      <c r="AX168" s="99">
        <f t="shared" ref="AX168" si="400">SUBTOTAL(9,AX165:AX167)</f>
        <v>0</v>
      </c>
      <c r="AY168" s="99">
        <f t="shared" ref="AY168" si="401">SUBTOTAL(9,AY165:AY167)</f>
        <v>0</v>
      </c>
      <c r="AZ168" s="99">
        <f t="shared" ref="AZ168" si="402">SUBTOTAL(9,AZ165:AZ167)</f>
        <v>25460057.559949212</v>
      </c>
      <c r="BA168" s="99">
        <f t="shared" ref="BA168" si="403">SUBTOTAL(9,BA165:BA167)</f>
        <v>0</v>
      </c>
      <c r="BB168" s="99">
        <f t="shared" ref="BB168" si="404">SUBTOTAL(9,BB165:BB167)</f>
        <v>0</v>
      </c>
      <c r="BC168" s="99">
        <f t="shared" ref="BC168" si="405">SUBTOTAL(9,BC165:BC167)</f>
        <v>0</v>
      </c>
      <c r="BD168" s="99">
        <f t="shared" ref="BD168" si="406">SUBTOTAL(9,BD165:BD167)</f>
        <v>0</v>
      </c>
      <c r="BE168" s="99">
        <f t="shared" ref="BE168" si="407">SUBTOTAL(9,BE165:BE167)</f>
        <v>0</v>
      </c>
      <c r="BF168" s="99">
        <f t="shared" ref="BF168" si="408">SUBTOTAL(9,BF165:BF167)</f>
        <v>0</v>
      </c>
      <c r="BG168" s="118">
        <f t="shared" ref="BG168" si="409">SUBTOTAL(9,BG165:BG167)</f>
        <v>25460057.559949212</v>
      </c>
      <c r="BI168" s="118">
        <f t="shared" ref="BI168" si="410">SUBTOTAL(9,BI165:BI167)</f>
        <v>25460057.559949212</v>
      </c>
      <c r="BK168" s="75">
        <f>BI162+BI168-BI137</f>
        <v>0</v>
      </c>
    </row>
    <row r="169" spans="2:63" ht="13.8" thickTop="1">
      <c r="F169" s="75"/>
      <c r="G169" s="200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200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200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200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200"/>
      <c r="BI169" s="205"/>
    </row>
    <row r="170" spans="2:63">
      <c r="B170" s="103" t="s">
        <v>184</v>
      </c>
      <c r="F170" s="75"/>
      <c r="G170" s="200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200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200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200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200"/>
      <c r="BI170" s="200">
        <f>G170+T170+AG170+AT170+BG170</f>
        <v>0</v>
      </c>
    </row>
    <row r="171" spans="2:63">
      <c r="F171" s="75"/>
      <c r="G171" s="200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200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200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200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200"/>
      <c r="BI171" s="205"/>
    </row>
    <row r="172" spans="2:63">
      <c r="B172" s="102" t="s">
        <v>186</v>
      </c>
      <c r="F172" s="75"/>
      <c r="G172" s="200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200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200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200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200"/>
      <c r="BI172" s="205"/>
    </row>
    <row r="173" spans="2:63">
      <c r="B173" s="103" t="s">
        <v>20</v>
      </c>
      <c r="F173" s="75">
        <f t="shared" ref="F173:G175" si="411">F151+F159+F165</f>
        <v>0</v>
      </c>
      <c r="G173" s="107">
        <f t="shared" si="411"/>
        <v>0</v>
      </c>
      <c r="H173" s="75">
        <f t="shared" ref="H173:S173" si="412">H151+H159+H165</f>
        <v>0</v>
      </c>
      <c r="I173" s="75">
        <f t="shared" si="412"/>
        <v>0</v>
      </c>
      <c r="J173" s="75">
        <f t="shared" si="412"/>
        <v>0</v>
      </c>
      <c r="K173" s="75">
        <f t="shared" si="412"/>
        <v>0</v>
      </c>
      <c r="L173" s="75">
        <f t="shared" si="412"/>
        <v>0</v>
      </c>
      <c r="M173" s="75">
        <f t="shared" si="412"/>
        <v>0</v>
      </c>
      <c r="N173" s="75">
        <f t="shared" si="412"/>
        <v>0</v>
      </c>
      <c r="O173" s="75">
        <f t="shared" si="412"/>
        <v>0</v>
      </c>
      <c r="P173" s="75">
        <f t="shared" si="412"/>
        <v>0</v>
      </c>
      <c r="Q173" s="75">
        <f t="shared" si="412"/>
        <v>0</v>
      </c>
      <c r="R173" s="75">
        <f t="shared" si="412"/>
        <v>0</v>
      </c>
      <c r="S173" s="75">
        <f t="shared" si="412"/>
        <v>0</v>
      </c>
      <c r="T173" s="200">
        <f t="shared" ref="T173:T175" si="413">SUM(H173:S173)</f>
        <v>0</v>
      </c>
      <c r="U173" s="75">
        <f t="shared" ref="U173:AF173" si="414">U151+U159+U165</f>
        <v>0</v>
      </c>
      <c r="V173" s="75">
        <f t="shared" si="414"/>
        <v>0</v>
      </c>
      <c r="W173" s="75">
        <f t="shared" si="414"/>
        <v>0</v>
      </c>
      <c r="X173" s="75">
        <f t="shared" si="414"/>
        <v>0</v>
      </c>
      <c r="Y173" s="75">
        <f t="shared" si="414"/>
        <v>0</v>
      </c>
      <c r="Z173" s="75">
        <f t="shared" si="414"/>
        <v>0</v>
      </c>
      <c r="AA173" s="75">
        <f t="shared" si="414"/>
        <v>0</v>
      </c>
      <c r="AB173" s="75">
        <f t="shared" si="414"/>
        <v>0</v>
      </c>
      <c r="AC173" s="75">
        <f t="shared" si="414"/>
        <v>0</v>
      </c>
      <c r="AD173" s="75">
        <f t="shared" si="414"/>
        <v>0</v>
      </c>
      <c r="AE173" s="75">
        <f t="shared" si="414"/>
        <v>0</v>
      </c>
      <c r="AF173" s="75">
        <f t="shared" si="414"/>
        <v>0</v>
      </c>
      <c r="AG173" s="200">
        <f t="shared" ref="AG173:AG175" si="415">SUM(U173:AF173)</f>
        <v>0</v>
      </c>
      <c r="AH173" s="75">
        <f t="shared" ref="AH173:AS173" si="416">AH151+AH159+AH165</f>
        <v>0</v>
      </c>
      <c r="AI173" s="75">
        <f t="shared" si="416"/>
        <v>0</v>
      </c>
      <c r="AJ173" s="75">
        <f t="shared" si="416"/>
        <v>0</v>
      </c>
      <c r="AK173" s="75">
        <f t="shared" si="416"/>
        <v>0</v>
      </c>
      <c r="AL173" s="75">
        <f t="shared" si="416"/>
        <v>0</v>
      </c>
      <c r="AM173" s="75">
        <f t="shared" si="416"/>
        <v>0</v>
      </c>
      <c r="AN173" s="75">
        <f t="shared" si="416"/>
        <v>0</v>
      </c>
      <c r="AO173" s="75">
        <f t="shared" si="416"/>
        <v>0</v>
      </c>
      <c r="AP173" s="75">
        <f t="shared" si="416"/>
        <v>0</v>
      </c>
      <c r="AQ173" s="75">
        <f t="shared" si="416"/>
        <v>0</v>
      </c>
      <c r="AR173" s="75">
        <f t="shared" si="416"/>
        <v>0</v>
      </c>
      <c r="AS173" s="75">
        <f t="shared" si="416"/>
        <v>0</v>
      </c>
      <c r="AT173" s="200">
        <f t="shared" ref="AT173:AT175" si="417">SUM(AH173:AS173)</f>
        <v>0</v>
      </c>
      <c r="AU173" s="75">
        <f t="shared" ref="AU173:BF173" si="418">AU151+AU159+AU165</f>
        <v>0</v>
      </c>
      <c r="AV173" s="75">
        <f t="shared" si="418"/>
        <v>0</v>
      </c>
      <c r="AW173" s="75">
        <f t="shared" si="418"/>
        <v>0</v>
      </c>
      <c r="AX173" s="75">
        <f t="shared" si="418"/>
        <v>0</v>
      </c>
      <c r="AY173" s="75">
        <f t="shared" si="418"/>
        <v>0</v>
      </c>
      <c r="AZ173" s="75">
        <f t="shared" si="418"/>
        <v>28359142.23155101</v>
      </c>
      <c r="BA173" s="75">
        <f t="shared" si="418"/>
        <v>0</v>
      </c>
      <c r="BB173" s="75">
        <f t="shared" si="418"/>
        <v>0</v>
      </c>
      <c r="BC173" s="75">
        <f t="shared" si="418"/>
        <v>0</v>
      </c>
      <c r="BD173" s="75">
        <f t="shared" si="418"/>
        <v>0</v>
      </c>
      <c r="BE173" s="75">
        <f t="shared" si="418"/>
        <v>0</v>
      </c>
      <c r="BF173" s="75">
        <f t="shared" si="418"/>
        <v>0</v>
      </c>
      <c r="BG173" s="200">
        <f t="shared" ref="BG173:BG175" si="419">SUM(AU173:BF173)</f>
        <v>28359142.23155101</v>
      </c>
      <c r="BI173" s="200">
        <f>G173+T173+AG173+AT173+BG173</f>
        <v>28359142.23155101</v>
      </c>
    </row>
    <row r="174" spans="2:63">
      <c r="B174" s="103" t="s">
        <v>21</v>
      </c>
      <c r="F174" s="75">
        <f t="shared" si="411"/>
        <v>0</v>
      </c>
      <c r="G174" s="107">
        <f t="shared" si="411"/>
        <v>0</v>
      </c>
      <c r="H174" s="75">
        <f t="shared" ref="H174:S174" si="420">H152+H160+H166</f>
        <v>0</v>
      </c>
      <c r="I174" s="75">
        <f t="shared" si="420"/>
        <v>0</v>
      </c>
      <c r="J174" s="75">
        <f t="shared" si="420"/>
        <v>0</v>
      </c>
      <c r="K174" s="75">
        <f t="shared" si="420"/>
        <v>0</v>
      </c>
      <c r="L174" s="75">
        <f t="shared" si="420"/>
        <v>0</v>
      </c>
      <c r="M174" s="75">
        <f t="shared" si="420"/>
        <v>0</v>
      </c>
      <c r="N174" s="75">
        <f t="shared" si="420"/>
        <v>0</v>
      </c>
      <c r="O174" s="75">
        <f t="shared" si="420"/>
        <v>0</v>
      </c>
      <c r="P174" s="75">
        <f t="shared" si="420"/>
        <v>0</v>
      </c>
      <c r="Q174" s="75">
        <f t="shared" si="420"/>
        <v>0</v>
      </c>
      <c r="R174" s="75">
        <f t="shared" si="420"/>
        <v>0</v>
      </c>
      <c r="S174" s="75">
        <f t="shared" si="420"/>
        <v>0</v>
      </c>
      <c r="T174" s="200">
        <f t="shared" si="413"/>
        <v>0</v>
      </c>
      <c r="U174" s="75">
        <f t="shared" ref="U174:AF174" si="421">U152+U160+U166</f>
        <v>0</v>
      </c>
      <c r="V174" s="75">
        <f t="shared" si="421"/>
        <v>0</v>
      </c>
      <c r="W174" s="75">
        <f t="shared" si="421"/>
        <v>0</v>
      </c>
      <c r="X174" s="75">
        <f t="shared" si="421"/>
        <v>0</v>
      </c>
      <c r="Y174" s="75">
        <f t="shared" si="421"/>
        <v>0</v>
      </c>
      <c r="Z174" s="75">
        <f t="shared" si="421"/>
        <v>0</v>
      </c>
      <c r="AA174" s="75">
        <f t="shared" si="421"/>
        <v>0</v>
      </c>
      <c r="AB174" s="75">
        <f t="shared" si="421"/>
        <v>0</v>
      </c>
      <c r="AC174" s="75">
        <f t="shared" si="421"/>
        <v>0</v>
      </c>
      <c r="AD174" s="75">
        <f t="shared" si="421"/>
        <v>0</v>
      </c>
      <c r="AE174" s="75">
        <f t="shared" si="421"/>
        <v>0</v>
      </c>
      <c r="AF174" s="75">
        <f t="shared" si="421"/>
        <v>0</v>
      </c>
      <c r="AG174" s="200">
        <f t="shared" si="415"/>
        <v>0</v>
      </c>
      <c r="AH174" s="75">
        <f t="shared" ref="AH174:AS174" si="422">AH152+AH160+AH166</f>
        <v>0</v>
      </c>
      <c r="AI174" s="75">
        <f t="shared" si="422"/>
        <v>0</v>
      </c>
      <c r="AJ174" s="75">
        <f t="shared" si="422"/>
        <v>0</v>
      </c>
      <c r="AK174" s="75">
        <f t="shared" si="422"/>
        <v>0</v>
      </c>
      <c r="AL174" s="75">
        <f t="shared" si="422"/>
        <v>0</v>
      </c>
      <c r="AM174" s="75">
        <f t="shared" si="422"/>
        <v>0</v>
      </c>
      <c r="AN174" s="75">
        <f t="shared" si="422"/>
        <v>0</v>
      </c>
      <c r="AO174" s="75">
        <f t="shared" si="422"/>
        <v>0</v>
      </c>
      <c r="AP174" s="75">
        <f t="shared" si="422"/>
        <v>0</v>
      </c>
      <c r="AQ174" s="75">
        <f t="shared" si="422"/>
        <v>0</v>
      </c>
      <c r="AR174" s="75">
        <f t="shared" si="422"/>
        <v>0</v>
      </c>
      <c r="AS174" s="75">
        <f t="shared" si="422"/>
        <v>0</v>
      </c>
      <c r="AT174" s="200">
        <f t="shared" si="417"/>
        <v>0</v>
      </c>
      <c r="AU174" s="75">
        <f t="shared" ref="AU174:BF174" si="423">AU152+AU160+AU166</f>
        <v>0</v>
      </c>
      <c r="AV174" s="75">
        <f t="shared" si="423"/>
        <v>0</v>
      </c>
      <c r="AW174" s="75">
        <f t="shared" si="423"/>
        <v>0</v>
      </c>
      <c r="AX174" s="75">
        <f t="shared" si="423"/>
        <v>0</v>
      </c>
      <c r="AY174" s="75">
        <f t="shared" si="423"/>
        <v>0</v>
      </c>
      <c r="AZ174" s="75">
        <f t="shared" si="423"/>
        <v>93070581.751194075</v>
      </c>
      <c r="BA174" s="75">
        <f t="shared" si="423"/>
        <v>0</v>
      </c>
      <c r="BB174" s="75">
        <f t="shared" si="423"/>
        <v>0</v>
      </c>
      <c r="BC174" s="75">
        <f t="shared" si="423"/>
        <v>0</v>
      </c>
      <c r="BD174" s="75">
        <f t="shared" si="423"/>
        <v>0</v>
      </c>
      <c r="BE174" s="75">
        <f t="shared" si="423"/>
        <v>0</v>
      </c>
      <c r="BF174" s="75">
        <f t="shared" si="423"/>
        <v>0</v>
      </c>
      <c r="BG174" s="200">
        <f t="shared" si="419"/>
        <v>93070581.751194075</v>
      </c>
      <c r="BI174" s="200">
        <f>G174+T174+AG174+AT174+BG174</f>
        <v>93070581.751194075</v>
      </c>
    </row>
    <row r="175" spans="2:63">
      <c r="B175" s="103" t="s">
        <v>120</v>
      </c>
      <c r="F175" s="75">
        <f t="shared" si="411"/>
        <v>0</v>
      </c>
      <c r="G175" s="107">
        <f t="shared" si="411"/>
        <v>0</v>
      </c>
      <c r="H175" s="75">
        <f t="shared" ref="H175:S175" si="424">H153+H161+H167</f>
        <v>0</v>
      </c>
      <c r="I175" s="75">
        <f t="shared" si="424"/>
        <v>0</v>
      </c>
      <c r="J175" s="75">
        <f t="shared" si="424"/>
        <v>0</v>
      </c>
      <c r="K175" s="75">
        <f t="shared" si="424"/>
        <v>0</v>
      </c>
      <c r="L175" s="75">
        <f t="shared" si="424"/>
        <v>0</v>
      </c>
      <c r="M175" s="75">
        <f t="shared" si="424"/>
        <v>0</v>
      </c>
      <c r="N175" s="75">
        <f t="shared" si="424"/>
        <v>0</v>
      </c>
      <c r="O175" s="75">
        <f t="shared" si="424"/>
        <v>0</v>
      </c>
      <c r="P175" s="75">
        <f t="shared" si="424"/>
        <v>0</v>
      </c>
      <c r="Q175" s="75">
        <f t="shared" si="424"/>
        <v>0</v>
      </c>
      <c r="R175" s="75">
        <f t="shared" si="424"/>
        <v>0</v>
      </c>
      <c r="S175" s="75">
        <f t="shared" si="424"/>
        <v>0</v>
      </c>
      <c r="T175" s="200">
        <f t="shared" si="413"/>
        <v>0</v>
      </c>
      <c r="U175" s="75">
        <f t="shared" ref="U175:AF175" si="425">U153+U161+U167</f>
        <v>0</v>
      </c>
      <c r="V175" s="75">
        <f t="shared" si="425"/>
        <v>0</v>
      </c>
      <c r="W175" s="75">
        <f t="shared" si="425"/>
        <v>0</v>
      </c>
      <c r="X175" s="75">
        <f t="shared" si="425"/>
        <v>0</v>
      </c>
      <c r="Y175" s="75">
        <f t="shared" si="425"/>
        <v>0</v>
      </c>
      <c r="Z175" s="75">
        <f t="shared" si="425"/>
        <v>0</v>
      </c>
      <c r="AA175" s="75">
        <f t="shared" si="425"/>
        <v>0</v>
      </c>
      <c r="AB175" s="75">
        <f t="shared" si="425"/>
        <v>0</v>
      </c>
      <c r="AC175" s="75">
        <f t="shared" si="425"/>
        <v>0</v>
      </c>
      <c r="AD175" s="75">
        <f t="shared" si="425"/>
        <v>0</v>
      </c>
      <c r="AE175" s="75">
        <f t="shared" si="425"/>
        <v>0</v>
      </c>
      <c r="AF175" s="75">
        <f t="shared" si="425"/>
        <v>0</v>
      </c>
      <c r="AG175" s="200">
        <f t="shared" si="415"/>
        <v>0</v>
      </c>
      <c r="AH175" s="75">
        <f t="shared" ref="AH175:AS175" si="426">AH153+AH161+AH167</f>
        <v>0</v>
      </c>
      <c r="AI175" s="75">
        <f t="shared" si="426"/>
        <v>0</v>
      </c>
      <c r="AJ175" s="75">
        <f t="shared" si="426"/>
        <v>0</v>
      </c>
      <c r="AK175" s="75">
        <f t="shared" si="426"/>
        <v>0</v>
      </c>
      <c r="AL175" s="75">
        <f t="shared" si="426"/>
        <v>0</v>
      </c>
      <c r="AM175" s="75">
        <f t="shared" si="426"/>
        <v>0</v>
      </c>
      <c r="AN175" s="75">
        <f t="shared" si="426"/>
        <v>0</v>
      </c>
      <c r="AO175" s="75">
        <f t="shared" si="426"/>
        <v>0</v>
      </c>
      <c r="AP175" s="75">
        <f t="shared" si="426"/>
        <v>0</v>
      </c>
      <c r="AQ175" s="75">
        <f t="shared" si="426"/>
        <v>0</v>
      </c>
      <c r="AR175" s="75">
        <f t="shared" si="426"/>
        <v>0</v>
      </c>
      <c r="AS175" s="75">
        <f t="shared" si="426"/>
        <v>0</v>
      </c>
      <c r="AT175" s="200">
        <f t="shared" si="417"/>
        <v>0</v>
      </c>
      <c r="AU175" s="75">
        <f t="shared" ref="AU175:BF175" si="427">AU153+AU161+AU167</f>
        <v>0</v>
      </c>
      <c r="AV175" s="75">
        <f t="shared" si="427"/>
        <v>0</v>
      </c>
      <c r="AW175" s="75">
        <f t="shared" si="427"/>
        <v>0</v>
      </c>
      <c r="AX175" s="75">
        <f t="shared" si="427"/>
        <v>0</v>
      </c>
      <c r="AY175" s="75">
        <f t="shared" si="427"/>
        <v>0</v>
      </c>
      <c r="AZ175" s="75">
        <f t="shared" si="427"/>
        <v>1108178789.1763151</v>
      </c>
      <c r="BA175" s="75">
        <f t="shared" si="427"/>
        <v>50485</v>
      </c>
      <c r="BB175" s="75">
        <f t="shared" si="427"/>
        <v>0</v>
      </c>
      <c r="BC175" s="75">
        <f t="shared" si="427"/>
        <v>0</v>
      </c>
      <c r="BD175" s="75">
        <f t="shared" si="427"/>
        <v>0</v>
      </c>
      <c r="BE175" s="75">
        <f t="shared" si="427"/>
        <v>0</v>
      </c>
      <c r="BF175" s="75">
        <f t="shared" si="427"/>
        <v>0</v>
      </c>
      <c r="BG175" s="200">
        <f t="shared" si="419"/>
        <v>1108229274.1763151</v>
      </c>
      <c r="BI175" s="200">
        <f>G175+T175+AG175+AT175+BG175</f>
        <v>1108229274.1763151</v>
      </c>
    </row>
    <row r="176" spans="2:63" ht="13.8" thickBot="1">
      <c r="B176" s="106" t="s">
        <v>183</v>
      </c>
      <c r="F176" s="99">
        <f>SUBTOTAL(9,F173:F175)</f>
        <v>0</v>
      </c>
      <c r="G176" s="118">
        <f t="shared" ref="G176:BI176" si="428">SUBTOTAL(9,G173:G175)</f>
        <v>0</v>
      </c>
      <c r="H176" s="99">
        <f t="shared" si="428"/>
        <v>0</v>
      </c>
      <c r="I176" s="99">
        <f t="shared" si="428"/>
        <v>0</v>
      </c>
      <c r="J176" s="99">
        <f t="shared" si="428"/>
        <v>0</v>
      </c>
      <c r="K176" s="99">
        <f t="shared" si="428"/>
        <v>0</v>
      </c>
      <c r="L176" s="99">
        <f t="shared" si="428"/>
        <v>0</v>
      </c>
      <c r="M176" s="99">
        <f t="shared" si="428"/>
        <v>0</v>
      </c>
      <c r="N176" s="99">
        <f t="shared" si="428"/>
        <v>0</v>
      </c>
      <c r="O176" s="99">
        <f t="shared" si="428"/>
        <v>0</v>
      </c>
      <c r="P176" s="99">
        <f t="shared" si="428"/>
        <v>0</v>
      </c>
      <c r="Q176" s="99">
        <f t="shared" si="428"/>
        <v>0</v>
      </c>
      <c r="R176" s="99">
        <f t="shared" si="428"/>
        <v>0</v>
      </c>
      <c r="S176" s="99">
        <f t="shared" si="428"/>
        <v>0</v>
      </c>
      <c r="T176" s="118">
        <f t="shared" si="428"/>
        <v>0</v>
      </c>
      <c r="U176" s="99">
        <f t="shared" si="428"/>
        <v>0</v>
      </c>
      <c r="V176" s="99">
        <f t="shared" si="428"/>
        <v>0</v>
      </c>
      <c r="W176" s="99">
        <f t="shared" si="428"/>
        <v>0</v>
      </c>
      <c r="X176" s="99">
        <f t="shared" si="428"/>
        <v>0</v>
      </c>
      <c r="Y176" s="99">
        <f t="shared" si="428"/>
        <v>0</v>
      </c>
      <c r="Z176" s="99">
        <f t="shared" si="428"/>
        <v>0</v>
      </c>
      <c r="AA176" s="99">
        <f t="shared" si="428"/>
        <v>0</v>
      </c>
      <c r="AB176" s="99">
        <f t="shared" si="428"/>
        <v>0</v>
      </c>
      <c r="AC176" s="99">
        <f t="shared" si="428"/>
        <v>0</v>
      </c>
      <c r="AD176" s="99">
        <f t="shared" si="428"/>
        <v>0</v>
      </c>
      <c r="AE176" s="99">
        <f t="shared" si="428"/>
        <v>0</v>
      </c>
      <c r="AF176" s="99">
        <f t="shared" si="428"/>
        <v>0</v>
      </c>
      <c r="AG176" s="118">
        <f t="shared" si="428"/>
        <v>0</v>
      </c>
      <c r="AH176" s="99">
        <f t="shared" si="428"/>
        <v>0</v>
      </c>
      <c r="AI176" s="99">
        <f t="shared" si="428"/>
        <v>0</v>
      </c>
      <c r="AJ176" s="99">
        <f t="shared" si="428"/>
        <v>0</v>
      </c>
      <c r="AK176" s="99">
        <f t="shared" si="428"/>
        <v>0</v>
      </c>
      <c r="AL176" s="99">
        <f t="shared" si="428"/>
        <v>0</v>
      </c>
      <c r="AM176" s="99">
        <f t="shared" si="428"/>
        <v>0</v>
      </c>
      <c r="AN176" s="99">
        <f t="shared" si="428"/>
        <v>0</v>
      </c>
      <c r="AO176" s="99">
        <f t="shared" si="428"/>
        <v>0</v>
      </c>
      <c r="AP176" s="99">
        <f t="shared" si="428"/>
        <v>0</v>
      </c>
      <c r="AQ176" s="99">
        <f t="shared" si="428"/>
        <v>0</v>
      </c>
      <c r="AR176" s="99">
        <f t="shared" si="428"/>
        <v>0</v>
      </c>
      <c r="AS176" s="99">
        <f t="shared" si="428"/>
        <v>0</v>
      </c>
      <c r="AT176" s="118">
        <f t="shared" si="428"/>
        <v>0</v>
      </c>
      <c r="AU176" s="99">
        <f t="shared" si="428"/>
        <v>0</v>
      </c>
      <c r="AV176" s="99">
        <f t="shared" si="428"/>
        <v>0</v>
      </c>
      <c r="AW176" s="99">
        <f t="shared" si="428"/>
        <v>0</v>
      </c>
      <c r="AX176" s="99">
        <f t="shared" si="428"/>
        <v>0</v>
      </c>
      <c r="AY176" s="99">
        <f t="shared" si="428"/>
        <v>0</v>
      </c>
      <c r="AZ176" s="99">
        <f t="shared" si="428"/>
        <v>1229608513.1590602</v>
      </c>
      <c r="BA176" s="99">
        <f t="shared" si="428"/>
        <v>50485</v>
      </c>
      <c r="BB176" s="99">
        <f t="shared" si="428"/>
        <v>0</v>
      </c>
      <c r="BC176" s="99">
        <f t="shared" si="428"/>
        <v>0</v>
      </c>
      <c r="BD176" s="99">
        <f t="shared" si="428"/>
        <v>0</v>
      </c>
      <c r="BE176" s="99">
        <f t="shared" si="428"/>
        <v>0</v>
      </c>
      <c r="BF176" s="99">
        <f t="shared" si="428"/>
        <v>0</v>
      </c>
      <c r="BG176" s="118">
        <f t="shared" si="428"/>
        <v>1229658998.1590602</v>
      </c>
      <c r="BI176" s="118">
        <f t="shared" si="428"/>
        <v>1229658998.1590602</v>
      </c>
      <c r="BK176" s="75">
        <f>BI176-BI145</f>
        <v>0</v>
      </c>
    </row>
    <row r="177" spans="2:63" ht="13.8" thickTop="1">
      <c r="F177" s="75"/>
      <c r="G177" s="200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200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200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200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200"/>
      <c r="BI177" s="205"/>
    </row>
    <row r="178" spans="2:63" ht="13.8" thickBot="1">
      <c r="B178" s="103" t="s">
        <v>184</v>
      </c>
      <c r="F178" s="104">
        <f t="shared" ref="F178:AF178" si="429">F156+F170</f>
        <v>0</v>
      </c>
      <c r="G178" s="206">
        <f t="shared" si="429"/>
        <v>0</v>
      </c>
      <c r="H178" s="104">
        <f t="shared" si="429"/>
        <v>0</v>
      </c>
      <c r="I178" s="104">
        <f t="shared" si="429"/>
        <v>0</v>
      </c>
      <c r="J178" s="104">
        <f t="shared" si="429"/>
        <v>0</v>
      </c>
      <c r="K178" s="104">
        <f t="shared" si="429"/>
        <v>0</v>
      </c>
      <c r="L178" s="104">
        <f t="shared" si="429"/>
        <v>0</v>
      </c>
      <c r="M178" s="104">
        <f t="shared" si="429"/>
        <v>0</v>
      </c>
      <c r="N178" s="104">
        <f t="shared" si="429"/>
        <v>0</v>
      </c>
      <c r="O178" s="104">
        <f t="shared" si="429"/>
        <v>0</v>
      </c>
      <c r="P178" s="104">
        <f t="shared" si="429"/>
        <v>0</v>
      </c>
      <c r="Q178" s="104">
        <f t="shared" si="429"/>
        <v>0</v>
      </c>
      <c r="R178" s="104">
        <f t="shared" si="429"/>
        <v>0</v>
      </c>
      <c r="S178" s="104">
        <f t="shared" si="429"/>
        <v>0</v>
      </c>
      <c r="T178" s="206">
        <f t="shared" si="429"/>
        <v>0</v>
      </c>
      <c r="U178" s="104">
        <f t="shared" si="429"/>
        <v>0</v>
      </c>
      <c r="V178" s="104">
        <f t="shared" si="429"/>
        <v>0</v>
      </c>
      <c r="W178" s="104">
        <f t="shared" si="429"/>
        <v>0</v>
      </c>
      <c r="X178" s="104">
        <f t="shared" si="429"/>
        <v>0</v>
      </c>
      <c r="Y178" s="104">
        <f t="shared" si="429"/>
        <v>0</v>
      </c>
      <c r="Z178" s="104">
        <f t="shared" si="429"/>
        <v>0</v>
      </c>
      <c r="AA178" s="104">
        <f t="shared" si="429"/>
        <v>0</v>
      </c>
      <c r="AB178" s="104">
        <f t="shared" si="429"/>
        <v>0</v>
      </c>
      <c r="AC178" s="104">
        <f t="shared" si="429"/>
        <v>0</v>
      </c>
      <c r="AD178" s="104">
        <f t="shared" si="429"/>
        <v>0</v>
      </c>
      <c r="AE178" s="104">
        <f t="shared" si="429"/>
        <v>0</v>
      </c>
      <c r="AF178" s="104">
        <f t="shared" si="429"/>
        <v>0</v>
      </c>
      <c r="AG178" s="206">
        <f t="shared" ref="AG178" si="430">AG156+AG170</f>
        <v>0</v>
      </c>
      <c r="AH178" s="104">
        <f t="shared" ref="AH178:AS178" si="431">AH156+AH170</f>
        <v>0</v>
      </c>
      <c r="AI178" s="104">
        <f t="shared" si="431"/>
        <v>0</v>
      </c>
      <c r="AJ178" s="104">
        <f t="shared" si="431"/>
        <v>0</v>
      </c>
      <c r="AK178" s="104">
        <f t="shared" si="431"/>
        <v>0</v>
      </c>
      <c r="AL178" s="104">
        <f t="shared" si="431"/>
        <v>0</v>
      </c>
      <c r="AM178" s="104">
        <f t="shared" si="431"/>
        <v>0</v>
      </c>
      <c r="AN178" s="104">
        <f t="shared" si="431"/>
        <v>0</v>
      </c>
      <c r="AO178" s="104">
        <f t="shared" si="431"/>
        <v>0</v>
      </c>
      <c r="AP178" s="104">
        <f t="shared" si="431"/>
        <v>0</v>
      </c>
      <c r="AQ178" s="104">
        <f t="shared" si="431"/>
        <v>0</v>
      </c>
      <c r="AR178" s="104">
        <f t="shared" si="431"/>
        <v>0</v>
      </c>
      <c r="AS178" s="104">
        <f t="shared" si="431"/>
        <v>0</v>
      </c>
      <c r="AT178" s="206">
        <f t="shared" ref="AT178" si="432">AT156+AT170</f>
        <v>0</v>
      </c>
      <c r="AU178" s="104">
        <f t="shared" ref="AU178:BF178" si="433">AU156+AU170</f>
        <v>0</v>
      </c>
      <c r="AV178" s="104">
        <f t="shared" si="433"/>
        <v>0</v>
      </c>
      <c r="AW178" s="104">
        <f t="shared" si="433"/>
        <v>0</v>
      </c>
      <c r="AX178" s="104">
        <f t="shared" si="433"/>
        <v>0</v>
      </c>
      <c r="AY178" s="104">
        <f t="shared" si="433"/>
        <v>0</v>
      </c>
      <c r="AZ178" s="104">
        <f t="shared" si="433"/>
        <v>90533134.238777012</v>
      </c>
      <c r="BA178" s="104">
        <f t="shared" si="433"/>
        <v>0</v>
      </c>
      <c r="BB178" s="104">
        <f t="shared" si="433"/>
        <v>0</v>
      </c>
      <c r="BC178" s="104">
        <f t="shared" si="433"/>
        <v>0</v>
      </c>
      <c r="BD178" s="104">
        <f t="shared" si="433"/>
        <v>0</v>
      </c>
      <c r="BE178" s="104">
        <f t="shared" si="433"/>
        <v>0</v>
      </c>
      <c r="BF178" s="104">
        <f t="shared" si="433"/>
        <v>0</v>
      </c>
      <c r="BG178" s="206">
        <f t="shared" ref="BG178" si="434">BG156+BG170</f>
        <v>90533134.238777012</v>
      </c>
      <c r="BI178" s="200">
        <f>G178+T178+AG178+AT178+BG178</f>
        <v>90533134.238777012</v>
      </c>
      <c r="BK178" s="75">
        <f>BI178-BI147</f>
        <v>0</v>
      </c>
    </row>
    <row r="179" spans="2:63" ht="13.8" thickTop="1">
      <c r="F179" s="75"/>
    </row>
    <row r="180" spans="2:63">
      <c r="F180" s="75"/>
    </row>
    <row r="181" spans="2:63">
      <c r="F181" s="75"/>
    </row>
    <row r="182" spans="2:63">
      <c r="F182" s="75"/>
    </row>
    <row r="183" spans="2:63">
      <c r="F183" s="75"/>
    </row>
    <row r="184" spans="2:63">
      <c r="F184" s="75"/>
    </row>
    <row r="185" spans="2:63">
      <c r="F185" s="75"/>
    </row>
    <row r="186" spans="2:63">
      <c r="F186" s="75"/>
    </row>
    <row r="187" spans="2:63">
      <c r="F187" s="75"/>
    </row>
    <row r="188" spans="2:63">
      <c r="F188" s="75"/>
    </row>
    <row r="189" spans="2:63">
      <c r="F189" s="75"/>
    </row>
    <row r="190" spans="2:63">
      <c r="F190" s="75"/>
    </row>
    <row r="191" spans="2:63">
      <c r="F191" s="75"/>
    </row>
    <row r="192" spans="2:63">
      <c r="F192" s="75"/>
    </row>
    <row r="193" spans="6:6">
      <c r="F193" s="75"/>
    </row>
  </sheetData>
  <pageMargins left="0.2" right="0.2" top="0.25" bottom="0.4" header="0.3" footer="0"/>
  <pageSetup paperSize="5" scale="64" orientation="landscape" r:id="rId1"/>
  <rowBreaks count="2" manualBreakCount="2">
    <brk id="64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 for C-22</vt:lpstr>
      <vt:lpstr>Tax Provision Calculation</vt:lpstr>
      <vt:lpstr>Deferred Tax Calculation</vt:lpstr>
      <vt:lpstr>Proration Adjustment</vt:lpstr>
      <vt:lpstr>Depreciation Calcs</vt:lpstr>
      <vt:lpstr>Tax Basis</vt:lpstr>
      <vt:lpstr>Book Summary</vt:lpstr>
      <vt:lpstr>13 Month Avg</vt:lpstr>
      <vt:lpstr>PIS and Depr Calc</vt:lpstr>
      <vt:lpstr>UI Data Export</vt:lpstr>
      <vt:lpstr>'13 Month Avg'!Print_Area</vt:lpstr>
      <vt:lpstr>'Book Summary'!Print_Area</vt:lpstr>
      <vt:lpstr>'Data for C-22'!Print_Area</vt:lpstr>
      <vt:lpstr>'Deferred Tax Calculation'!Print_Area</vt:lpstr>
      <vt:lpstr>'Depreciation Calcs'!Print_Area</vt:lpstr>
      <vt:lpstr>'PIS and Depr Calc'!Print_Area</vt:lpstr>
      <vt:lpstr>'Tax Basis'!Print_Area</vt:lpstr>
      <vt:lpstr>'Tax Provision Calculation'!Print_Area</vt:lpstr>
      <vt:lpstr>'UI Data Export'!Print_Area</vt:lpstr>
      <vt:lpstr>'Book Summary'!Print_Titles</vt:lpstr>
      <vt:lpstr>'Deferred Tax Calculation'!Print_Titles</vt:lpstr>
      <vt:lpstr>'Depreciation Calcs'!Print_Titles</vt:lpstr>
      <vt:lpstr>'PIS and Depr Calc'!Print_Titles</vt:lpstr>
      <vt:lpstr>'Tax Provision Calculation'!Print_Titles</vt:lpstr>
      <vt:lpstr>'UI Data Export'!Print_Titles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2016-04-13T18:39:06Z</dcterms:created>
  <dcterms:modified xsi:type="dcterms:W3CDTF">2016-04-15T11:15:04Z</dcterms:modified>
</cp:coreProperties>
</file>