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2" windowWidth="19416" windowHeight="11016"/>
  </bookViews>
  <sheets>
    <sheet name="Transfer Forecast" sheetId="1" r:id="rId1"/>
    <sheet name="Masters Forecast" sheetId="2" r:id="rId2"/>
  </sheets>
  <calcPr calcId="145621"/>
</workbook>
</file>

<file path=xl/calcChain.xml><?xml version="1.0" encoding="utf-8"?>
<calcChain xmlns="http://schemas.openxmlformats.org/spreadsheetml/2006/main">
  <c r="C32" i="2" l="1"/>
  <c r="E12" i="2" l="1"/>
  <c r="K12" i="2"/>
  <c r="E13" i="2"/>
  <c r="K13" i="2"/>
  <c r="E14" i="2"/>
  <c r="K14" i="2"/>
  <c r="E15" i="2"/>
  <c r="K15" i="2"/>
  <c r="E16" i="2"/>
  <c r="K16" i="2"/>
  <c r="E17" i="2"/>
  <c r="K17" i="2"/>
  <c r="E18" i="2"/>
  <c r="K18" i="2"/>
  <c r="E19" i="2"/>
  <c r="K19" i="2"/>
  <c r="E20" i="2"/>
  <c r="K20" i="2"/>
  <c r="B21" i="2"/>
  <c r="C21" i="2"/>
  <c r="D21" i="2"/>
  <c r="H21" i="2"/>
  <c r="I21" i="2"/>
  <c r="J21" i="2"/>
  <c r="E22" i="2"/>
  <c r="E23" i="2"/>
  <c r="E24" i="2"/>
  <c r="K24" i="2"/>
  <c r="E25" i="2"/>
  <c r="K25" i="2"/>
  <c r="E26" i="2"/>
  <c r="K26" i="2"/>
  <c r="B27" i="2"/>
  <c r="C27" i="2"/>
  <c r="D27" i="2"/>
  <c r="H27" i="2"/>
  <c r="I27" i="2"/>
  <c r="J27" i="2"/>
  <c r="K21" i="2" l="1"/>
  <c r="K27" i="2"/>
  <c r="E27" i="2"/>
  <c r="E21" i="2"/>
  <c r="Q13" i="2"/>
  <c r="Q14" i="2"/>
  <c r="Q15" i="2"/>
  <c r="Q16" i="2"/>
  <c r="Q17" i="2"/>
  <c r="Q18" i="2"/>
  <c r="Q19" i="2"/>
  <c r="Q20" i="2"/>
  <c r="Q24" i="2"/>
  <c r="Q25" i="2"/>
  <c r="Q26" i="2"/>
  <c r="Q12" i="2"/>
  <c r="W13" i="2"/>
  <c r="W14" i="2"/>
  <c r="W15" i="2"/>
  <c r="W16" i="2"/>
  <c r="W17" i="2"/>
  <c r="W18" i="2"/>
  <c r="W19" i="2"/>
  <c r="W20" i="2"/>
  <c r="W12" i="2"/>
  <c r="P27" i="2" l="1"/>
  <c r="O27" i="2"/>
  <c r="N27" i="2"/>
  <c r="V21" i="2"/>
  <c r="U21" i="2"/>
  <c r="T21" i="2"/>
  <c r="P21" i="2"/>
  <c r="O21" i="2"/>
  <c r="N21" i="2"/>
  <c r="T22" i="2" l="1"/>
  <c r="B38" i="2" s="1"/>
  <c r="Q27" i="2"/>
  <c r="Q21" i="2"/>
  <c r="V22" i="2"/>
  <c r="D40" i="2" s="1"/>
  <c r="U22" i="2"/>
  <c r="C37" i="2" s="1"/>
  <c r="W21" i="2"/>
  <c r="B40" i="2"/>
  <c r="B34" i="2"/>
  <c r="B32" i="2"/>
  <c r="B39" i="2"/>
  <c r="B35" i="2"/>
  <c r="T26" i="2"/>
  <c r="B46" i="2" s="1"/>
  <c r="T24" i="2"/>
  <c r="D37" i="2"/>
  <c r="D35" i="2"/>
  <c r="V26" i="2"/>
  <c r="D46" i="2" s="1"/>
  <c r="V25" i="2"/>
  <c r="D45" i="2" s="1"/>
  <c r="E37" i="2" l="1"/>
  <c r="U25" i="2"/>
  <c r="W25" i="2" s="1"/>
  <c r="B37" i="2"/>
  <c r="B36" i="2"/>
  <c r="B47" i="2" s="1"/>
  <c r="B33" i="2"/>
  <c r="T25" i="2"/>
  <c r="B45" i="2" s="1"/>
  <c r="D33" i="2"/>
  <c r="D38" i="2"/>
  <c r="V24" i="2"/>
  <c r="D44" i="2" s="1"/>
  <c r="D34" i="2"/>
  <c r="D39" i="2"/>
  <c r="C34" i="2"/>
  <c r="E34" i="2" s="1"/>
  <c r="C38" i="2"/>
  <c r="D32" i="2"/>
  <c r="D36" i="2"/>
  <c r="C36" i="2"/>
  <c r="C40" i="2"/>
  <c r="E40" i="2" s="1"/>
  <c r="C45" i="2"/>
  <c r="E45" i="2" s="1"/>
  <c r="U26" i="2"/>
  <c r="C35" i="2"/>
  <c r="E35" i="2" s="1"/>
  <c r="C39" i="2"/>
  <c r="E39" i="2" s="1"/>
  <c r="U24" i="2"/>
  <c r="C44" i="2" s="1"/>
  <c r="C33" i="2"/>
  <c r="V27" i="2"/>
  <c r="B44" i="2"/>
  <c r="U27" i="2"/>
  <c r="T27" i="2" l="1"/>
  <c r="E32" i="2"/>
  <c r="E38" i="2"/>
  <c r="B41" i="2"/>
  <c r="D41" i="2"/>
  <c r="E33" i="2"/>
  <c r="D47" i="2"/>
  <c r="C41" i="2"/>
  <c r="W24" i="2"/>
  <c r="C46" i="2"/>
  <c r="E46" i="2" s="1"/>
  <c r="W26" i="2"/>
  <c r="E44" i="2"/>
  <c r="E36" i="2"/>
  <c r="B25" i="1"/>
  <c r="H21" i="1"/>
  <c r="B33" i="1" s="1"/>
  <c r="G21" i="1"/>
  <c r="G20" i="1"/>
  <c r="G19" i="1"/>
  <c r="G18" i="1"/>
  <c r="G17" i="1"/>
  <c r="G16" i="1"/>
  <c r="G15" i="1"/>
  <c r="G14" i="1"/>
  <c r="G13" i="1"/>
  <c r="E41" i="2" l="1"/>
  <c r="W27" i="2"/>
  <c r="E24" i="1"/>
  <c r="B30" i="1"/>
  <c r="B35" i="1"/>
  <c r="E22" i="1"/>
  <c r="B31" i="1"/>
  <c r="B36" i="1"/>
  <c r="B32" i="1"/>
  <c r="E23" i="1"/>
  <c r="G23" i="1" s="1"/>
  <c r="B28" i="1"/>
  <c r="B34" i="1"/>
  <c r="C47" i="2"/>
  <c r="E47" i="2" s="1"/>
  <c r="B29" i="1"/>
  <c r="B37" i="1" l="1"/>
  <c r="G22" i="1"/>
  <c r="E25" i="1"/>
  <c r="B38" i="1"/>
  <c r="B39" i="1"/>
  <c r="G24" i="1"/>
  <c r="B40" i="1" l="1"/>
</calcChain>
</file>

<file path=xl/sharedStrings.xml><?xml version="1.0" encoding="utf-8"?>
<sst xmlns="http://schemas.openxmlformats.org/spreadsheetml/2006/main" count="146" uniqueCount="32">
  <si>
    <t>FLORIDA POWER AND LIGHT GROUP</t>
  </si>
  <si>
    <t>BUSINESS UNIT NAME:</t>
  </si>
  <si>
    <t>CUSTOMER SERVICE</t>
  </si>
  <si>
    <t>FUNCTIONAL AREA:</t>
  </si>
  <si>
    <t>REVENUE MANAGEMENT</t>
  </si>
  <si>
    <t>COMPLETED BY:</t>
  </si>
  <si>
    <t>CREDIT RISK</t>
  </si>
  <si>
    <t>AS OF DATE:</t>
  </si>
  <si>
    <t>Jan</t>
  </si>
  <si>
    <t>Feb</t>
  </si>
  <si>
    <t>Mar</t>
  </si>
  <si>
    <t>Apr</t>
  </si>
  <si>
    <t>May</t>
  </si>
  <si>
    <t>Jun</t>
  </si>
  <si>
    <t>Jul</t>
  </si>
  <si>
    <t>Aug</t>
  </si>
  <si>
    <t>Weighted AVG</t>
  </si>
  <si>
    <t>Sep</t>
  </si>
  <si>
    <t>Oct</t>
  </si>
  <si>
    <t>Nov</t>
  </si>
  <si>
    <t>Dec</t>
  </si>
  <si>
    <t>VOLUME</t>
  </si>
  <si>
    <t>COMBINED-DIFF</t>
  </si>
  <si>
    <t>SUB - TOTAL</t>
  </si>
  <si>
    <t>ANALYSIS:</t>
  </si>
  <si>
    <t>TRANSFER DEPOSIT EXCESS REFUNDS</t>
  </si>
  <si>
    <t>MASTER ACCOUNTS EXCESS REFUNDS</t>
  </si>
  <si>
    <t>DEP QUOTED</t>
  </si>
  <si>
    <t>GROUP GUIDE</t>
  </si>
  <si>
    <t>FPL RC-16</t>
  </si>
  <si>
    <t>OPC 014856</t>
  </si>
  <si>
    <t>OPC 014857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</si>
</sst>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m/d/yy;@"/>
    <numFmt numFmtId="166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Border="1"/>
    <xf numFmtId="0" fontId="5" fillId="0" borderId="0" xfId="0" applyFont="1"/>
    <xf numFmtId="14" fontId="5" fillId="0" borderId="0" xfId="0" applyNumberFormat="1" applyFont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44" fontId="2" fillId="0" borderId="0" xfId="0" applyNumberFormat="1" applyFont="1" applyBorder="1"/>
    <xf numFmtId="0" fontId="0" fillId="0" borderId="0" xfId="0" applyBorder="1" applyAlignment="1">
      <alignment horizontal="center" vertical="center"/>
    </xf>
    <xf numFmtId="44" fontId="0" fillId="0" borderId="0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9" fontId="0" fillId="0" borderId="0" xfId="1" applyFont="1" applyBorder="1" applyAlignment="1">
      <alignment horizontal="center" vertical="center"/>
    </xf>
    <xf numFmtId="9" fontId="0" fillId="0" borderId="0" xfId="1" applyNumberFormat="1" applyFont="1" applyBorder="1" applyAlignment="1">
      <alignment horizontal="center" vertical="center"/>
    </xf>
    <xf numFmtId="164" fontId="0" fillId="0" borderId="0" xfId="1" applyNumberFormat="1" applyFont="1" applyBorder="1" applyAlignment="1">
      <alignment horizontal="center" vertical="center"/>
    </xf>
    <xf numFmtId="44" fontId="0" fillId="0" borderId="0" xfId="0" applyNumberFormat="1" applyBorder="1"/>
    <xf numFmtId="44" fontId="0" fillId="0" borderId="0" xfId="0" applyNumberFormat="1"/>
    <xf numFmtId="165" fontId="0" fillId="0" borderId="0" xfId="0" applyNumberFormat="1" applyAlignment="1">
      <alignment horizontal="left" indent="1"/>
    </xf>
    <xf numFmtId="0" fontId="0" fillId="0" borderId="0" xfId="0" applyNumberFormat="1"/>
    <xf numFmtId="165" fontId="0" fillId="0" borderId="1" xfId="0" applyNumberFormat="1" applyBorder="1" applyAlignment="1">
      <alignment horizontal="left" indent="1"/>
    </xf>
    <xf numFmtId="0" fontId="0" fillId="0" borderId="1" xfId="0" applyNumberFormat="1" applyBorder="1"/>
    <xf numFmtId="44" fontId="0" fillId="0" borderId="1" xfId="0" applyNumberFormat="1" applyBorder="1"/>
    <xf numFmtId="165" fontId="0" fillId="0" borderId="0" xfId="0" applyNumberFormat="1" applyBorder="1" applyAlignment="1">
      <alignment horizontal="left" indent="1"/>
    </xf>
    <xf numFmtId="0" fontId="0" fillId="0" borderId="0" xfId="0" applyNumberFormat="1" applyBorder="1"/>
    <xf numFmtId="10" fontId="0" fillId="0" borderId="0" xfId="1" applyNumberFormat="1" applyFont="1"/>
    <xf numFmtId="10" fontId="0" fillId="0" borderId="0" xfId="1" applyNumberFormat="1" applyFont="1" applyBorder="1"/>
    <xf numFmtId="166" fontId="0" fillId="0" borderId="0" xfId="2" applyNumberFormat="1" applyFont="1"/>
    <xf numFmtId="0" fontId="2" fillId="0" borderId="0" xfId="0" applyFont="1" applyFill="1" applyBorder="1" applyAlignment="1">
      <alignment horizontal="left"/>
    </xf>
    <xf numFmtId="44" fontId="2" fillId="0" borderId="0" xfId="0" applyNumberFormat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9" fontId="0" fillId="0" borderId="0" xfId="1" applyFont="1" applyFill="1" applyBorder="1" applyAlignment="1">
      <alignment horizontal="center" vertical="center"/>
    </xf>
    <xf numFmtId="0" fontId="2" fillId="0" borderId="0" xfId="0" applyFont="1" applyFill="1" applyBorder="1"/>
    <xf numFmtId="44" fontId="0" fillId="0" borderId="0" xfId="0" applyNumberFormat="1" applyFill="1"/>
    <xf numFmtId="165" fontId="0" fillId="0" borderId="0" xfId="0" applyNumberFormat="1" applyFill="1" applyBorder="1" applyAlignment="1">
      <alignment horizontal="left" indent="1"/>
    </xf>
    <xf numFmtId="10" fontId="0" fillId="0" borderId="0" xfId="0" applyNumberFormat="1"/>
    <xf numFmtId="165" fontId="0" fillId="2" borderId="0" xfId="0" applyNumberFormat="1" applyFill="1" applyAlignment="1">
      <alignment horizontal="left" indent="1"/>
    </xf>
    <xf numFmtId="0" fontId="0" fillId="2" borderId="0" xfId="0" applyNumberFormat="1" applyFill="1"/>
    <xf numFmtId="44" fontId="0" fillId="2" borderId="0" xfId="0" applyNumberFormat="1" applyFill="1"/>
    <xf numFmtId="165" fontId="0" fillId="2" borderId="1" xfId="0" applyNumberFormat="1" applyFill="1" applyBorder="1" applyAlignment="1">
      <alignment horizontal="left" indent="1"/>
    </xf>
    <xf numFmtId="0" fontId="0" fillId="2" borderId="1" xfId="0" applyNumberFormat="1" applyFill="1" applyBorder="1"/>
    <xf numFmtId="44" fontId="0" fillId="2" borderId="1" xfId="0" applyNumberFormat="1" applyFill="1" applyBorder="1"/>
    <xf numFmtId="0" fontId="0" fillId="2" borderId="0" xfId="0" applyFill="1" applyBorder="1" applyAlignment="1">
      <alignment horizontal="center" vertical="center"/>
    </xf>
    <xf numFmtId="44" fontId="0" fillId="2" borderId="0" xfId="0" applyNumberForma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showGridLines="0" tabSelected="1" workbookViewId="0">
      <selection activeCell="A2" sqref="A2"/>
    </sheetView>
  </sheetViews>
  <sheetFormatPr defaultColWidth="9.109375" defaultRowHeight="14.4" x14ac:dyDescent="0.3"/>
  <cols>
    <col min="1" max="1" width="23.33203125" style="3" customWidth="1"/>
    <col min="2" max="2" width="15.109375" style="3" customWidth="1"/>
    <col min="3" max="3" width="5" style="3" bestFit="1" customWidth="1"/>
    <col min="4" max="5" width="15" style="3" bestFit="1" customWidth="1"/>
    <col min="6" max="6" width="5" style="3" bestFit="1" customWidth="1"/>
    <col min="7" max="7" width="15" style="3" bestFit="1" customWidth="1"/>
    <col min="8" max="8" width="14.109375" style="3" bestFit="1" customWidth="1"/>
    <col min="9" max="9" width="5.88671875" style="3" bestFit="1" customWidth="1"/>
    <col min="10" max="10" width="14.109375" style="3" bestFit="1" customWidth="1"/>
    <col min="11" max="16384" width="9.109375" style="3"/>
  </cols>
  <sheetData>
    <row r="1" spans="1:7" s="6" customFormat="1" x14ac:dyDescent="0.3">
      <c r="A1" s="6" t="s">
        <v>30</v>
      </c>
    </row>
    <row r="2" spans="1:7" s="6" customFormat="1" x14ac:dyDescent="0.3">
      <c r="A2" s="6" t="s">
        <v>29</v>
      </c>
    </row>
    <row r="3" spans="1:7" s="6" customFormat="1" x14ac:dyDescent="0.3"/>
    <row r="4" spans="1:7" x14ac:dyDescent="0.3">
      <c r="A4" s="1" t="s">
        <v>0</v>
      </c>
      <c r="B4" s="2"/>
    </row>
    <row r="5" spans="1:7" x14ac:dyDescent="0.3">
      <c r="A5" s="1" t="s">
        <v>1</v>
      </c>
      <c r="B5" s="4" t="s">
        <v>2</v>
      </c>
    </row>
    <row r="6" spans="1:7" x14ac:dyDescent="0.3">
      <c r="A6" s="1" t="s">
        <v>3</v>
      </c>
      <c r="B6" s="4" t="s">
        <v>4</v>
      </c>
    </row>
    <row r="7" spans="1:7" x14ac:dyDescent="0.3">
      <c r="A7" s="1" t="s">
        <v>5</v>
      </c>
      <c r="B7" s="4" t="s">
        <v>6</v>
      </c>
    </row>
    <row r="8" spans="1:7" x14ac:dyDescent="0.3">
      <c r="A8" s="1" t="s">
        <v>24</v>
      </c>
      <c r="B8" s="4" t="s">
        <v>25</v>
      </c>
    </row>
    <row r="9" spans="1:7" x14ac:dyDescent="0.3">
      <c r="A9" s="1" t="s">
        <v>7</v>
      </c>
      <c r="B9" s="5">
        <v>42284</v>
      </c>
    </row>
    <row r="12" spans="1:7" x14ac:dyDescent="0.3">
      <c r="A12" s="6">
        <v>2014</v>
      </c>
      <c r="D12" s="7">
        <v>2015</v>
      </c>
      <c r="E12" s="8"/>
    </row>
    <row r="13" spans="1:7" x14ac:dyDescent="0.3">
      <c r="A13" s="9" t="s">
        <v>8</v>
      </c>
      <c r="B13" s="10">
        <v>-454340.12</v>
      </c>
      <c r="C13" s="9"/>
      <c r="D13" s="11" t="s">
        <v>8</v>
      </c>
      <c r="E13" s="10">
        <v>-368700</v>
      </c>
      <c r="F13" s="9"/>
      <c r="G13" s="12">
        <f t="shared" ref="G13:G24" si="0">E13/B13-1</f>
        <v>-0.18849341326053271</v>
      </c>
    </row>
    <row r="14" spans="1:7" x14ac:dyDescent="0.3">
      <c r="A14" s="9" t="s">
        <v>9</v>
      </c>
      <c r="B14" s="10">
        <v>-374577</v>
      </c>
      <c r="C14" s="9"/>
      <c r="D14" s="11" t="s">
        <v>9</v>
      </c>
      <c r="E14" s="10">
        <v>-369750</v>
      </c>
      <c r="F14" s="9"/>
      <c r="G14" s="12">
        <f t="shared" si="0"/>
        <v>-1.2886536012622241E-2</v>
      </c>
    </row>
    <row r="15" spans="1:7" x14ac:dyDescent="0.3">
      <c r="A15" s="9" t="s">
        <v>10</v>
      </c>
      <c r="B15" s="10">
        <v>-526160</v>
      </c>
      <c r="C15" s="9"/>
      <c r="D15" s="11" t="s">
        <v>10</v>
      </c>
      <c r="E15" s="10">
        <v>-471899</v>
      </c>
      <c r="F15" s="9"/>
      <c r="G15" s="12">
        <f t="shared" si="0"/>
        <v>-0.10312642542192485</v>
      </c>
    </row>
    <row r="16" spans="1:7" x14ac:dyDescent="0.3">
      <c r="A16" s="9" t="s">
        <v>11</v>
      </c>
      <c r="B16" s="10">
        <v>-462385</v>
      </c>
      <c r="C16" s="9"/>
      <c r="D16" s="11" t="s">
        <v>11</v>
      </c>
      <c r="E16" s="10">
        <v>-430316</v>
      </c>
      <c r="F16" s="9"/>
      <c r="G16" s="12">
        <f t="shared" si="0"/>
        <v>-6.9355623560452884E-2</v>
      </c>
    </row>
    <row r="17" spans="1:12" x14ac:dyDescent="0.3">
      <c r="A17" s="9" t="s">
        <v>12</v>
      </c>
      <c r="B17" s="10">
        <v>-446346</v>
      </c>
      <c r="C17" s="9"/>
      <c r="D17" s="11" t="s">
        <v>12</v>
      </c>
      <c r="E17" s="10">
        <v>-405564</v>
      </c>
      <c r="F17" s="9"/>
      <c r="G17" s="12">
        <f t="shared" si="0"/>
        <v>-9.1368579532470351E-2</v>
      </c>
    </row>
    <row r="18" spans="1:12" x14ac:dyDescent="0.3">
      <c r="A18" s="9" t="s">
        <v>13</v>
      </c>
      <c r="B18" s="10">
        <v>-450091</v>
      </c>
      <c r="C18" s="9"/>
      <c r="D18" s="11" t="s">
        <v>13</v>
      </c>
      <c r="E18" s="10">
        <v>-435134</v>
      </c>
      <c r="F18" s="9"/>
      <c r="G18" s="12">
        <f t="shared" si="0"/>
        <v>-3.3231057719438906E-2</v>
      </c>
    </row>
    <row r="19" spans="1:12" x14ac:dyDescent="0.3">
      <c r="A19" s="9" t="s">
        <v>14</v>
      </c>
      <c r="B19" s="10">
        <v>-487383</v>
      </c>
      <c r="C19" s="9"/>
      <c r="D19" s="11" t="s">
        <v>14</v>
      </c>
      <c r="E19" s="10">
        <v>-449127</v>
      </c>
      <c r="F19" s="9"/>
      <c r="G19" s="12">
        <f t="shared" si="0"/>
        <v>-7.8492684398101753E-2</v>
      </c>
    </row>
    <row r="20" spans="1:12" x14ac:dyDescent="0.3">
      <c r="A20" s="9" t="s">
        <v>15</v>
      </c>
      <c r="B20" s="10">
        <v>-392695</v>
      </c>
      <c r="C20" s="9"/>
      <c r="D20" s="11" t="s">
        <v>15</v>
      </c>
      <c r="E20" s="10">
        <v>-446369</v>
      </c>
      <c r="F20" s="9"/>
      <c r="G20" s="12">
        <f t="shared" si="0"/>
        <v>0.13668113930658654</v>
      </c>
      <c r="H20" s="9" t="s">
        <v>16</v>
      </c>
    </row>
    <row r="21" spans="1:12" x14ac:dyDescent="0.3">
      <c r="A21" s="9" t="s">
        <v>17</v>
      </c>
      <c r="B21" s="10">
        <v>-489792</v>
      </c>
      <c r="C21" s="9"/>
      <c r="D21" s="11" t="s">
        <v>17</v>
      </c>
      <c r="E21" s="10">
        <v>-422443</v>
      </c>
      <c r="F21" s="9"/>
      <c r="G21" s="12">
        <f t="shared" si="0"/>
        <v>-0.13750530837580033</v>
      </c>
      <c r="H21" s="13">
        <f>SUM(E13:E21)/SUM(B13:B21)-1</f>
        <v>-6.9657983015455116E-2</v>
      </c>
    </row>
    <row r="22" spans="1:12" x14ac:dyDescent="0.3">
      <c r="A22" s="9" t="s">
        <v>18</v>
      </c>
      <c r="B22" s="10">
        <v>-445539</v>
      </c>
      <c r="C22" s="9"/>
      <c r="D22" s="44" t="s">
        <v>18</v>
      </c>
      <c r="E22" s="45">
        <f>ROUNDUP(SUM(B22*$H$21)+B22,0)</f>
        <v>-414504</v>
      </c>
      <c r="F22" s="9"/>
      <c r="G22" s="14">
        <f t="shared" si="0"/>
        <v>-6.9657201726448181E-2</v>
      </c>
    </row>
    <row r="23" spans="1:12" x14ac:dyDescent="0.3">
      <c r="A23" s="9" t="s">
        <v>19</v>
      </c>
      <c r="B23" s="10">
        <v>-406189</v>
      </c>
      <c r="C23" s="9"/>
      <c r="D23" s="44" t="s">
        <v>19</v>
      </c>
      <c r="E23" s="45">
        <f>ROUNDUP(SUM(B23*$H$21)+B23,0)</f>
        <v>-377895</v>
      </c>
      <c r="F23" s="9"/>
      <c r="G23" s="14">
        <f t="shared" si="0"/>
        <v>-6.9657228531545656E-2</v>
      </c>
    </row>
    <row r="24" spans="1:12" x14ac:dyDescent="0.3">
      <c r="A24" s="9" t="s">
        <v>20</v>
      </c>
      <c r="B24" s="10">
        <v>-435010</v>
      </c>
      <c r="C24" s="9"/>
      <c r="D24" s="44" t="s">
        <v>20</v>
      </c>
      <c r="E24" s="45">
        <f>ROUNDUP(SUM(B24*$H$21)+B24,0)</f>
        <v>-404709</v>
      </c>
      <c r="F24" s="9"/>
      <c r="G24" s="14">
        <f t="shared" si="0"/>
        <v>-6.9655869980000507E-2</v>
      </c>
    </row>
    <row r="25" spans="1:12" x14ac:dyDescent="0.3">
      <c r="A25" s="9"/>
      <c r="B25" s="10">
        <f>SUM(B13:B24)</f>
        <v>-5370507.1200000001</v>
      </c>
      <c r="C25" s="9"/>
      <c r="D25" s="9"/>
      <c r="E25" s="10">
        <f>SUM(E13:E24)</f>
        <v>-4996410</v>
      </c>
      <c r="F25" s="9"/>
      <c r="G25" s="9"/>
    </row>
    <row r="27" spans="1:12" x14ac:dyDescent="0.3">
      <c r="A27" s="6">
        <v>2016</v>
      </c>
      <c r="D27" s="27"/>
      <c r="E27" s="28"/>
      <c r="F27" s="29"/>
      <c r="G27" s="29"/>
      <c r="H27" s="29"/>
      <c r="I27" s="29"/>
      <c r="L27" s="29"/>
    </row>
    <row r="28" spans="1:12" x14ac:dyDescent="0.3">
      <c r="A28" s="44" t="s">
        <v>8</v>
      </c>
      <c r="B28" s="45">
        <f t="shared" ref="B28:B39" si="1">ROUNDUP(SUM(E13*$H$21)+E13,0)</f>
        <v>-343018</v>
      </c>
      <c r="C28" s="9"/>
      <c r="D28" s="30"/>
      <c r="E28" s="31"/>
      <c r="F28" s="32"/>
      <c r="G28" s="33"/>
      <c r="H28" s="29"/>
      <c r="I28" s="29"/>
      <c r="L28" s="29"/>
    </row>
    <row r="29" spans="1:12" x14ac:dyDescent="0.3">
      <c r="A29" s="44" t="s">
        <v>9</v>
      </c>
      <c r="B29" s="45">
        <f t="shared" si="1"/>
        <v>-343994</v>
      </c>
      <c r="C29" s="9"/>
      <c r="D29" s="30"/>
      <c r="E29" s="31"/>
      <c r="F29" s="32"/>
      <c r="G29" s="33"/>
      <c r="H29" s="29"/>
      <c r="I29" s="29"/>
      <c r="L29" s="29"/>
    </row>
    <row r="30" spans="1:12" x14ac:dyDescent="0.3">
      <c r="A30" s="44" t="s">
        <v>10</v>
      </c>
      <c r="B30" s="45">
        <f t="shared" si="1"/>
        <v>-439028</v>
      </c>
      <c r="C30" s="9"/>
      <c r="D30" s="30"/>
      <c r="E30" s="31"/>
      <c r="F30" s="32"/>
      <c r="G30" s="33"/>
      <c r="H30" s="29"/>
      <c r="I30" s="29"/>
      <c r="L30" s="29"/>
    </row>
    <row r="31" spans="1:12" x14ac:dyDescent="0.3">
      <c r="A31" s="44" t="s">
        <v>11</v>
      </c>
      <c r="B31" s="45">
        <f t="shared" si="1"/>
        <v>-400342</v>
      </c>
      <c r="C31" s="9"/>
      <c r="D31" s="30"/>
      <c r="E31" s="31"/>
      <c r="F31" s="32"/>
      <c r="G31" s="33"/>
      <c r="H31" s="29"/>
      <c r="I31" s="29"/>
      <c r="L31" s="29"/>
    </row>
    <row r="32" spans="1:12" x14ac:dyDescent="0.3">
      <c r="A32" s="44" t="s">
        <v>12</v>
      </c>
      <c r="B32" s="45">
        <f t="shared" si="1"/>
        <v>-377314</v>
      </c>
      <c r="C32" s="9"/>
      <c r="D32" s="30"/>
      <c r="E32" s="31"/>
      <c r="F32" s="32"/>
      <c r="G32" s="33"/>
      <c r="H32" s="29"/>
      <c r="I32" s="29"/>
      <c r="L32" s="29"/>
    </row>
    <row r="33" spans="1:12" x14ac:dyDescent="0.3">
      <c r="A33" s="44" t="s">
        <v>13</v>
      </c>
      <c r="B33" s="45">
        <f t="shared" si="1"/>
        <v>-404824</v>
      </c>
      <c r="C33" s="9"/>
      <c r="D33" s="30"/>
      <c r="E33" s="31"/>
      <c r="F33" s="32"/>
      <c r="G33" s="33"/>
      <c r="H33" s="29"/>
      <c r="I33" s="29"/>
      <c r="L33" s="29"/>
    </row>
    <row r="34" spans="1:12" x14ac:dyDescent="0.3">
      <c r="A34" s="44" t="s">
        <v>14</v>
      </c>
      <c r="B34" s="45">
        <f t="shared" si="1"/>
        <v>-417842</v>
      </c>
      <c r="C34" s="9"/>
      <c r="D34" s="30"/>
      <c r="E34" s="31"/>
      <c r="F34" s="32"/>
      <c r="G34" s="33"/>
      <c r="H34" s="29"/>
      <c r="I34" s="29"/>
      <c r="L34" s="29"/>
    </row>
    <row r="35" spans="1:12" x14ac:dyDescent="0.3">
      <c r="A35" s="44" t="s">
        <v>15</v>
      </c>
      <c r="B35" s="45">
        <f t="shared" si="1"/>
        <v>-415276</v>
      </c>
      <c r="C35" s="9"/>
      <c r="D35" s="30"/>
      <c r="E35" s="31"/>
      <c r="F35" s="32"/>
      <c r="G35" s="33"/>
      <c r="H35" s="29"/>
      <c r="I35" s="29"/>
      <c r="L35" s="29"/>
    </row>
    <row r="36" spans="1:12" x14ac:dyDescent="0.3">
      <c r="A36" s="44" t="s">
        <v>17</v>
      </c>
      <c r="B36" s="45">
        <f t="shared" si="1"/>
        <v>-393017</v>
      </c>
      <c r="C36" s="9"/>
      <c r="D36" s="30"/>
      <c r="E36" s="31"/>
      <c r="F36" s="32"/>
      <c r="G36" s="33"/>
      <c r="H36" s="29"/>
      <c r="I36" s="29"/>
      <c r="L36" s="29"/>
    </row>
    <row r="37" spans="1:12" x14ac:dyDescent="0.3">
      <c r="A37" s="44" t="s">
        <v>18</v>
      </c>
      <c r="B37" s="45">
        <f t="shared" si="1"/>
        <v>-385631</v>
      </c>
      <c r="C37" s="9"/>
      <c r="D37" s="32"/>
      <c r="E37" s="31"/>
      <c r="F37" s="32"/>
      <c r="G37" s="33"/>
      <c r="H37" s="29"/>
      <c r="I37" s="29"/>
      <c r="L37" s="29"/>
    </row>
    <row r="38" spans="1:12" x14ac:dyDescent="0.3">
      <c r="A38" s="44" t="s">
        <v>19</v>
      </c>
      <c r="B38" s="45">
        <f t="shared" si="1"/>
        <v>-351572</v>
      </c>
      <c r="C38" s="9"/>
      <c r="D38" s="32"/>
      <c r="E38" s="31"/>
      <c r="F38" s="32"/>
      <c r="G38" s="33"/>
      <c r="H38" s="29"/>
      <c r="I38" s="29"/>
      <c r="L38" s="29"/>
    </row>
    <row r="39" spans="1:12" x14ac:dyDescent="0.3">
      <c r="A39" s="44" t="s">
        <v>20</v>
      </c>
      <c r="B39" s="45">
        <f t="shared" si="1"/>
        <v>-376518</v>
      </c>
      <c r="C39" s="9"/>
      <c r="D39" s="32"/>
      <c r="E39" s="31"/>
      <c r="F39" s="32"/>
      <c r="G39" s="33"/>
      <c r="H39" s="29"/>
      <c r="I39" s="29"/>
      <c r="L39" s="29"/>
    </row>
    <row r="40" spans="1:12" x14ac:dyDescent="0.3">
      <c r="A40" s="9"/>
      <c r="B40" s="10">
        <f>SUM(B28:B39)</f>
        <v>-4648376</v>
      </c>
      <c r="C40" s="9"/>
      <c r="D40" s="32"/>
      <c r="E40" s="31"/>
      <c r="F40" s="32"/>
      <c r="G40" s="32"/>
      <c r="H40" s="29"/>
      <c r="I40" s="29"/>
      <c r="L40" s="29"/>
    </row>
    <row r="41" spans="1:12" x14ac:dyDescent="0.3">
      <c r="D41" s="15"/>
      <c r="F41" s="29"/>
      <c r="G41" s="29"/>
      <c r="H41" s="29"/>
      <c r="I41" s="29"/>
      <c r="J41" s="29"/>
      <c r="K41" s="29"/>
      <c r="L41" s="29"/>
    </row>
    <row r="42" spans="1:12" x14ac:dyDescent="0.3">
      <c r="C42" s="6"/>
      <c r="F42" s="7"/>
      <c r="G42" s="8"/>
    </row>
    <row r="43" spans="1:12" x14ac:dyDescent="0.3">
      <c r="B43" s="29"/>
      <c r="C43" s="32"/>
      <c r="D43" s="31"/>
      <c r="E43" s="29"/>
      <c r="F43" s="30"/>
      <c r="G43" s="31"/>
      <c r="H43" s="29"/>
      <c r="I43" s="33"/>
      <c r="J43" s="29"/>
    </row>
    <row r="44" spans="1:12" x14ac:dyDescent="0.3">
      <c r="B44" s="29"/>
      <c r="C44" s="32"/>
      <c r="D44" s="31"/>
      <c r="E44" s="29"/>
      <c r="F44" s="30"/>
      <c r="G44" s="31"/>
      <c r="H44" s="29"/>
      <c r="I44" s="33"/>
      <c r="J44" s="29"/>
    </row>
    <row r="45" spans="1:12" x14ac:dyDescent="0.3">
      <c r="B45" s="29"/>
      <c r="C45" s="32"/>
      <c r="D45" s="31"/>
      <c r="E45" s="29"/>
      <c r="F45" s="30"/>
      <c r="G45" s="31"/>
      <c r="H45" s="29"/>
      <c r="I45" s="33"/>
      <c r="J45" s="29"/>
    </row>
    <row r="46" spans="1:12" x14ac:dyDescent="0.3">
      <c r="B46" s="29"/>
      <c r="C46" s="32"/>
      <c r="D46" s="31"/>
      <c r="E46" s="29"/>
      <c r="F46" s="30"/>
      <c r="G46" s="31"/>
      <c r="H46" s="29"/>
      <c r="I46" s="33"/>
      <c r="J46" s="29"/>
    </row>
    <row r="47" spans="1:12" x14ac:dyDescent="0.3">
      <c r="B47" s="29"/>
      <c r="C47" s="32"/>
      <c r="D47" s="31"/>
      <c r="E47" s="29"/>
      <c r="F47" s="30"/>
      <c r="G47" s="31"/>
      <c r="H47" s="29"/>
      <c r="I47" s="33"/>
      <c r="J47" s="29"/>
    </row>
    <row r="48" spans="1:12" x14ac:dyDescent="0.3">
      <c r="B48" s="29"/>
      <c r="C48" s="32"/>
      <c r="D48" s="31"/>
      <c r="E48" s="29"/>
      <c r="F48" s="30"/>
      <c r="G48" s="31"/>
      <c r="H48" s="29"/>
      <c r="I48" s="33"/>
      <c r="J48" s="29"/>
    </row>
    <row r="49" spans="2:10" x14ac:dyDescent="0.3">
      <c r="B49" s="29"/>
      <c r="C49" s="32"/>
      <c r="D49" s="31"/>
      <c r="E49" s="29"/>
      <c r="F49" s="30"/>
      <c r="G49" s="31"/>
      <c r="H49" s="29"/>
      <c r="I49" s="33"/>
      <c r="J49" s="29"/>
    </row>
    <row r="50" spans="2:10" x14ac:dyDescent="0.3">
      <c r="B50" s="29"/>
      <c r="C50" s="32"/>
      <c r="D50" s="31"/>
      <c r="E50" s="29"/>
      <c r="F50" s="30"/>
      <c r="G50" s="31"/>
      <c r="H50" s="29"/>
      <c r="I50" s="33"/>
      <c r="J50" s="29"/>
    </row>
    <row r="51" spans="2:10" x14ac:dyDescent="0.3">
      <c r="B51" s="29"/>
      <c r="C51" s="32"/>
      <c r="D51" s="31"/>
      <c r="E51" s="29"/>
      <c r="F51" s="30"/>
      <c r="G51" s="31"/>
      <c r="H51" s="29"/>
      <c r="I51" s="33"/>
      <c r="J51" s="29"/>
    </row>
    <row r="52" spans="2:10" x14ac:dyDescent="0.3">
      <c r="B52" s="29"/>
      <c r="C52" s="32"/>
      <c r="D52" s="31"/>
      <c r="E52" s="29"/>
      <c r="F52" s="32"/>
      <c r="G52" s="31"/>
      <c r="H52" s="29"/>
      <c r="I52" s="33"/>
      <c r="J52" s="29"/>
    </row>
    <row r="53" spans="2:10" x14ac:dyDescent="0.3">
      <c r="B53" s="29"/>
      <c r="C53" s="32"/>
      <c r="D53" s="31"/>
      <c r="E53" s="29"/>
      <c r="F53" s="32"/>
      <c r="G53" s="31"/>
      <c r="H53" s="29"/>
      <c r="I53" s="33"/>
      <c r="J53" s="29"/>
    </row>
    <row r="54" spans="2:10" x14ac:dyDescent="0.3">
      <c r="B54" s="29"/>
      <c r="C54" s="32"/>
      <c r="D54" s="31"/>
      <c r="E54" s="29"/>
      <c r="F54" s="32"/>
      <c r="G54" s="31"/>
      <c r="H54" s="29"/>
      <c r="I54" s="33"/>
      <c r="J54" s="29"/>
    </row>
    <row r="55" spans="2:10" x14ac:dyDescent="0.3">
      <c r="B55" s="29"/>
      <c r="C55" s="32"/>
      <c r="D55" s="31"/>
      <c r="E55" s="29"/>
      <c r="F55" s="32"/>
      <c r="G55" s="31"/>
      <c r="H55" s="29"/>
      <c r="I55" s="29"/>
      <c r="J55" s="29"/>
    </row>
    <row r="56" spans="2:10" x14ac:dyDescent="0.3">
      <c r="B56" s="29"/>
      <c r="C56" s="29"/>
      <c r="D56" s="29"/>
      <c r="E56" s="29"/>
      <c r="F56" s="29"/>
      <c r="G56" s="29"/>
      <c r="H56" s="29"/>
      <c r="I56" s="29"/>
      <c r="J56" s="29"/>
    </row>
    <row r="57" spans="2:10" x14ac:dyDescent="0.3">
      <c r="B57" s="29"/>
      <c r="C57" s="34"/>
      <c r="D57" s="29"/>
      <c r="E57" s="29"/>
      <c r="F57" s="29"/>
      <c r="G57" s="29"/>
      <c r="H57" s="29"/>
      <c r="I57" s="29"/>
      <c r="J57" s="29"/>
    </row>
    <row r="58" spans="2:10" x14ac:dyDescent="0.3">
      <c r="B58" s="29"/>
      <c r="C58" s="32"/>
      <c r="D58" s="31"/>
      <c r="E58" s="29"/>
      <c r="F58" s="29"/>
      <c r="G58" s="29"/>
      <c r="H58" s="29"/>
      <c r="I58" s="29"/>
      <c r="J58" s="29"/>
    </row>
    <row r="59" spans="2:10" x14ac:dyDescent="0.3">
      <c r="B59" s="29"/>
      <c r="C59" s="32"/>
      <c r="D59" s="31"/>
      <c r="E59" s="29"/>
      <c r="F59" s="29"/>
      <c r="G59" s="29"/>
      <c r="H59" s="29"/>
      <c r="I59" s="29"/>
      <c r="J59" s="29"/>
    </row>
    <row r="60" spans="2:10" x14ac:dyDescent="0.3">
      <c r="B60" s="29"/>
      <c r="C60" s="32"/>
      <c r="D60" s="31"/>
      <c r="E60" s="29"/>
      <c r="F60" s="29"/>
      <c r="G60" s="29"/>
      <c r="H60" s="29"/>
      <c r="I60" s="29"/>
      <c r="J60" s="29"/>
    </row>
    <row r="61" spans="2:10" x14ac:dyDescent="0.3">
      <c r="B61" s="29"/>
      <c r="C61" s="32"/>
      <c r="D61" s="31"/>
      <c r="E61" s="29"/>
      <c r="F61" s="29"/>
      <c r="G61" s="29"/>
      <c r="H61" s="29"/>
      <c r="I61" s="29"/>
      <c r="J61" s="29"/>
    </row>
    <row r="62" spans="2:10" x14ac:dyDescent="0.3">
      <c r="B62" s="29"/>
      <c r="C62" s="32"/>
      <c r="D62" s="31"/>
      <c r="E62" s="29"/>
      <c r="F62" s="29"/>
      <c r="G62" s="29"/>
      <c r="H62" s="29"/>
      <c r="I62" s="29"/>
      <c r="J62" s="29"/>
    </row>
    <row r="63" spans="2:10" x14ac:dyDescent="0.3">
      <c r="B63" s="29"/>
      <c r="C63" s="32"/>
      <c r="D63" s="31"/>
      <c r="E63" s="29"/>
      <c r="F63" s="29"/>
      <c r="G63" s="29"/>
      <c r="H63" s="29"/>
      <c r="I63" s="29"/>
      <c r="J63" s="29"/>
    </row>
    <row r="64" spans="2:10" x14ac:dyDescent="0.3">
      <c r="B64" s="29"/>
      <c r="C64" s="32"/>
      <c r="D64" s="31"/>
      <c r="E64" s="29"/>
      <c r="F64" s="29"/>
      <c r="G64" s="29"/>
      <c r="H64" s="29"/>
      <c r="I64" s="29"/>
      <c r="J64" s="29"/>
    </row>
    <row r="65" spans="2:10" x14ac:dyDescent="0.3">
      <c r="B65" s="29"/>
      <c r="C65" s="32"/>
      <c r="D65" s="31"/>
      <c r="E65" s="29"/>
      <c r="F65" s="29"/>
      <c r="G65" s="29"/>
      <c r="H65" s="29"/>
      <c r="I65" s="29"/>
      <c r="J65" s="29"/>
    </row>
    <row r="66" spans="2:10" x14ac:dyDescent="0.3">
      <c r="B66" s="29"/>
      <c r="C66" s="32"/>
      <c r="D66" s="31"/>
      <c r="E66" s="29"/>
      <c r="F66" s="29"/>
      <c r="G66" s="29"/>
      <c r="H66" s="29"/>
      <c r="I66" s="29"/>
      <c r="J66" s="29"/>
    </row>
    <row r="67" spans="2:10" x14ac:dyDescent="0.3">
      <c r="B67" s="29"/>
      <c r="C67" s="32"/>
      <c r="D67" s="31"/>
      <c r="E67" s="29"/>
      <c r="F67" s="29"/>
      <c r="G67" s="29"/>
      <c r="H67" s="29"/>
      <c r="I67" s="29"/>
      <c r="J67" s="29"/>
    </row>
    <row r="68" spans="2:10" x14ac:dyDescent="0.3">
      <c r="B68" s="29"/>
      <c r="C68" s="32"/>
      <c r="D68" s="31"/>
      <c r="E68" s="29"/>
      <c r="F68" s="29"/>
      <c r="G68" s="29"/>
      <c r="H68" s="29"/>
      <c r="I68" s="29"/>
      <c r="J68" s="29"/>
    </row>
    <row r="69" spans="2:10" x14ac:dyDescent="0.3">
      <c r="B69" s="29"/>
      <c r="C69" s="32"/>
      <c r="D69" s="31"/>
      <c r="E69" s="29"/>
      <c r="F69" s="29"/>
      <c r="G69" s="29"/>
      <c r="H69" s="29"/>
      <c r="I69" s="29"/>
      <c r="J69" s="29"/>
    </row>
    <row r="70" spans="2:10" x14ac:dyDescent="0.3">
      <c r="B70" s="29"/>
      <c r="C70" s="32"/>
      <c r="D70" s="31"/>
      <c r="E70" s="29"/>
      <c r="F70" s="29"/>
      <c r="G70" s="29"/>
      <c r="H70" s="29"/>
      <c r="I70" s="29"/>
      <c r="J70" s="29"/>
    </row>
    <row r="71" spans="2:10" x14ac:dyDescent="0.3">
      <c r="B71" s="29"/>
      <c r="C71" s="29"/>
      <c r="D71" s="29"/>
      <c r="E71" s="29"/>
      <c r="F71" s="29"/>
      <c r="G71" s="29"/>
      <c r="H71" s="29"/>
      <c r="I71" s="29"/>
      <c r="J71" s="29"/>
    </row>
    <row r="72" spans="2:10" x14ac:dyDescent="0.3">
      <c r="B72" s="29"/>
      <c r="C72" s="29"/>
      <c r="D72" s="29"/>
      <c r="E72" s="29"/>
      <c r="F72" s="29"/>
      <c r="G72" s="29"/>
      <c r="H72" s="29"/>
      <c r="I72" s="29"/>
      <c r="J72" s="29"/>
    </row>
  </sheetData>
  <pageMargins left="0.7" right="0.7" top="0.75" bottom="0.75" header="0.3" footer="0.3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2"/>
  <sheetViews>
    <sheetView showGridLines="0" zoomScaleNormal="100" workbookViewId="0">
      <selection activeCell="A2" sqref="A2"/>
    </sheetView>
  </sheetViews>
  <sheetFormatPr defaultRowHeight="14.4" x14ac:dyDescent="0.3"/>
  <cols>
    <col min="1" max="1" width="11.33203125" customWidth="1"/>
    <col min="2" max="2" width="12.88671875" customWidth="1"/>
    <col min="3" max="3" width="14.6640625" bestFit="1" customWidth="1"/>
    <col min="4" max="4" width="14.33203125" bestFit="1" customWidth="1"/>
    <col min="5" max="5" width="15.44140625" bestFit="1" customWidth="1"/>
    <col min="6" max="6" width="2.109375" style="16" customWidth="1"/>
    <col min="7" max="7" width="10.6640625" style="16" customWidth="1"/>
    <col min="8" max="8" width="5.33203125" customWidth="1"/>
    <col min="9" max="9" width="14.6640625" bestFit="1" customWidth="1"/>
    <col min="10" max="10" width="14.33203125" bestFit="1" customWidth="1"/>
    <col min="11" max="11" width="15.44140625" bestFit="1" customWidth="1"/>
    <col min="12" max="12" width="2" style="16" customWidth="1"/>
    <col min="13" max="13" width="9.33203125" style="16" customWidth="1"/>
    <col min="14" max="14" width="8.6640625" customWidth="1"/>
    <col min="15" max="15" width="14.6640625" bestFit="1" customWidth="1"/>
    <col min="16" max="16" width="14.33203125" bestFit="1" customWidth="1"/>
    <col min="17" max="17" width="15.44140625" bestFit="1" customWidth="1"/>
    <col min="18" max="18" width="2.33203125" style="16" customWidth="1"/>
    <col min="19" max="19" width="8.5546875" style="16" customWidth="1"/>
    <col min="20" max="20" width="8.5546875" bestFit="1" customWidth="1"/>
    <col min="21" max="21" width="14.6640625" bestFit="1" customWidth="1"/>
    <col min="22" max="22" width="14.33203125" bestFit="1" customWidth="1"/>
    <col min="23" max="23" width="15.44140625" bestFit="1" customWidth="1"/>
    <col min="24" max="24" width="14.33203125" style="16" bestFit="1" customWidth="1"/>
    <col min="25" max="25" width="16.33203125" style="16" bestFit="1" customWidth="1"/>
    <col min="26" max="26" width="15.44140625" bestFit="1" customWidth="1"/>
    <col min="27" max="27" width="12.33203125" bestFit="1" customWidth="1"/>
  </cols>
  <sheetData>
    <row r="1" spans="1:23" x14ac:dyDescent="0.3">
      <c r="A1" s="6" t="s">
        <v>31</v>
      </c>
    </row>
    <row r="2" spans="1:23" x14ac:dyDescent="0.3">
      <c r="A2" s="6" t="s">
        <v>29</v>
      </c>
    </row>
    <row r="4" spans="1:23" x14ac:dyDescent="0.3">
      <c r="A4" s="1" t="s">
        <v>0</v>
      </c>
      <c r="B4" s="2"/>
    </row>
    <row r="5" spans="1:23" x14ac:dyDescent="0.3">
      <c r="A5" s="1" t="s">
        <v>1</v>
      </c>
      <c r="C5" s="4" t="s">
        <v>2</v>
      </c>
    </row>
    <row r="6" spans="1:23" x14ac:dyDescent="0.3">
      <c r="A6" s="1" t="s">
        <v>3</v>
      </c>
      <c r="C6" s="4" t="s">
        <v>4</v>
      </c>
    </row>
    <row r="7" spans="1:23" x14ac:dyDescent="0.3">
      <c r="A7" s="1" t="s">
        <v>5</v>
      </c>
      <c r="C7" s="4" t="s">
        <v>6</v>
      </c>
    </row>
    <row r="8" spans="1:23" x14ac:dyDescent="0.3">
      <c r="A8" s="1" t="s">
        <v>24</v>
      </c>
      <c r="C8" s="4" t="s">
        <v>26</v>
      </c>
    </row>
    <row r="9" spans="1:23" x14ac:dyDescent="0.3">
      <c r="A9" s="1" t="s">
        <v>7</v>
      </c>
      <c r="C9" s="5">
        <v>42284</v>
      </c>
    </row>
    <row r="11" spans="1:23" x14ac:dyDescent="0.3">
      <c r="A11">
        <v>2012</v>
      </c>
      <c r="B11" t="s">
        <v>21</v>
      </c>
      <c r="C11" s="16" t="s">
        <v>28</v>
      </c>
      <c r="D11" s="16" t="s">
        <v>27</v>
      </c>
      <c r="E11" t="s">
        <v>22</v>
      </c>
      <c r="F11"/>
      <c r="G11">
        <v>2013</v>
      </c>
      <c r="H11" t="s">
        <v>21</v>
      </c>
      <c r="I11" s="16" t="s">
        <v>28</v>
      </c>
      <c r="J11" s="16" t="s">
        <v>27</v>
      </c>
      <c r="K11" t="s">
        <v>22</v>
      </c>
      <c r="L11"/>
      <c r="M11">
        <v>2014</v>
      </c>
      <c r="N11" t="s">
        <v>21</v>
      </c>
      <c r="O11" s="16" t="s">
        <v>28</v>
      </c>
      <c r="P11" s="16" t="s">
        <v>27</v>
      </c>
      <c r="Q11" t="s">
        <v>22</v>
      </c>
      <c r="R11"/>
      <c r="S11">
        <v>2015</v>
      </c>
      <c r="T11" t="s">
        <v>21</v>
      </c>
      <c r="U11" s="16" t="s">
        <v>28</v>
      </c>
      <c r="V11" s="16" t="s">
        <v>27</v>
      </c>
      <c r="W11" t="s">
        <v>22</v>
      </c>
    </row>
    <row r="12" spans="1:23" x14ac:dyDescent="0.3">
      <c r="A12" s="17" t="s">
        <v>8</v>
      </c>
      <c r="B12" s="18">
        <v>10</v>
      </c>
      <c r="C12" s="16">
        <v>84649</v>
      </c>
      <c r="D12" s="16">
        <v>97571</v>
      </c>
      <c r="E12" s="16">
        <f>C12-D12</f>
        <v>-12922</v>
      </c>
      <c r="F12" s="18"/>
      <c r="G12" s="17" t="s">
        <v>8</v>
      </c>
      <c r="H12" s="18">
        <v>2</v>
      </c>
      <c r="I12" s="16">
        <v>83458</v>
      </c>
      <c r="J12" s="16">
        <v>152632</v>
      </c>
      <c r="K12" s="16">
        <f>I12-J12</f>
        <v>-69174</v>
      </c>
      <c r="L12" s="18"/>
      <c r="M12" s="17" t="s">
        <v>8</v>
      </c>
      <c r="N12" s="18">
        <v>7</v>
      </c>
      <c r="O12" s="16">
        <v>672310</v>
      </c>
      <c r="P12" s="16">
        <v>682007</v>
      </c>
      <c r="Q12" s="16">
        <f>O12-P12</f>
        <v>-9697</v>
      </c>
      <c r="R12"/>
      <c r="S12" s="17" t="s">
        <v>8</v>
      </c>
      <c r="T12" s="18">
        <v>12</v>
      </c>
      <c r="U12" s="16">
        <v>815579</v>
      </c>
      <c r="V12" s="16">
        <v>911457.88</v>
      </c>
      <c r="W12" s="16">
        <f>U12-V12</f>
        <v>-95878.88</v>
      </c>
    </row>
    <row r="13" spans="1:23" x14ac:dyDescent="0.3">
      <c r="A13" s="17" t="s">
        <v>9</v>
      </c>
      <c r="B13" s="18">
        <v>5</v>
      </c>
      <c r="C13" s="16">
        <v>20468</v>
      </c>
      <c r="D13" s="16">
        <v>22728</v>
      </c>
      <c r="E13" s="16">
        <f t="shared" ref="E13:E27" si="0">C13-D13</f>
        <v>-2260</v>
      </c>
      <c r="F13" s="18"/>
      <c r="G13" s="17" t="s">
        <v>9</v>
      </c>
      <c r="H13" s="18">
        <v>4</v>
      </c>
      <c r="I13" s="16">
        <v>38703</v>
      </c>
      <c r="J13" s="16">
        <v>101890</v>
      </c>
      <c r="K13" s="16">
        <f t="shared" ref="K13:K27" si="1">I13-J13</f>
        <v>-63187</v>
      </c>
      <c r="L13" s="18"/>
      <c r="M13" s="17" t="s">
        <v>9</v>
      </c>
      <c r="N13" s="18">
        <v>4</v>
      </c>
      <c r="O13" s="16">
        <v>161323</v>
      </c>
      <c r="P13" s="16">
        <v>188610</v>
      </c>
      <c r="Q13" s="16">
        <f t="shared" ref="Q13:Q27" si="2">O13-P13</f>
        <v>-27287</v>
      </c>
      <c r="R13"/>
      <c r="S13" s="17" t="s">
        <v>9</v>
      </c>
      <c r="T13" s="18">
        <v>7</v>
      </c>
      <c r="U13" s="16">
        <v>817560</v>
      </c>
      <c r="V13" s="16">
        <v>842063</v>
      </c>
      <c r="W13" s="16">
        <f t="shared" ref="W13:W21" si="3">U13-V13</f>
        <v>-24503</v>
      </c>
    </row>
    <row r="14" spans="1:23" x14ac:dyDescent="0.3">
      <c r="A14" s="17" t="s">
        <v>10</v>
      </c>
      <c r="B14" s="18">
        <v>9</v>
      </c>
      <c r="C14" s="16">
        <v>612756</v>
      </c>
      <c r="D14" s="16">
        <v>608705</v>
      </c>
      <c r="E14" s="16">
        <f t="shared" si="0"/>
        <v>4051</v>
      </c>
      <c r="F14" s="18"/>
      <c r="G14" s="17" t="s">
        <v>10</v>
      </c>
      <c r="H14" s="18">
        <v>5</v>
      </c>
      <c r="I14" s="16">
        <v>38438</v>
      </c>
      <c r="J14" s="16">
        <v>62840</v>
      </c>
      <c r="K14" s="16">
        <f t="shared" si="1"/>
        <v>-24402</v>
      </c>
      <c r="L14" s="18"/>
      <c r="M14" s="17" t="s">
        <v>10</v>
      </c>
      <c r="N14" s="18">
        <v>14</v>
      </c>
      <c r="O14" s="16">
        <v>684978</v>
      </c>
      <c r="P14" s="16">
        <v>676068</v>
      </c>
      <c r="Q14" s="16">
        <f t="shared" si="2"/>
        <v>8910</v>
      </c>
      <c r="R14"/>
      <c r="S14" s="17" t="s">
        <v>10</v>
      </c>
      <c r="T14" s="18">
        <v>14</v>
      </c>
      <c r="U14" s="16">
        <v>452018</v>
      </c>
      <c r="V14" s="16">
        <v>556847</v>
      </c>
      <c r="W14" s="16">
        <f t="shared" si="3"/>
        <v>-104829</v>
      </c>
    </row>
    <row r="15" spans="1:23" x14ac:dyDescent="0.3">
      <c r="A15" s="17" t="s">
        <v>11</v>
      </c>
      <c r="B15" s="18">
        <v>10</v>
      </c>
      <c r="C15" s="16">
        <v>264579</v>
      </c>
      <c r="D15" s="16">
        <v>268837</v>
      </c>
      <c r="E15" s="16">
        <f t="shared" si="0"/>
        <v>-4258</v>
      </c>
      <c r="F15" s="18"/>
      <c r="G15" s="17" t="s">
        <v>11</v>
      </c>
      <c r="H15" s="18">
        <v>10</v>
      </c>
      <c r="I15" s="16">
        <v>117155</v>
      </c>
      <c r="J15" s="16">
        <v>128391</v>
      </c>
      <c r="K15" s="16">
        <f t="shared" si="1"/>
        <v>-11236</v>
      </c>
      <c r="L15" s="18"/>
      <c r="M15" s="17" t="s">
        <v>11</v>
      </c>
      <c r="N15" s="18">
        <v>13</v>
      </c>
      <c r="O15" s="16">
        <v>241610</v>
      </c>
      <c r="P15" s="16">
        <v>298330</v>
      </c>
      <c r="Q15" s="16">
        <f t="shared" si="2"/>
        <v>-56720</v>
      </c>
      <c r="R15"/>
      <c r="S15" s="17" t="s">
        <v>11</v>
      </c>
      <c r="T15" s="18">
        <v>9</v>
      </c>
      <c r="U15" s="16">
        <v>340266</v>
      </c>
      <c r="V15" s="16">
        <v>463234</v>
      </c>
      <c r="W15" s="16">
        <f t="shared" si="3"/>
        <v>-122968</v>
      </c>
    </row>
    <row r="16" spans="1:23" x14ac:dyDescent="0.3">
      <c r="A16" s="17" t="s">
        <v>12</v>
      </c>
      <c r="B16" s="18">
        <v>8</v>
      </c>
      <c r="C16" s="16">
        <v>703274</v>
      </c>
      <c r="D16" s="16">
        <v>711826</v>
      </c>
      <c r="E16" s="16">
        <f t="shared" si="0"/>
        <v>-8552</v>
      </c>
      <c r="F16" s="18"/>
      <c r="G16" s="17" t="s">
        <v>12</v>
      </c>
      <c r="H16" s="18">
        <v>7</v>
      </c>
      <c r="I16" s="16">
        <v>699216</v>
      </c>
      <c r="J16" s="16">
        <v>822107</v>
      </c>
      <c r="K16" s="16">
        <f t="shared" si="1"/>
        <v>-122891</v>
      </c>
      <c r="L16" s="18"/>
      <c r="M16" s="17" t="s">
        <v>12</v>
      </c>
      <c r="N16" s="18">
        <v>9</v>
      </c>
      <c r="O16" s="16">
        <v>182124</v>
      </c>
      <c r="P16" s="16">
        <v>192813</v>
      </c>
      <c r="Q16" s="16">
        <f t="shared" si="2"/>
        <v>-10689</v>
      </c>
      <c r="R16"/>
      <c r="S16" s="17" t="s">
        <v>12</v>
      </c>
      <c r="T16" s="18">
        <v>4</v>
      </c>
      <c r="U16" s="16">
        <v>134579</v>
      </c>
      <c r="V16" s="16">
        <v>142917</v>
      </c>
      <c r="W16" s="16">
        <f t="shared" si="3"/>
        <v>-8338</v>
      </c>
    </row>
    <row r="17" spans="1:27" x14ac:dyDescent="0.3">
      <c r="A17" s="17" t="s">
        <v>13</v>
      </c>
      <c r="B17" s="18">
        <v>4</v>
      </c>
      <c r="C17" s="16">
        <v>35832</v>
      </c>
      <c r="D17" s="16">
        <v>47434</v>
      </c>
      <c r="E17" s="16">
        <f t="shared" si="0"/>
        <v>-11602</v>
      </c>
      <c r="F17" s="18"/>
      <c r="G17" s="17" t="s">
        <v>13</v>
      </c>
      <c r="H17" s="18">
        <v>14</v>
      </c>
      <c r="I17" s="16">
        <v>668874</v>
      </c>
      <c r="J17" s="16">
        <v>740792</v>
      </c>
      <c r="K17" s="16">
        <f t="shared" si="1"/>
        <v>-71918</v>
      </c>
      <c r="L17" s="18"/>
      <c r="M17" s="17" t="s">
        <v>13</v>
      </c>
      <c r="N17" s="18">
        <v>9</v>
      </c>
      <c r="O17" s="16">
        <v>98600</v>
      </c>
      <c r="P17" s="16">
        <v>103546</v>
      </c>
      <c r="Q17" s="16">
        <f t="shared" si="2"/>
        <v>-4946</v>
      </c>
      <c r="R17"/>
      <c r="S17" s="17" t="s">
        <v>13</v>
      </c>
      <c r="T17" s="18">
        <v>9</v>
      </c>
      <c r="U17" s="16">
        <v>380190</v>
      </c>
      <c r="V17" s="16">
        <v>364904</v>
      </c>
      <c r="W17" s="16">
        <f t="shared" si="3"/>
        <v>15286</v>
      </c>
    </row>
    <row r="18" spans="1:27" x14ac:dyDescent="0.3">
      <c r="A18" s="17" t="s">
        <v>14</v>
      </c>
      <c r="B18" s="18">
        <v>3</v>
      </c>
      <c r="C18" s="16">
        <v>30299</v>
      </c>
      <c r="D18" s="16">
        <v>61926</v>
      </c>
      <c r="E18" s="16">
        <f t="shared" si="0"/>
        <v>-31627</v>
      </c>
      <c r="F18" s="18"/>
      <c r="G18" s="17" t="s">
        <v>14</v>
      </c>
      <c r="H18" s="18">
        <v>11</v>
      </c>
      <c r="I18" s="16">
        <v>2124052</v>
      </c>
      <c r="J18" s="16">
        <v>2392980</v>
      </c>
      <c r="K18" s="16">
        <f t="shared" si="1"/>
        <v>-268928</v>
      </c>
      <c r="L18" s="18"/>
      <c r="M18" s="17" t="s">
        <v>14</v>
      </c>
      <c r="N18" s="18">
        <v>7</v>
      </c>
      <c r="O18" s="16">
        <v>629979</v>
      </c>
      <c r="P18" s="16">
        <v>659032</v>
      </c>
      <c r="Q18" s="16">
        <f t="shared" si="2"/>
        <v>-29053</v>
      </c>
      <c r="R18"/>
      <c r="S18" s="17" t="s">
        <v>14</v>
      </c>
      <c r="T18" s="18">
        <v>9</v>
      </c>
      <c r="U18" s="16">
        <v>92473</v>
      </c>
      <c r="V18" s="16">
        <v>62569</v>
      </c>
      <c r="W18" s="16">
        <f t="shared" si="3"/>
        <v>29904</v>
      </c>
    </row>
    <row r="19" spans="1:27" x14ac:dyDescent="0.3">
      <c r="A19" s="17" t="s">
        <v>15</v>
      </c>
      <c r="B19" s="18">
        <v>8</v>
      </c>
      <c r="C19" s="16">
        <v>255127</v>
      </c>
      <c r="D19" s="16">
        <v>266185</v>
      </c>
      <c r="E19" s="16">
        <f t="shared" si="0"/>
        <v>-11058</v>
      </c>
      <c r="F19" s="18"/>
      <c r="G19" s="17" t="s">
        <v>15</v>
      </c>
      <c r="H19" s="18">
        <v>11</v>
      </c>
      <c r="I19" s="16">
        <v>197084</v>
      </c>
      <c r="J19" s="16">
        <v>200566</v>
      </c>
      <c r="K19" s="16">
        <f t="shared" si="1"/>
        <v>-3482</v>
      </c>
      <c r="L19" s="18"/>
      <c r="M19" s="17" t="s">
        <v>15</v>
      </c>
      <c r="N19" s="18">
        <v>12</v>
      </c>
      <c r="O19" s="16">
        <v>435589</v>
      </c>
      <c r="P19" s="16">
        <v>478838</v>
      </c>
      <c r="Q19" s="16">
        <f t="shared" si="2"/>
        <v>-43249</v>
      </c>
      <c r="R19"/>
      <c r="S19" s="17" t="s">
        <v>15</v>
      </c>
      <c r="T19" s="18">
        <v>6</v>
      </c>
      <c r="U19" s="16">
        <v>40989</v>
      </c>
      <c r="V19" s="16">
        <v>41805</v>
      </c>
      <c r="W19" s="16">
        <f t="shared" si="3"/>
        <v>-816</v>
      </c>
    </row>
    <row r="20" spans="1:27" ht="15" thickBot="1" x14ac:dyDescent="0.35">
      <c r="A20" s="19" t="s">
        <v>17</v>
      </c>
      <c r="B20" s="20">
        <v>4</v>
      </c>
      <c r="C20" s="21">
        <v>35044</v>
      </c>
      <c r="D20" s="21">
        <v>37661</v>
      </c>
      <c r="E20" s="21">
        <f t="shared" si="0"/>
        <v>-2617</v>
      </c>
      <c r="F20" s="18"/>
      <c r="G20" s="19" t="s">
        <v>17</v>
      </c>
      <c r="H20" s="20">
        <v>12</v>
      </c>
      <c r="I20" s="21">
        <v>199899</v>
      </c>
      <c r="J20" s="21">
        <v>226090</v>
      </c>
      <c r="K20" s="21">
        <f t="shared" si="1"/>
        <v>-26191</v>
      </c>
      <c r="L20" s="18"/>
      <c r="M20" s="19" t="s">
        <v>17</v>
      </c>
      <c r="N20" s="20">
        <v>3</v>
      </c>
      <c r="O20" s="21">
        <v>133405</v>
      </c>
      <c r="P20" s="21">
        <v>141648</v>
      </c>
      <c r="Q20" s="21">
        <f t="shared" si="2"/>
        <v>-8243</v>
      </c>
      <c r="R20"/>
      <c r="S20" s="19" t="s">
        <v>17</v>
      </c>
      <c r="T20" s="20">
        <v>4</v>
      </c>
      <c r="U20" s="21">
        <v>20464</v>
      </c>
      <c r="V20" s="21">
        <v>25297</v>
      </c>
      <c r="W20" s="21">
        <f t="shared" si="3"/>
        <v>-4833</v>
      </c>
    </row>
    <row r="21" spans="1:27" ht="15" thickTop="1" x14ac:dyDescent="0.3">
      <c r="A21" s="22" t="s">
        <v>23</v>
      </c>
      <c r="B21" s="23">
        <f>ROUNDUP(SUM(B12:B20),0)</f>
        <v>61</v>
      </c>
      <c r="C21" s="15">
        <f>ROUNDUP(SUM(C12:C20),0)</f>
        <v>2042028</v>
      </c>
      <c r="D21" s="15">
        <f>ROUNDUP(SUM(D12:D20),0)</f>
        <v>2122873</v>
      </c>
      <c r="E21" s="16">
        <f t="shared" si="0"/>
        <v>-80845</v>
      </c>
      <c r="F21" s="18"/>
      <c r="G21" s="22" t="s">
        <v>23</v>
      </c>
      <c r="H21" s="23">
        <f>ROUNDUP(SUM(H12:H20),0)</f>
        <v>76</v>
      </c>
      <c r="I21" s="15">
        <f>ROUNDUP(SUM(I12:I20),0)</f>
        <v>4166879</v>
      </c>
      <c r="J21" s="15">
        <f>ROUNDUP(SUM(J12:J20),0)</f>
        <v>4828288</v>
      </c>
      <c r="K21" s="16">
        <f t="shared" si="1"/>
        <v>-661409</v>
      </c>
      <c r="L21"/>
      <c r="M21" s="22" t="s">
        <v>23</v>
      </c>
      <c r="N21" s="23">
        <f>ROUNDUP(SUM(N12:N20),0)</f>
        <v>78</v>
      </c>
      <c r="O21" s="15">
        <f>ROUNDUP(SUM(O12:O20),0)</f>
        <v>3239918</v>
      </c>
      <c r="P21" s="15">
        <f>ROUNDUP(SUM(P12:P20),0)</f>
        <v>3420892</v>
      </c>
      <c r="Q21" s="16">
        <f t="shared" si="2"/>
        <v>-180974</v>
      </c>
      <c r="R21"/>
      <c r="S21" s="22" t="s">
        <v>23</v>
      </c>
      <c r="T21" s="23">
        <f>ROUNDUP(SUM(T12:T20),0)</f>
        <v>74</v>
      </c>
      <c r="U21" s="15">
        <f>ROUNDUP(SUM(U12:U20),0)</f>
        <v>3094118</v>
      </c>
      <c r="V21" s="15">
        <f>ROUNDUP(SUM(V12:V20),0)</f>
        <v>3411094</v>
      </c>
      <c r="W21" s="16">
        <f t="shared" si="3"/>
        <v>-316976</v>
      </c>
    </row>
    <row r="22" spans="1:27" x14ac:dyDescent="0.3">
      <c r="A22" s="22"/>
      <c r="B22" s="23"/>
      <c r="C22" s="15"/>
      <c r="D22" s="15"/>
      <c r="E22" s="16">
        <f t="shared" si="0"/>
        <v>0</v>
      </c>
      <c r="F22" s="18"/>
      <c r="G22" s="22"/>
      <c r="H22" s="25"/>
      <c r="I22" s="25"/>
      <c r="J22" s="25"/>
      <c r="K22" s="16"/>
      <c r="L22"/>
      <c r="M22" s="22"/>
      <c r="N22" s="25"/>
      <c r="O22" s="25"/>
      <c r="P22" s="25"/>
      <c r="Q22" s="16"/>
      <c r="R22"/>
      <c r="S22" s="22"/>
      <c r="T22" s="25">
        <f>T21/N21-1</f>
        <v>-5.1282051282051322E-2</v>
      </c>
      <c r="U22" s="25">
        <f>U21/O21-1</f>
        <v>-4.5001138917713401E-2</v>
      </c>
      <c r="V22" s="25">
        <f>V21/P21-1</f>
        <v>-2.8641652528054173E-3</v>
      </c>
      <c r="W22" s="24"/>
    </row>
    <row r="23" spans="1:27" x14ac:dyDescent="0.3">
      <c r="A23" s="22"/>
      <c r="B23" s="23"/>
      <c r="C23" s="15"/>
      <c r="D23" s="15"/>
      <c r="E23" s="16">
        <f t="shared" si="0"/>
        <v>0</v>
      </c>
      <c r="F23" s="18"/>
      <c r="G23" s="22"/>
      <c r="H23" s="23"/>
      <c r="I23" s="15"/>
      <c r="J23" s="15"/>
      <c r="K23" s="16"/>
      <c r="L23"/>
      <c r="M23" s="22"/>
      <c r="N23" s="23"/>
      <c r="O23" s="15"/>
      <c r="P23" s="15"/>
      <c r="Q23" s="16"/>
      <c r="R23"/>
      <c r="S23" s="22"/>
      <c r="T23" s="23"/>
      <c r="U23" s="15"/>
      <c r="V23" s="15"/>
    </row>
    <row r="24" spans="1:27" x14ac:dyDescent="0.3">
      <c r="A24" s="17" t="s">
        <v>18</v>
      </c>
      <c r="B24" s="18">
        <v>10</v>
      </c>
      <c r="C24" s="16">
        <v>170383</v>
      </c>
      <c r="D24" s="16">
        <v>209085</v>
      </c>
      <c r="E24" s="16">
        <f t="shared" si="0"/>
        <v>-38702</v>
      </c>
      <c r="F24" s="18"/>
      <c r="G24" s="17" t="s">
        <v>18</v>
      </c>
      <c r="H24" s="18">
        <v>8</v>
      </c>
      <c r="I24" s="16">
        <v>215243</v>
      </c>
      <c r="J24" s="16">
        <v>226600</v>
      </c>
      <c r="K24" s="16">
        <f t="shared" si="1"/>
        <v>-11357</v>
      </c>
      <c r="L24" s="18"/>
      <c r="M24" s="17" t="s">
        <v>18</v>
      </c>
      <c r="N24" s="18">
        <v>9</v>
      </c>
      <c r="O24" s="16">
        <v>367982</v>
      </c>
      <c r="P24" s="16">
        <v>396286</v>
      </c>
      <c r="Q24" s="16">
        <f t="shared" si="2"/>
        <v>-28304</v>
      </c>
      <c r="R24"/>
      <c r="S24" s="38" t="s">
        <v>18</v>
      </c>
      <c r="T24" s="39">
        <f>ROUNDUP(SUM(N24*$T$22)+N24,0)</f>
        <v>9</v>
      </c>
      <c r="U24" s="40">
        <f>ROUNDUP(SUM(O24*$U$22)+O24,0)</f>
        <v>351423</v>
      </c>
      <c r="V24" s="40">
        <f>ROUNDUP(SUM(P24*$V$22)+P24,0)</f>
        <v>395151</v>
      </c>
      <c r="W24" s="40">
        <f>U24-V24</f>
        <v>-43728</v>
      </c>
      <c r="AA24" s="16"/>
    </row>
    <row r="25" spans="1:27" x14ac:dyDescent="0.3">
      <c r="A25" s="17" t="s">
        <v>19</v>
      </c>
      <c r="B25" s="18">
        <v>7</v>
      </c>
      <c r="C25" s="16">
        <v>184611</v>
      </c>
      <c r="D25" s="16">
        <v>232715</v>
      </c>
      <c r="E25" s="16">
        <f t="shared" si="0"/>
        <v>-48104</v>
      </c>
      <c r="F25" s="18"/>
      <c r="G25" s="17" t="s">
        <v>19</v>
      </c>
      <c r="H25" s="18">
        <v>9</v>
      </c>
      <c r="I25" s="16">
        <v>188794</v>
      </c>
      <c r="J25" s="16">
        <v>178441</v>
      </c>
      <c r="K25" s="16">
        <f t="shared" si="1"/>
        <v>10353</v>
      </c>
      <c r="L25" s="18"/>
      <c r="M25" s="17" t="s">
        <v>19</v>
      </c>
      <c r="N25" s="18">
        <v>7</v>
      </c>
      <c r="O25" s="16">
        <v>89341</v>
      </c>
      <c r="P25" s="16">
        <v>94754</v>
      </c>
      <c r="Q25" s="16">
        <f t="shared" si="2"/>
        <v>-5413</v>
      </c>
      <c r="R25"/>
      <c r="S25" s="38" t="s">
        <v>19</v>
      </c>
      <c r="T25" s="39">
        <f>ROUNDUP(SUM(N25*$T$22)+N25,0)</f>
        <v>7</v>
      </c>
      <c r="U25" s="40">
        <f>ROUNDUP(SUM(O25*$U$22)+O25,0)</f>
        <v>85321</v>
      </c>
      <c r="V25" s="40">
        <f>ROUNDUP(SUM(P25*$V$22)+P25,0)</f>
        <v>94483</v>
      </c>
      <c r="W25" s="40">
        <f t="shared" ref="W25:W26" si="4">U25-V25</f>
        <v>-9162</v>
      </c>
    </row>
    <row r="26" spans="1:27" ht="15" thickBot="1" x14ac:dyDescent="0.35">
      <c r="A26" s="19" t="s">
        <v>20</v>
      </c>
      <c r="B26" s="20">
        <v>6</v>
      </c>
      <c r="C26" s="21">
        <v>292961</v>
      </c>
      <c r="D26" s="21">
        <v>309158</v>
      </c>
      <c r="E26" s="21">
        <f t="shared" si="0"/>
        <v>-16197</v>
      </c>
      <c r="F26" s="18"/>
      <c r="G26" s="19" t="s">
        <v>20</v>
      </c>
      <c r="H26" s="20">
        <v>11</v>
      </c>
      <c r="I26" s="21">
        <v>390367</v>
      </c>
      <c r="J26" s="21">
        <v>381683</v>
      </c>
      <c r="K26" s="21">
        <f t="shared" si="1"/>
        <v>8684</v>
      </c>
      <c r="L26" s="18"/>
      <c r="M26" s="19" t="s">
        <v>20</v>
      </c>
      <c r="N26" s="20">
        <v>7</v>
      </c>
      <c r="O26" s="21">
        <v>207862</v>
      </c>
      <c r="P26" s="21">
        <v>319019</v>
      </c>
      <c r="Q26" s="21">
        <f t="shared" si="2"/>
        <v>-111157</v>
      </c>
      <c r="R26"/>
      <c r="S26" s="41" t="s">
        <v>20</v>
      </c>
      <c r="T26" s="42">
        <f>ROUNDUP(SUM(N26*$T$22)+N26,0)</f>
        <v>7</v>
      </c>
      <c r="U26" s="43">
        <f>ROUNDUP(SUM(O26*$U$22)+O26,0)</f>
        <v>198508</v>
      </c>
      <c r="V26" s="43">
        <f>ROUNDUP(SUM(P26*$V$22)+P26,0)</f>
        <v>318106</v>
      </c>
      <c r="W26" s="43">
        <f t="shared" si="4"/>
        <v>-119598</v>
      </c>
    </row>
    <row r="27" spans="1:27" ht="15" thickTop="1" x14ac:dyDescent="0.3">
      <c r="A27" s="17"/>
      <c r="B27" s="26">
        <f>SUM(B12:B20,B24:B26)</f>
        <v>84</v>
      </c>
      <c r="C27" s="16">
        <f>SUM(C12:C20,C24:C26)</f>
        <v>2689983</v>
      </c>
      <c r="D27" s="16">
        <f>SUM(D12:D20,D24:D26)</f>
        <v>2873831</v>
      </c>
      <c r="E27" s="16">
        <f t="shared" si="0"/>
        <v>-183848</v>
      </c>
      <c r="F27" s="18"/>
      <c r="G27"/>
      <c r="H27" s="26">
        <f>SUM(H12:H20,H24:H26)</f>
        <v>104</v>
      </c>
      <c r="I27" s="16">
        <f>SUM(I12:I20,I24:I26)</f>
        <v>4961283</v>
      </c>
      <c r="J27" s="16">
        <f>SUM(J12:J20,J24:J26)</f>
        <v>5615012</v>
      </c>
      <c r="K27" s="16">
        <f t="shared" si="1"/>
        <v>-653729</v>
      </c>
      <c r="L27"/>
      <c r="M27" s="17"/>
      <c r="N27" s="26">
        <f>SUM(N12:N20,N24:N26)</f>
        <v>101</v>
      </c>
      <c r="O27" s="16">
        <f>SUM(O12:O20,O24:O26)</f>
        <v>3905103</v>
      </c>
      <c r="P27" s="16">
        <f>SUM(P12:P20,P24:P26)</f>
        <v>4230951</v>
      </c>
      <c r="Q27" s="16">
        <f t="shared" si="2"/>
        <v>-325848</v>
      </c>
      <c r="R27"/>
      <c r="S27"/>
      <c r="T27" s="18">
        <f>SUM(T12:T20,T24:T26)</f>
        <v>97</v>
      </c>
      <c r="U27" s="16">
        <f>SUM(U12:U20,U24:U26)</f>
        <v>3729370</v>
      </c>
      <c r="V27" s="16">
        <f>SUM(V12:V20,V24:V26)</f>
        <v>4218833.88</v>
      </c>
      <c r="W27" s="16">
        <f>SUM(W12:W20,W24:W26)</f>
        <v>-489463.88</v>
      </c>
      <c r="AA27" s="24"/>
    </row>
    <row r="28" spans="1:27" x14ac:dyDescent="0.3">
      <c r="X28" s="24"/>
    </row>
    <row r="29" spans="1:27" x14ac:dyDescent="0.3">
      <c r="A29" s="17"/>
      <c r="C29" s="16"/>
    </row>
    <row r="31" spans="1:27" x14ac:dyDescent="0.3">
      <c r="A31">
        <v>2016</v>
      </c>
      <c r="B31" t="s">
        <v>21</v>
      </c>
      <c r="C31" s="16" t="s">
        <v>28</v>
      </c>
      <c r="D31" s="16" t="s">
        <v>27</v>
      </c>
      <c r="E31" t="s">
        <v>22</v>
      </c>
    </row>
    <row r="32" spans="1:27" x14ac:dyDescent="0.3">
      <c r="A32" s="17" t="s">
        <v>8</v>
      </c>
      <c r="B32" s="39">
        <f t="shared" ref="B32:B40" si="5">ROUNDUP(SUM(T12*$T$22)+T12,0)</f>
        <v>12</v>
      </c>
      <c r="C32" s="40">
        <f>ROUNDUP(SUM(U12*$U$22)+U12,0)</f>
        <v>778878</v>
      </c>
      <c r="D32" s="40">
        <f t="shared" ref="D32:D40" si="6">ROUNDUP(SUM(V12*$V$22)+V12,0)</f>
        <v>908848</v>
      </c>
      <c r="E32" s="40">
        <f>C32-D32</f>
        <v>-129970</v>
      </c>
    </row>
    <row r="33" spans="1:9" x14ac:dyDescent="0.3">
      <c r="A33" s="17" t="s">
        <v>9</v>
      </c>
      <c r="B33" s="39">
        <f t="shared" si="5"/>
        <v>7</v>
      </c>
      <c r="C33" s="40">
        <f t="shared" ref="C33:C40" si="7">ROUNDUP(SUM(U13*$U$22)+U13,0)</f>
        <v>780769</v>
      </c>
      <c r="D33" s="40">
        <f t="shared" si="6"/>
        <v>839652</v>
      </c>
      <c r="E33" s="40">
        <f t="shared" ref="E33:E47" si="8">C33-D33</f>
        <v>-58883</v>
      </c>
    </row>
    <row r="34" spans="1:9" x14ac:dyDescent="0.3">
      <c r="A34" s="17" t="s">
        <v>10</v>
      </c>
      <c r="B34" s="39">
        <f t="shared" si="5"/>
        <v>14</v>
      </c>
      <c r="C34" s="40">
        <f t="shared" si="7"/>
        <v>431677</v>
      </c>
      <c r="D34" s="40">
        <f t="shared" si="6"/>
        <v>555253</v>
      </c>
      <c r="E34" s="40">
        <f t="shared" si="8"/>
        <v>-123576</v>
      </c>
    </row>
    <row r="35" spans="1:9" x14ac:dyDescent="0.3">
      <c r="A35" s="17" t="s">
        <v>11</v>
      </c>
      <c r="B35" s="39">
        <f t="shared" si="5"/>
        <v>9</v>
      </c>
      <c r="C35" s="40">
        <f t="shared" si="7"/>
        <v>324954</v>
      </c>
      <c r="D35" s="40">
        <f t="shared" si="6"/>
        <v>461908</v>
      </c>
      <c r="E35" s="40">
        <f t="shared" si="8"/>
        <v>-136954</v>
      </c>
    </row>
    <row r="36" spans="1:9" x14ac:dyDescent="0.3">
      <c r="A36" s="17" t="s">
        <v>12</v>
      </c>
      <c r="B36" s="39">
        <f t="shared" si="5"/>
        <v>4</v>
      </c>
      <c r="C36" s="40">
        <f t="shared" si="7"/>
        <v>128523</v>
      </c>
      <c r="D36" s="40">
        <f t="shared" si="6"/>
        <v>142508</v>
      </c>
      <c r="E36" s="40">
        <f t="shared" si="8"/>
        <v>-13985</v>
      </c>
    </row>
    <row r="37" spans="1:9" x14ac:dyDescent="0.3">
      <c r="A37" s="17" t="s">
        <v>13</v>
      </c>
      <c r="B37" s="39">
        <f t="shared" si="5"/>
        <v>9</v>
      </c>
      <c r="C37" s="40">
        <f t="shared" si="7"/>
        <v>363082</v>
      </c>
      <c r="D37" s="40">
        <f t="shared" si="6"/>
        <v>363859</v>
      </c>
      <c r="E37" s="40">
        <f t="shared" si="8"/>
        <v>-777</v>
      </c>
    </row>
    <row r="38" spans="1:9" x14ac:dyDescent="0.3">
      <c r="A38" s="17" t="s">
        <v>14</v>
      </c>
      <c r="B38" s="39">
        <f t="shared" si="5"/>
        <v>9</v>
      </c>
      <c r="C38" s="40">
        <f t="shared" si="7"/>
        <v>88312</v>
      </c>
      <c r="D38" s="40">
        <f t="shared" si="6"/>
        <v>62390</v>
      </c>
      <c r="E38" s="40">
        <f t="shared" si="8"/>
        <v>25922</v>
      </c>
    </row>
    <row r="39" spans="1:9" x14ac:dyDescent="0.3">
      <c r="A39" s="17" t="s">
        <v>15</v>
      </c>
      <c r="B39" s="39">
        <f t="shared" si="5"/>
        <v>6</v>
      </c>
      <c r="C39" s="40">
        <f t="shared" si="7"/>
        <v>39145</v>
      </c>
      <c r="D39" s="40">
        <f t="shared" si="6"/>
        <v>41686</v>
      </c>
      <c r="E39" s="40">
        <f t="shared" si="8"/>
        <v>-2541</v>
      </c>
      <c r="I39" s="16"/>
    </row>
    <row r="40" spans="1:9" ht="15" thickBot="1" x14ac:dyDescent="0.35">
      <c r="A40" s="19" t="s">
        <v>17</v>
      </c>
      <c r="B40" s="42">
        <f t="shared" si="5"/>
        <v>4</v>
      </c>
      <c r="C40" s="43">
        <f t="shared" si="7"/>
        <v>19544</v>
      </c>
      <c r="D40" s="43">
        <f t="shared" si="6"/>
        <v>25225</v>
      </c>
      <c r="E40" s="43">
        <f t="shared" si="8"/>
        <v>-5681</v>
      </c>
    </row>
    <row r="41" spans="1:9" ht="15" thickTop="1" x14ac:dyDescent="0.3">
      <c r="A41" s="22" t="s">
        <v>23</v>
      </c>
      <c r="B41" s="23">
        <f>ROUNDUP(SUM(B32:B40),0)</f>
        <v>74</v>
      </c>
      <c r="C41" s="15">
        <f>ROUNDUP(SUM(C32:C40),0)</f>
        <v>2954884</v>
      </c>
      <c r="D41" s="15">
        <f>ROUNDUP(SUM(D32:D40),0)</f>
        <v>3401329</v>
      </c>
      <c r="E41" s="35">
        <f t="shared" si="8"/>
        <v>-446445</v>
      </c>
    </row>
    <row r="42" spans="1:9" x14ac:dyDescent="0.3">
      <c r="A42" s="22"/>
      <c r="B42" s="23"/>
      <c r="C42" s="25"/>
      <c r="D42" s="15"/>
      <c r="E42" s="35"/>
    </row>
    <row r="43" spans="1:9" x14ac:dyDescent="0.3">
      <c r="A43" s="22"/>
      <c r="B43" s="23"/>
      <c r="C43" s="15"/>
      <c r="D43" s="15"/>
      <c r="E43" s="35"/>
    </row>
    <row r="44" spans="1:9" x14ac:dyDescent="0.3">
      <c r="A44" s="38" t="s">
        <v>18</v>
      </c>
      <c r="B44" s="39">
        <f>ROUNDUP(SUM(T24*$T$22)+T24,0)</f>
        <v>9</v>
      </c>
      <c r="C44" s="40">
        <f>ROUNDUP(SUM(U24*$U$22)+U24,0)</f>
        <v>335609</v>
      </c>
      <c r="D44" s="40">
        <f>ROUNDUP(SUM(V24*$V$22)+V24,0)</f>
        <v>394020</v>
      </c>
      <c r="E44" s="40">
        <f t="shared" si="8"/>
        <v>-58411</v>
      </c>
    </row>
    <row r="45" spans="1:9" x14ac:dyDescent="0.3">
      <c r="A45" s="38" t="s">
        <v>19</v>
      </c>
      <c r="B45" s="39">
        <f>ROUNDUP(SUM(T25*$T$22)+T25,0)</f>
        <v>7</v>
      </c>
      <c r="C45" s="40">
        <f>ROUNDUP(SUM(U25*$U$22)+U25,0)</f>
        <v>81482</v>
      </c>
      <c r="D45" s="40">
        <f>ROUNDUP(SUM(V25*$V$22)+V25,0)</f>
        <v>94213</v>
      </c>
      <c r="E45" s="40">
        <f t="shared" si="8"/>
        <v>-12731</v>
      </c>
      <c r="I45" s="16"/>
    </row>
    <row r="46" spans="1:9" ht="15" thickBot="1" x14ac:dyDescent="0.35">
      <c r="A46" s="41" t="s">
        <v>20</v>
      </c>
      <c r="B46" s="42">
        <f>ROUNDUP(SUM(T26*$T$22)+T26,0)</f>
        <v>7</v>
      </c>
      <c r="C46" s="43">
        <f>ROUNDUP(SUM(U26*$U$22)+U26,0)</f>
        <v>189575</v>
      </c>
      <c r="D46" s="43">
        <f>ROUNDUP(SUM(V26*$V$22)+V26,0)</f>
        <v>317195</v>
      </c>
      <c r="E46" s="43">
        <f t="shared" si="8"/>
        <v>-127620</v>
      </c>
      <c r="F46" s="24"/>
      <c r="G46" s="24"/>
    </row>
    <row r="47" spans="1:9" ht="15" thickTop="1" x14ac:dyDescent="0.3">
      <c r="B47" s="23">
        <f>ROUNDUP(SUM(B32:B40,B44:B46),0)</f>
        <v>97</v>
      </c>
      <c r="C47" s="15">
        <f t="shared" ref="C47:D47" si="9">ROUNDUP(SUM(C32:C40,C44:C46),0)</f>
        <v>3561550</v>
      </c>
      <c r="D47" s="15">
        <f t="shared" si="9"/>
        <v>4206757</v>
      </c>
      <c r="E47" s="35">
        <f t="shared" si="8"/>
        <v>-645207</v>
      </c>
    </row>
    <row r="48" spans="1:9" x14ac:dyDescent="0.3">
      <c r="A48" s="36"/>
      <c r="E48" s="16"/>
    </row>
    <row r="49" spans="1:5" x14ac:dyDescent="0.3">
      <c r="A49" s="36"/>
      <c r="E49" s="16"/>
    </row>
    <row r="50" spans="1:5" x14ac:dyDescent="0.3">
      <c r="B50" s="37"/>
      <c r="C50" s="37"/>
      <c r="D50" s="37"/>
    </row>
    <row r="51" spans="1:5" x14ac:dyDescent="0.3">
      <c r="D51" s="16"/>
    </row>
    <row r="52" spans="1:5" x14ac:dyDescent="0.3">
      <c r="D52" s="24"/>
    </row>
  </sheetData>
  <pageMargins left="0.7" right="0.7" top="0.75" bottom="0.75" header="0.3" footer="0.3"/>
  <pageSetup scale="4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BF6DD177-8D50-4143-AA29-9449513353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2BCB49-4106-4CF6-BED9-8D99B4BA6F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3DCF3A8-21AA-43D4-80FB-65A5FA8EF05D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Transfer Forecast</vt:lpstr>
      <vt:lpstr>Masters Forecast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Eric Pujol</dc:creator>
  <cp:lastModifiedBy>FPL_User</cp:lastModifiedBy>
  <cp:lastPrinted>2016-03-31T22:47:28Z</cp:lastPrinted>
  <dcterms:created xsi:type="dcterms:W3CDTF">2016-03-29T14:17:01Z</dcterms:created>
  <dcterms:modified xsi:type="dcterms:W3CDTF">2016-04-17T20:30:01Z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