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376" windowHeight="11700"/>
  </bookViews>
  <sheets>
    <sheet name="Revenue Forecast for Finance" sheetId="2" r:id="rId1"/>
    <sheet name="Scenario Info" sheetId="1" r:id="rId2"/>
    <sheet name="Rosemary's Revised Unbilled" sheetId="3" r:id="rId3"/>
  </sheets>
  <definedNames>
    <definedName name="_xlnm.Print_Area" localSheetId="0">'Revenue Forecast for Finance'!$A$4:$O$42</definedName>
  </definedNames>
  <calcPr calcId="145621"/>
</workbook>
</file>

<file path=xl/calcChain.xml><?xml version="1.0" encoding="utf-8"?>
<calcChain xmlns="http://schemas.openxmlformats.org/spreadsheetml/2006/main">
  <c r="Q32" i="2" l="1"/>
  <c r="E30" i="2" l="1"/>
  <c r="F30" i="2"/>
  <c r="G30" i="2"/>
  <c r="H30" i="2"/>
  <c r="I30" i="2"/>
  <c r="J30" i="2"/>
  <c r="K30" i="2"/>
  <c r="L30" i="2"/>
  <c r="M30" i="2"/>
  <c r="N30" i="2"/>
  <c r="O30" i="2"/>
  <c r="D30" i="2"/>
  <c r="Q28" i="2"/>
  <c r="Q30" i="2" l="1"/>
  <c r="Q29" i="2"/>
  <c r="C947" i="3" l="1"/>
  <c r="D946" i="3"/>
  <c r="D945" i="3"/>
  <c r="D944" i="3"/>
  <c r="D943" i="3"/>
  <c r="D942" i="3"/>
  <c r="D941" i="3"/>
  <c r="D940" i="3"/>
  <c r="D939" i="3"/>
  <c r="D938" i="3"/>
  <c r="D937" i="3"/>
  <c r="D936" i="3"/>
  <c r="D935" i="3"/>
  <c r="C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C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C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C891" i="3"/>
  <c r="D891" i="3" s="1"/>
  <c r="D890" i="3"/>
  <c r="D889" i="3"/>
  <c r="D888" i="3"/>
  <c r="D887" i="3"/>
  <c r="D886" i="3"/>
  <c r="D885" i="3"/>
  <c r="D884" i="3"/>
  <c r="D883" i="3"/>
  <c r="D882" i="3"/>
  <c r="D881" i="3"/>
  <c r="D880" i="3"/>
  <c r="D879" i="3"/>
  <c r="C877" i="3"/>
  <c r="D877" i="3" s="1"/>
  <c r="D876" i="3"/>
  <c r="D875" i="3"/>
  <c r="D874" i="3"/>
  <c r="D873" i="3"/>
  <c r="D872" i="3"/>
  <c r="D871" i="3"/>
  <c r="D870" i="3"/>
  <c r="D869" i="3"/>
  <c r="D868" i="3"/>
  <c r="D867" i="3"/>
  <c r="D866" i="3"/>
  <c r="D865" i="3"/>
  <c r="C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C849" i="3"/>
  <c r="D849" i="3" s="1"/>
  <c r="D848" i="3"/>
  <c r="D847" i="3"/>
  <c r="D846" i="3"/>
  <c r="D845" i="3"/>
  <c r="D844" i="3"/>
  <c r="D843" i="3"/>
  <c r="D842" i="3"/>
  <c r="D841" i="3"/>
  <c r="D840" i="3"/>
  <c r="D839" i="3"/>
  <c r="D838" i="3"/>
  <c r="D837" i="3"/>
  <c r="D835" i="3"/>
  <c r="C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C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C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C793" i="3"/>
  <c r="D793" i="3" s="1"/>
  <c r="D792" i="3"/>
  <c r="D791" i="3"/>
  <c r="D790" i="3"/>
  <c r="D789" i="3"/>
  <c r="D788" i="3"/>
  <c r="D787" i="3"/>
  <c r="D786" i="3"/>
  <c r="D785" i="3"/>
  <c r="D784" i="3"/>
  <c r="D783" i="3"/>
  <c r="D782" i="3"/>
  <c r="D781" i="3"/>
  <c r="C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C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C751" i="3"/>
  <c r="D751" i="3" s="1"/>
  <c r="D750" i="3"/>
  <c r="D749" i="3"/>
  <c r="D748" i="3"/>
  <c r="D747" i="3"/>
  <c r="D746" i="3"/>
  <c r="D745" i="3"/>
  <c r="D744" i="3"/>
  <c r="D743" i="3"/>
  <c r="D742" i="3"/>
  <c r="D741" i="3"/>
  <c r="D740" i="3"/>
  <c r="D739" i="3"/>
  <c r="C737" i="3"/>
  <c r="D737" i="3" s="1"/>
  <c r="D736" i="3"/>
  <c r="D735" i="3"/>
  <c r="D734" i="3"/>
  <c r="D733" i="3"/>
  <c r="D732" i="3"/>
  <c r="D731" i="3"/>
  <c r="D730" i="3"/>
  <c r="D729" i="3"/>
  <c r="D728" i="3"/>
  <c r="D727" i="3"/>
  <c r="D726" i="3"/>
  <c r="D725" i="3"/>
  <c r="D723" i="3"/>
  <c r="C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C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C695" i="3"/>
  <c r="D695" i="3" s="1"/>
  <c r="D694" i="3"/>
  <c r="D693" i="3"/>
  <c r="D692" i="3"/>
  <c r="D691" i="3"/>
  <c r="D690" i="3"/>
  <c r="D689" i="3"/>
  <c r="D688" i="3"/>
  <c r="D687" i="3"/>
  <c r="D686" i="3"/>
  <c r="D685" i="3"/>
  <c r="D684" i="3"/>
  <c r="D683" i="3"/>
  <c r="C681" i="3"/>
  <c r="D681" i="3" s="1"/>
  <c r="D680" i="3"/>
  <c r="D679" i="3"/>
  <c r="D678" i="3"/>
  <c r="D677" i="3"/>
  <c r="D676" i="3"/>
  <c r="D675" i="3"/>
  <c r="D674" i="3"/>
  <c r="D673" i="3"/>
  <c r="D672" i="3"/>
  <c r="D671" i="3"/>
  <c r="D670" i="3"/>
  <c r="D669" i="3"/>
  <c r="D667" i="3"/>
  <c r="C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C653" i="3"/>
  <c r="D653" i="3" s="1"/>
  <c r="D652" i="3"/>
  <c r="D651" i="3"/>
  <c r="D650" i="3"/>
  <c r="D649" i="3"/>
  <c r="D648" i="3"/>
  <c r="D647" i="3"/>
  <c r="D646" i="3"/>
  <c r="D645" i="3"/>
  <c r="D644" i="3"/>
  <c r="D643" i="3"/>
  <c r="D642" i="3"/>
  <c r="D641" i="3"/>
  <c r="C639" i="3"/>
  <c r="D639" i="3" s="1"/>
  <c r="D638" i="3"/>
  <c r="D637" i="3"/>
  <c r="D636" i="3"/>
  <c r="D635" i="3"/>
  <c r="D634" i="3"/>
  <c r="D633" i="3"/>
  <c r="B633" i="3"/>
  <c r="B647" i="3" s="1"/>
  <c r="B661" i="3" s="1"/>
  <c r="B675" i="3" s="1"/>
  <c r="B689" i="3" s="1"/>
  <c r="B703" i="3" s="1"/>
  <c r="B717" i="3" s="1"/>
  <c r="B731" i="3" s="1"/>
  <c r="B745" i="3" s="1"/>
  <c r="B759" i="3" s="1"/>
  <c r="B773" i="3" s="1"/>
  <c r="B787" i="3" s="1"/>
  <c r="B801" i="3" s="1"/>
  <c r="B815" i="3" s="1"/>
  <c r="B829" i="3" s="1"/>
  <c r="B843" i="3" s="1"/>
  <c r="B857" i="3" s="1"/>
  <c r="B871" i="3" s="1"/>
  <c r="B885" i="3" s="1"/>
  <c r="B899" i="3" s="1"/>
  <c r="B913" i="3" s="1"/>
  <c r="B927" i="3" s="1"/>
  <c r="B941" i="3" s="1"/>
  <c r="D632" i="3"/>
  <c r="D631" i="3"/>
  <c r="D630" i="3"/>
  <c r="D629" i="3"/>
  <c r="D628" i="3"/>
  <c r="D627" i="3"/>
  <c r="D625" i="3"/>
  <c r="C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1" i="3"/>
  <c r="C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C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C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C569" i="3"/>
  <c r="D569" i="3" s="1"/>
  <c r="D568" i="3"/>
  <c r="D567" i="3"/>
  <c r="D566" i="3"/>
  <c r="D565" i="3"/>
  <c r="D564" i="3"/>
  <c r="D563" i="3"/>
  <c r="D562" i="3"/>
  <c r="D561" i="3"/>
  <c r="D560" i="3"/>
  <c r="D559" i="3"/>
  <c r="D558" i="3"/>
  <c r="D557" i="3"/>
  <c r="D555" i="3"/>
  <c r="C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C541" i="3"/>
  <c r="D541" i="3" s="1"/>
  <c r="D540" i="3"/>
  <c r="D539" i="3"/>
  <c r="D538" i="3"/>
  <c r="D537" i="3"/>
  <c r="D536" i="3"/>
  <c r="D535" i="3"/>
  <c r="D534" i="3"/>
  <c r="D533" i="3"/>
  <c r="D532" i="3"/>
  <c r="D531" i="3"/>
  <c r="D530" i="3"/>
  <c r="D529" i="3"/>
  <c r="A529" i="3"/>
  <c r="A543" i="3" s="1"/>
  <c r="A557" i="3" s="1"/>
  <c r="A571" i="3" s="1"/>
  <c r="A585" i="3" s="1"/>
  <c r="A599" i="3" s="1"/>
  <c r="A613" i="3" s="1"/>
  <c r="A627" i="3" s="1"/>
  <c r="A641" i="3" s="1"/>
  <c r="A655" i="3" s="1"/>
  <c r="A669" i="3" s="1"/>
  <c r="A683" i="3" s="1"/>
  <c r="A697" i="3" s="1"/>
  <c r="A711" i="3" s="1"/>
  <c r="A725" i="3" s="1"/>
  <c r="A739" i="3" s="1"/>
  <c r="A753" i="3" s="1"/>
  <c r="A767" i="3" s="1"/>
  <c r="A781" i="3" s="1"/>
  <c r="A795" i="3" s="1"/>
  <c r="A809" i="3" s="1"/>
  <c r="A823" i="3" s="1"/>
  <c r="A837" i="3" s="1"/>
  <c r="A851" i="3" s="1"/>
  <c r="A865" i="3" s="1"/>
  <c r="A879" i="3" s="1"/>
  <c r="A893" i="3" s="1"/>
  <c r="A907" i="3" s="1"/>
  <c r="A921" i="3" s="1"/>
  <c r="A935" i="3" s="1"/>
  <c r="C527" i="3"/>
  <c r="D526" i="3"/>
  <c r="D525" i="3"/>
  <c r="D524" i="3"/>
  <c r="D523" i="3"/>
  <c r="D522" i="3"/>
  <c r="B522" i="3"/>
  <c r="B536" i="3" s="1"/>
  <c r="B550" i="3" s="1"/>
  <c r="B564" i="3" s="1"/>
  <c r="B578" i="3" s="1"/>
  <c r="B592" i="3" s="1"/>
  <c r="B606" i="3" s="1"/>
  <c r="B620" i="3" s="1"/>
  <c r="B634" i="3" s="1"/>
  <c r="B648" i="3" s="1"/>
  <c r="B662" i="3" s="1"/>
  <c r="B676" i="3" s="1"/>
  <c r="B690" i="3" s="1"/>
  <c r="B704" i="3" s="1"/>
  <c r="B718" i="3" s="1"/>
  <c r="B732" i="3" s="1"/>
  <c r="B746" i="3" s="1"/>
  <c r="B760" i="3" s="1"/>
  <c r="B774" i="3" s="1"/>
  <c r="B788" i="3" s="1"/>
  <c r="B802" i="3" s="1"/>
  <c r="B816" i="3" s="1"/>
  <c r="B830" i="3" s="1"/>
  <c r="B844" i="3" s="1"/>
  <c r="B858" i="3" s="1"/>
  <c r="B872" i="3" s="1"/>
  <c r="B886" i="3" s="1"/>
  <c r="B900" i="3" s="1"/>
  <c r="B914" i="3" s="1"/>
  <c r="B928" i="3" s="1"/>
  <c r="B942" i="3" s="1"/>
  <c r="D521" i="3"/>
  <c r="D520" i="3"/>
  <c r="D519" i="3"/>
  <c r="D518" i="3"/>
  <c r="D517" i="3"/>
  <c r="D516" i="3"/>
  <c r="D515" i="3"/>
  <c r="C513" i="3"/>
  <c r="D513" i="3" s="1"/>
  <c r="D512" i="3"/>
  <c r="D511" i="3"/>
  <c r="D510" i="3"/>
  <c r="D509" i="3"/>
  <c r="D508" i="3"/>
  <c r="D507" i="3"/>
  <c r="D506" i="3"/>
  <c r="D505" i="3"/>
  <c r="D504" i="3"/>
  <c r="D503" i="3"/>
  <c r="D502" i="3"/>
  <c r="D501" i="3"/>
  <c r="D499" i="3"/>
  <c r="C499" i="3"/>
  <c r="B499" i="3"/>
  <c r="B513" i="3" s="1"/>
  <c r="B527" i="3" s="1"/>
  <c r="B541" i="3" s="1"/>
  <c r="B555" i="3" s="1"/>
  <c r="B569" i="3" s="1"/>
  <c r="B583" i="3" s="1"/>
  <c r="B597" i="3" s="1"/>
  <c r="B611" i="3" s="1"/>
  <c r="B625" i="3" s="1"/>
  <c r="B639" i="3" s="1"/>
  <c r="B653" i="3" s="1"/>
  <c r="B667" i="3" s="1"/>
  <c r="B681" i="3" s="1"/>
  <c r="B695" i="3" s="1"/>
  <c r="B709" i="3" s="1"/>
  <c r="B723" i="3" s="1"/>
  <c r="B737" i="3" s="1"/>
  <c r="B751" i="3" s="1"/>
  <c r="B765" i="3" s="1"/>
  <c r="B779" i="3" s="1"/>
  <c r="B793" i="3" s="1"/>
  <c r="B807" i="3" s="1"/>
  <c r="B821" i="3" s="1"/>
  <c r="B835" i="3" s="1"/>
  <c r="B849" i="3" s="1"/>
  <c r="B863" i="3" s="1"/>
  <c r="B877" i="3" s="1"/>
  <c r="B891" i="3" s="1"/>
  <c r="B905" i="3" s="1"/>
  <c r="B919" i="3" s="1"/>
  <c r="B933" i="3" s="1"/>
  <c r="B947" i="3" s="1"/>
  <c r="D498" i="3"/>
  <c r="B498" i="3"/>
  <c r="B512" i="3" s="1"/>
  <c r="B526" i="3" s="1"/>
  <c r="B540" i="3" s="1"/>
  <c r="B554" i="3" s="1"/>
  <c r="B568" i="3" s="1"/>
  <c r="B582" i="3" s="1"/>
  <c r="B596" i="3" s="1"/>
  <c r="B610" i="3" s="1"/>
  <c r="B624" i="3" s="1"/>
  <c r="B638" i="3" s="1"/>
  <c r="B652" i="3" s="1"/>
  <c r="B666" i="3" s="1"/>
  <c r="B680" i="3" s="1"/>
  <c r="B694" i="3" s="1"/>
  <c r="B708" i="3" s="1"/>
  <c r="B722" i="3" s="1"/>
  <c r="B736" i="3" s="1"/>
  <c r="B750" i="3" s="1"/>
  <c r="B764" i="3" s="1"/>
  <c r="B778" i="3" s="1"/>
  <c r="B792" i="3" s="1"/>
  <c r="B806" i="3" s="1"/>
  <c r="B820" i="3" s="1"/>
  <c r="B834" i="3" s="1"/>
  <c r="B848" i="3" s="1"/>
  <c r="B862" i="3" s="1"/>
  <c r="B876" i="3" s="1"/>
  <c r="B890" i="3" s="1"/>
  <c r="B904" i="3" s="1"/>
  <c r="B918" i="3" s="1"/>
  <c r="B932" i="3" s="1"/>
  <c r="B946" i="3" s="1"/>
  <c r="D497" i="3"/>
  <c r="B497" i="3"/>
  <c r="B511" i="3" s="1"/>
  <c r="B525" i="3" s="1"/>
  <c r="B539" i="3" s="1"/>
  <c r="B553" i="3" s="1"/>
  <c r="B567" i="3" s="1"/>
  <c r="B581" i="3" s="1"/>
  <c r="B595" i="3" s="1"/>
  <c r="B609" i="3" s="1"/>
  <c r="B623" i="3" s="1"/>
  <c r="B637" i="3" s="1"/>
  <c r="B651" i="3" s="1"/>
  <c r="B665" i="3" s="1"/>
  <c r="B679" i="3" s="1"/>
  <c r="B693" i="3" s="1"/>
  <c r="B707" i="3" s="1"/>
  <c r="B721" i="3" s="1"/>
  <c r="B735" i="3" s="1"/>
  <c r="B749" i="3" s="1"/>
  <c r="B763" i="3" s="1"/>
  <c r="B777" i="3" s="1"/>
  <c r="B791" i="3" s="1"/>
  <c r="B805" i="3" s="1"/>
  <c r="B819" i="3" s="1"/>
  <c r="B833" i="3" s="1"/>
  <c r="B847" i="3" s="1"/>
  <c r="B861" i="3" s="1"/>
  <c r="B875" i="3" s="1"/>
  <c r="B889" i="3" s="1"/>
  <c r="B903" i="3" s="1"/>
  <c r="B917" i="3" s="1"/>
  <c r="B931" i="3" s="1"/>
  <c r="B945" i="3" s="1"/>
  <c r="D496" i="3"/>
  <c r="B496" i="3"/>
  <c r="B510" i="3" s="1"/>
  <c r="B524" i="3" s="1"/>
  <c r="B538" i="3" s="1"/>
  <c r="B552" i="3" s="1"/>
  <c r="B566" i="3" s="1"/>
  <c r="B580" i="3" s="1"/>
  <c r="B594" i="3" s="1"/>
  <c r="B608" i="3" s="1"/>
  <c r="B622" i="3" s="1"/>
  <c r="B636" i="3" s="1"/>
  <c r="B650" i="3" s="1"/>
  <c r="B664" i="3" s="1"/>
  <c r="B678" i="3" s="1"/>
  <c r="B692" i="3" s="1"/>
  <c r="B706" i="3" s="1"/>
  <c r="B720" i="3" s="1"/>
  <c r="B734" i="3" s="1"/>
  <c r="B748" i="3" s="1"/>
  <c r="B762" i="3" s="1"/>
  <c r="B776" i="3" s="1"/>
  <c r="B790" i="3" s="1"/>
  <c r="B804" i="3" s="1"/>
  <c r="B818" i="3" s="1"/>
  <c r="B832" i="3" s="1"/>
  <c r="B846" i="3" s="1"/>
  <c r="B860" i="3" s="1"/>
  <c r="B874" i="3" s="1"/>
  <c r="B888" i="3" s="1"/>
  <c r="B902" i="3" s="1"/>
  <c r="B916" i="3" s="1"/>
  <c r="B930" i="3" s="1"/>
  <c r="B944" i="3" s="1"/>
  <c r="D495" i="3"/>
  <c r="B495" i="3"/>
  <c r="B509" i="3" s="1"/>
  <c r="B523" i="3" s="1"/>
  <c r="B537" i="3" s="1"/>
  <c r="B551" i="3" s="1"/>
  <c r="B565" i="3" s="1"/>
  <c r="B579" i="3" s="1"/>
  <c r="B593" i="3" s="1"/>
  <c r="B607" i="3" s="1"/>
  <c r="B621" i="3" s="1"/>
  <c r="B635" i="3" s="1"/>
  <c r="B649" i="3" s="1"/>
  <c r="B663" i="3" s="1"/>
  <c r="B677" i="3" s="1"/>
  <c r="B691" i="3" s="1"/>
  <c r="B705" i="3" s="1"/>
  <c r="B719" i="3" s="1"/>
  <c r="B733" i="3" s="1"/>
  <c r="B747" i="3" s="1"/>
  <c r="B761" i="3" s="1"/>
  <c r="B775" i="3" s="1"/>
  <c r="B789" i="3" s="1"/>
  <c r="B803" i="3" s="1"/>
  <c r="B817" i="3" s="1"/>
  <c r="B831" i="3" s="1"/>
  <c r="B845" i="3" s="1"/>
  <c r="B859" i="3" s="1"/>
  <c r="B873" i="3" s="1"/>
  <c r="B887" i="3" s="1"/>
  <c r="B901" i="3" s="1"/>
  <c r="B915" i="3" s="1"/>
  <c r="B929" i="3" s="1"/>
  <c r="B943" i="3" s="1"/>
  <c r="D494" i="3"/>
  <c r="B494" i="3"/>
  <c r="B508" i="3" s="1"/>
  <c r="D493" i="3"/>
  <c r="B493" i="3"/>
  <c r="B507" i="3" s="1"/>
  <c r="B521" i="3" s="1"/>
  <c r="B535" i="3" s="1"/>
  <c r="B549" i="3" s="1"/>
  <c r="B563" i="3" s="1"/>
  <c r="B577" i="3" s="1"/>
  <c r="B591" i="3" s="1"/>
  <c r="B605" i="3" s="1"/>
  <c r="B619" i="3" s="1"/>
  <c r="D492" i="3"/>
  <c r="B492" i="3"/>
  <c r="B506" i="3" s="1"/>
  <c r="B520" i="3" s="1"/>
  <c r="B534" i="3" s="1"/>
  <c r="B548" i="3" s="1"/>
  <c r="B562" i="3" s="1"/>
  <c r="B576" i="3" s="1"/>
  <c r="B590" i="3" s="1"/>
  <c r="B604" i="3" s="1"/>
  <c r="B618" i="3" s="1"/>
  <c r="B632" i="3" s="1"/>
  <c r="B646" i="3" s="1"/>
  <c r="B660" i="3" s="1"/>
  <c r="B674" i="3" s="1"/>
  <c r="B688" i="3" s="1"/>
  <c r="B702" i="3" s="1"/>
  <c r="B716" i="3" s="1"/>
  <c r="B730" i="3" s="1"/>
  <c r="B744" i="3" s="1"/>
  <c r="B758" i="3" s="1"/>
  <c r="B772" i="3" s="1"/>
  <c r="B786" i="3" s="1"/>
  <c r="B800" i="3" s="1"/>
  <c r="B814" i="3" s="1"/>
  <c r="B828" i="3" s="1"/>
  <c r="B842" i="3" s="1"/>
  <c r="B856" i="3" s="1"/>
  <c r="B870" i="3" s="1"/>
  <c r="B884" i="3" s="1"/>
  <c r="B898" i="3" s="1"/>
  <c r="B912" i="3" s="1"/>
  <c r="B926" i="3" s="1"/>
  <c r="B940" i="3" s="1"/>
  <c r="D491" i="3"/>
  <c r="B491" i="3"/>
  <c r="B505" i="3" s="1"/>
  <c r="B519" i="3" s="1"/>
  <c r="B533" i="3" s="1"/>
  <c r="B547" i="3" s="1"/>
  <c r="B561" i="3" s="1"/>
  <c r="B575" i="3" s="1"/>
  <c r="B589" i="3" s="1"/>
  <c r="B603" i="3" s="1"/>
  <c r="B617" i="3" s="1"/>
  <c r="B631" i="3" s="1"/>
  <c r="B645" i="3" s="1"/>
  <c r="B659" i="3" s="1"/>
  <c r="B673" i="3" s="1"/>
  <c r="B687" i="3" s="1"/>
  <c r="B701" i="3" s="1"/>
  <c r="B715" i="3" s="1"/>
  <c r="B729" i="3" s="1"/>
  <c r="B743" i="3" s="1"/>
  <c r="B757" i="3" s="1"/>
  <c r="B771" i="3" s="1"/>
  <c r="B785" i="3" s="1"/>
  <c r="B799" i="3" s="1"/>
  <c r="B813" i="3" s="1"/>
  <c r="B827" i="3" s="1"/>
  <c r="B841" i="3" s="1"/>
  <c r="B855" i="3" s="1"/>
  <c r="B869" i="3" s="1"/>
  <c r="B883" i="3" s="1"/>
  <c r="B897" i="3" s="1"/>
  <c r="B911" i="3" s="1"/>
  <c r="B925" i="3" s="1"/>
  <c r="B939" i="3" s="1"/>
  <c r="D490" i="3"/>
  <c r="B490" i="3"/>
  <c r="B504" i="3" s="1"/>
  <c r="B518" i="3" s="1"/>
  <c r="B532" i="3" s="1"/>
  <c r="B546" i="3" s="1"/>
  <c r="B560" i="3" s="1"/>
  <c r="B574" i="3" s="1"/>
  <c r="B588" i="3" s="1"/>
  <c r="B602" i="3" s="1"/>
  <c r="B616" i="3" s="1"/>
  <c r="B630" i="3" s="1"/>
  <c r="B644" i="3" s="1"/>
  <c r="B658" i="3" s="1"/>
  <c r="B672" i="3" s="1"/>
  <c r="B686" i="3" s="1"/>
  <c r="B700" i="3" s="1"/>
  <c r="B714" i="3" s="1"/>
  <c r="B728" i="3" s="1"/>
  <c r="B742" i="3" s="1"/>
  <c r="B756" i="3" s="1"/>
  <c r="B770" i="3" s="1"/>
  <c r="B784" i="3" s="1"/>
  <c r="B798" i="3" s="1"/>
  <c r="B812" i="3" s="1"/>
  <c r="B826" i="3" s="1"/>
  <c r="B840" i="3" s="1"/>
  <c r="B854" i="3" s="1"/>
  <c r="B868" i="3" s="1"/>
  <c r="B882" i="3" s="1"/>
  <c r="B896" i="3" s="1"/>
  <c r="B910" i="3" s="1"/>
  <c r="B924" i="3" s="1"/>
  <c r="B938" i="3" s="1"/>
  <c r="D489" i="3"/>
  <c r="B489" i="3"/>
  <c r="B503" i="3" s="1"/>
  <c r="B517" i="3" s="1"/>
  <c r="B531" i="3" s="1"/>
  <c r="B545" i="3" s="1"/>
  <c r="B559" i="3" s="1"/>
  <c r="B573" i="3" s="1"/>
  <c r="B587" i="3" s="1"/>
  <c r="B601" i="3" s="1"/>
  <c r="B615" i="3" s="1"/>
  <c r="B629" i="3" s="1"/>
  <c r="B643" i="3" s="1"/>
  <c r="B657" i="3" s="1"/>
  <c r="B671" i="3" s="1"/>
  <c r="B685" i="3" s="1"/>
  <c r="B699" i="3" s="1"/>
  <c r="B713" i="3" s="1"/>
  <c r="B727" i="3" s="1"/>
  <c r="B741" i="3" s="1"/>
  <c r="B755" i="3" s="1"/>
  <c r="B769" i="3" s="1"/>
  <c r="B783" i="3" s="1"/>
  <c r="B797" i="3" s="1"/>
  <c r="B811" i="3" s="1"/>
  <c r="B825" i="3" s="1"/>
  <c r="B839" i="3" s="1"/>
  <c r="B853" i="3" s="1"/>
  <c r="B867" i="3" s="1"/>
  <c r="B881" i="3" s="1"/>
  <c r="B895" i="3" s="1"/>
  <c r="B909" i="3" s="1"/>
  <c r="B923" i="3" s="1"/>
  <c r="B937" i="3" s="1"/>
  <c r="D488" i="3"/>
  <c r="B488" i="3"/>
  <c r="B502" i="3" s="1"/>
  <c r="B516" i="3" s="1"/>
  <c r="B530" i="3" s="1"/>
  <c r="B544" i="3" s="1"/>
  <c r="B558" i="3" s="1"/>
  <c r="B572" i="3" s="1"/>
  <c r="B586" i="3" s="1"/>
  <c r="B600" i="3" s="1"/>
  <c r="B614" i="3" s="1"/>
  <c r="B628" i="3" s="1"/>
  <c r="B642" i="3" s="1"/>
  <c r="B656" i="3" s="1"/>
  <c r="B670" i="3" s="1"/>
  <c r="B684" i="3" s="1"/>
  <c r="B698" i="3" s="1"/>
  <c r="B712" i="3" s="1"/>
  <c r="B726" i="3" s="1"/>
  <c r="B740" i="3" s="1"/>
  <c r="B754" i="3" s="1"/>
  <c r="B768" i="3" s="1"/>
  <c r="B782" i="3" s="1"/>
  <c r="B796" i="3" s="1"/>
  <c r="B810" i="3" s="1"/>
  <c r="B824" i="3" s="1"/>
  <c r="B838" i="3" s="1"/>
  <c r="B852" i="3" s="1"/>
  <c r="B866" i="3" s="1"/>
  <c r="B880" i="3" s="1"/>
  <c r="B894" i="3" s="1"/>
  <c r="B908" i="3" s="1"/>
  <c r="B922" i="3" s="1"/>
  <c r="B936" i="3" s="1"/>
  <c r="D487" i="3"/>
  <c r="B487" i="3"/>
  <c r="B501" i="3" s="1"/>
  <c r="B515" i="3" s="1"/>
  <c r="B529" i="3" s="1"/>
  <c r="B543" i="3" s="1"/>
  <c r="B557" i="3" s="1"/>
  <c r="B571" i="3" s="1"/>
  <c r="B585" i="3" s="1"/>
  <c r="B599" i="3" s="1"/>
  <c r="B613" i="3" s="1"/>
  <c r="B627" i="3" s="1"/>
  <c r="B641" i="3" s="1"/>
  <c r="B655" i="3" s="1"/>
  <c r="B669" i="3" s="1"/>
  <c r="B683" i="3" s="1"/>
  <c r="B697" i="3" s="1"/>
  <c r="B711" i="3" s="1"/>
  <c r="B725" i="3" s="1"/>
  <c r="B739" i="3" s="1"/>
  <c r="B753" i="3" s="1"/>
  <c r="B767" i="3" s="1"/>
  <c r="B781" i="3" s="1"/>
  <c r="B795" i="3" s="1"/>
  <c r="B809" i="3" s="1"/>
  <c r="B823" i="3" s="1"/>
  <c r="B837" i="3" s="1"/>
  <c r="B851" i="3" s="1"/>
  <c r="B865" i="3" s="1"/>
  <c r="B879" i="3" s="1"/>
  <c r="B893" i="3" s="1"/>
  <c r="B907" i="3" s="1"/>
  <c r="B921" i="3" s="1"/>
  <c r="B935" i="3" s="1"/>
  <c r="A487" i="3"/>
  <c r="A501" i="3" s="1"/>
  <c r="A515" i="3" s="1"/>
  <c r="C485" i="3"/>
  <c r="D485" i="3" s="1"/>
  <c r="D484" i="3"/>
  <c r="D483" i="3"/>
  <c r="D482" i="3"/>
  <c r="D481" i="3"/>
  <c r="D480" i="3"/>
  <c r="D479" i="3"/>
  <c r="D478" i="3"/>
  <c r="D477" i="3"/>
  <c r="D476" i="3"/>
  <c r="D475" i="3"/>
  <c r="D474" i="3"/>
  <c r="D473" i="3"/>
  <c r="C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C457" i="3"/>
  <c r="D471" i="3" s="1"/>
  <c r="D456" i="3"/>
  <c r="D455" i="3"/>
  <c r="D454" i="3"/>
  <c r="D453" i="3"/>
  <c r="D452" i="3"/>
  <c r="D451" i="3"/>
  <c r="D450" i="3"/>
  <c r="D449" i="3"/>
  <c r="D448" i="3"/>
  <c r="D447" i="3"/>
  <c r="D446" i="3"/>
  <c r="D445" i="3"/>
  <c r="C443" i="3"/>
  <c r="D443" i="3" s="1"/>
  <c r="D442" i="3"/>
  <c r="D441" i="3"/>
  <c r="D440" i="3"/>
  <c r="D439" i="3"/>
  <c r="D438" i="3"/>
  <c r="D437" i="3"/>
  <c r="D436" i="3"/>
  <c r="D435" i="3"/>
  <c r="D434" i="3"/>
  <c r="D433" i="3"/>
  <c r="D432" i="3"/>
  <c r="D431" i="3"/>
  <c r="C429" i="3"/>
  <c r="D429" i="3" s="1"/>
  <c r="D428" i="3"/>
  <c r="D427" i="3"/>
  <c r="D426" i="3"/>
  <c r="D425" i="3"/>
  <c r="D424" i="3"/>
  <c r="D423" i="3"/>
  <c r="D422" i="3"/>
  <c r="D421" i="3"/>
  <c r="D420" i="3"/>
  <c r="D419" i="3"/>
  <c r="D418" i="3"/>
  <c r="D417" i="3"/>
  <c r="C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C401" i="3"/>
  <c r="D415" i="3" s="1"/>
  <c r="D400" i="3"/>
  <c r="D399" i="3"/>
  <c r="D398" i="3"/>
  <c r="D397" i="3"/>
  <c r="D396" i="3"/>
  <c r="D395" i="3"/>
  <c r="D394" i="3"/>
  <c r="D393" i="3"/>
  <c r="D392" i="3"/>
  <c r="D391" i="3"/>
  <c r="D390" i="3"/>
  <c r="D389" i="3"/>
  <c r="C387" i="3"/>
  <c r="D387" i="3" s="1"/>
  <c r="D386" i="3"/>
  <c r="D385" i="3"/>
  <c r="D384" i="3"/>
  <c r="D383" i="3"/>
  <c r="D382" i="3"/>
  <c r="D381" i="3"/>
  <c r="D380" i="3"/>
  <c r="D379" i="3"/>
  <c r="D378" i="3"/>
  <c r="D377" i="3"/>
  <c r="D376" i="3"/>
  <c r="D375" i="3"/>
  <c r="D373" i="3"/>
  <c r="C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C359" i="3"/>
  <c r="D359" i="3" s="1"/>
  <c r="D358" i="3"/>
  <c r="D357" i="3"/>
  <c r="D356" i="3"/>
  <c r="D355" i="3"/>
  <c r="D354" i="3"/>
  <c r="D353" i="3"/>
  <c r="D352" i="3"/>
  <c r="D351" i="3"/>
  <c r="D350" i="3"/>
  <c r="D349" i="3"/>
  <c r="D348" i="3"/>
  <c r="D347" i="3"/>
  <c r="C345" i="3"/>
  <c r="D345" i="3" s="1"/>
  <c r="D344" i="3"/>
  <c r="D343" i="3"/>
  <c r="D342" i="3"/>
  <c r="D341" i="3"/>
  <c r="D340" i="3"/>
  <c r="D339" i="3"/>
  <c r="D338" i="3"/>
  <c r="D337" i="3"/>
  <c r="D336" i="3"/>
  <c r="T335" i="3"/>
  <c r="G335" i="3" s="1"/>
  <c r="Q335" i="3"/>
  <c r="Q349" i="3" s="1"/>
  <c r="D335" i="3"/>
  <c r="D334" i="3"/>
  <c r="D333" i="3"/>
  <c r="C331" i="3"/>
  <c r="D331" i="3" s="1"/>
  <c r="Q330" i="3"/>
  <c r="Q344" i="3" s="1"/>
  <c r="D330" i="3"/>
  <c r="D329" i="3"/>
  <c r="D328" i="3"/>
  <c r="D327" i="3"/>
  <c r="T326" i="3"/>
  <c r="G326" i="3" s="1"/>
  <c r="Q326" i="3"/>
  <c r="Q340" i="3" s="1"/>
  <c r="D326" i="3"/>
  <c r="D325" i="3"/>
  <c r="D324" i="3"/>
  <c r="D323" i="3"/>
  <c r="T322" i="3"/>
  <c r="G322" i="3" s="1"/>
  <c r="Q322" i="3"/>
  <c r="Q336" i="3" s="1"/>
  <c r="D322" i="3"/>
  <c r="Q321" i="3"/>
  <c r="O321" i="3"/>
  <c r="J321" i="3"/>
  <c r="D321" i="3"/>
  <c r="D320" i="3"/>
  <c r="D319" i="3"/>
  <c r="D317" i="3"/>
  <c r="C317" i="3"/>
  <c r="Q316" i="3"/>
  <c r="J316" i="3"/>
  <c r="D316" i="3"/>
  <c r="D315" i="3"/>
  <c r="D314" i="3"/>
  <c r="T313" i="3"/>
  <c r="G313" i="3" s="1"/>
  <c r="D313" i="3"/>
  <c r="Q312" i="3"/>
  <c r="O312" i="3"/>
  <c r="J312" i="3"/>
  <c r="D312" i="3"/>
  <c r="D311" i="3"/>
  <c r="D310" i="3"/>
  <c r="T309" i="3"/>
  <c r="G309" i="3" s="1"/>
  <c r="Q309" i="3"/>
  <c r="Q323" i="3" s="1"/>
  <c r="D309" i="3"/>
  <c r="T308" i="3"/>
  <c r="G308" i="3" s="1"/>
  <c r="Q308" i="3"/>
  <c r="J308" i="3" s="1"/>
  <c r="O308" i="3"/>
  <c r="D308" i="3"/>
  <c r="Q307" i="3"/>
  <c r="N307" i="3"/>
  <c r="J307" i="3"/>
  <c r="K307" i="3" s="1"/>
  <c r="G307" i="3"/>
  <c r="D307" i="3"/>
  <c r="T306" i="3"/>
  <c r="T320" i="3" s="1"/>
  <c r="T334" i="3" s="1"/>
  <c r="G334" i="3" s="1"/>
  <c r="D306" i="3"/>
  <c r="T305" i="3"/>
  <c r="G305" i="3" s="1"/>
  <c r="Q305" i="3"/>
  <c r="Q319" i="3" s="1"/>
  <c r="D305" i="3"/>
  <c r="C303" i="3"/>
  <c r="D303" i="3" s="1"/>
  <c r="Q302" i="3"/>
  <c r="N302" i="3"/>
  <c r="J302" i="3"/>
  <c r="K302" i="3" s="1"/>
  <c r="D302" i="3"/>
  <c r="D301" i="3"/>
  <c r="T300" i="3"/>
  <c r="G300" i="3" s="1"/>
  <c r="D300" i="3"/>
  <c r="T299" i="3"/>
  <c r="G299" i="3" s="1"/>
  <c r="O299" i="3" s="1"/>
  <c r="Q299" i="3"/>
  <c r="Q313" i="3" s="1"/>
  <c r="D299" i="3"/>
  <c r="Q298" i="3"/>
  <c r="N298" i="3"/>
  <c r="J298" i="3"/>
  <c r="K298" i="3" s="1"/>
  <c r="G298" i="3"/>
  <c r="H298" i="3" s="1"/>
  <c r="D298" i="3"/>
  <c r="D297" i="3"/>
  <c r="T296" i="3"/>
  <c r="G296" i="3" s="1"/>
  <c r="Q296" i="3"/>
  <c r="Q310" i="3" s="1"/>
  <c r="D296" i="3"/>
  <c r="T295" i="3"/>
  <c r="G295" i="3" s="1"/>
  <c r="Q295" i="3"/>
  <c r="J295" i="3" s="1"/>
  <c r="O295" i="3"/>
  <c r="D295" i="3"/>
  <c r="T294" i="3"/>
  <c r="Q294" i="3"/>
  <c r="N294" i="3"/>
  <c r="J294" i="3"/>
  <c r="G294" i="3"/>
  <c r="E294" i="3" s="1"/>
  <c r="D294" i="3"/>
  <c r="T293" i="3"/>
  <c r="T307" i="3" s="1"/>
  <c r="T321" i="3" s="1"/>
  <c r="G321" i="3" s="1"/>
  <c r="H321" i="3" s="1"/>
  <c r="Q293" i="3"/>
  <c r="N293" i="3"/>
  <c r="J293" i="3"/>
  <c r="G293" i="3"/>
  <c r="D293" i="3"/>
  <c r="T292" i="3"/>
  <c r="G292" i="3" s="1"/>
  <c r="Q292" i="3"/>
  <c r="Q306" i="3" s="1"/>
  <c r="J292" i="3"/>
  <c r="N292" i="3" s="1"/>
  <c r="D292" i="3"/>
  <c r="T291" i="3"/>
  <c r="G291" i="3" s="1"/>
  <c r="E291" i="3" s="1"/>
  <c r="Q291" i="3"/>
  <c r="J291" i="3"/>
  <c r="H291" i="3"/>
  <c r="D291" i="3"/>
  <c r="C289" i="3"/>
  <c r="T288" i="3"/>
  <c r="T302" i="3" s="1"/>
  <c r="T316" i="3" s="1"/>
  <c r="G316" i="3" s="1"/>
  <c r="Q288" i="3"/>
  <c r="N288" i="3"/>
  <c r="K288" i="3"/>
  <c r="J288" i="3"/>
  <c r="D288" i="3"/>
  <c r="T287" i="3"/>
  <c r="G287" i="3" s="1"/>
  <c r="Q287" i="3"/>
  <c r="Q301" i="3" s="1"/>
  <c r="J287" i="3"/>
  <c r="N287" i="3" s="1"/>
  <c r="D287" i="3"/>
  <c r="T286" i="3"/>
  <c r="G286" i="3" s="1"/>
  <c r="O286" i="3" s="1"/>
  <c r="Q286" i="3"/>
  <c r="Q300" i="3" s="1"/>
  <c r="H286" i="3"/>
  <c r="D286" i="3"/>
  <c r="T285" i="3"/>
  <c r="Q285" i="3"/>
  <c r="N285" i="3"/>
  <c r="J285" i="3"/>
  <c r="K285" i="3" s="1"/>
  <c r="G285" i="3"/>
  <c r="E285" i="3" s="1"/>
  <c r="D285" i="3"/>
  <c r="T284" i="3"/>
  <c r="T298" i="3" s="1"/>
  <c r="T312" i="3" s="1"/>
  <c r="G312" i="3" s="1"/>
  <c r="H312" i="3" s="1"/>
  <c r="Q284" i="3"/>
  <c r="N284" i="3"/>
  <c r="K284" i="3"/>
  <c r="J284" i="3"/>
  <c r="G284" i="3"/>
  <c r="D284" i="3"/>
  <c r="T283" i="3"/>
  <c r="Q283" i="3"/>
  <c r="Q297" i="3" s="1"/>
  <c r="D283" i="3"/>
  <c r="N282" i="3"/>
  <c r="K282" i="3"/>
  <c r="J282" i="3"/>
  <c r="G282" i="3"/>
  <c r="D282" i="3"/>
  <c r="N281" i="3"/>
  <c r="J281" i="3"/>
  <c r="K281" i="3" s="1"/>
  <c r="G281" i="3"/>
  <c r="E281" i="3" s="1"/>
  <c r="F281" i="3" s="1"/>
  <c r="D281" i="3"/>
  <c r="O280" i="3"/>
  <c r="J280" i="3"/>
  <c r="H280" i="3"/>
  <c r="G280" i="3"/>
  <c r="D280" i="3"/>
  <c r="J279" i="3"/>
  <c r="N279" i="3" s="1"/>
  <c r="G279" i="3"/>
  <c r="O279" i="3" s="1"/>
  <c r="D279" i="3"/>
  <c r="N278" i="3"/>
  <c r="K278" i="3"/>
  <c r="J278" i="3"/>
  <c r="G278" i="3"/>
  <c r="D278" i="3"/>
  <c r="N277" i="3"/>
  <c r="J277" i="3"/>
  <c r="G277" i="3"/>
  <c r="E277" i="3" s="1"/>
  <c r="D277" i="3"/>
  <c r="C275" i="3"/>
  <c r="D275" i="3" s="1"/>
  <c r="N274" i="3"/>
  <c r="J274" i="3"/>
  <c r="K274" i="3" s="1"/>
  <c r="G274" i="3"/>
  <c r="E274" i="3" s="1"/>
  <c r="F274" i="3" s="1"/>
  <c r="D274" i="3"/>
  <c r="O273" i="3"/>
  <c r="J273" i="3"/>
  <c r="H273" i="3"/>
  <c r="G273" i="3"/>
  <c r="D273" i="3"/>
  <c r="J272" i="3"/>
  <c r="N272" i="3" s="1"/>
  <c r="G272" i="3"/>
  <c r="O272" i="3" s="1"/>
  <c r="D272" i="3"/>
  <c r="N271" i="3"/>
  <c r="K271" i="3"/>
  <c r="J271" i="3"/>
  <c r="G271" i="3"/>
  <c r="D271" i="3"/>
  <c r="N270" i="3"/>
  <c r="J270" i="3"/>
  <c r="K270" i="3" s="1"/>
  <c r="G270" i="3"/>
  <c r="D270" i="3"/>
  <c r="O269" i="3"/>
  <c r="J269" i="3"/>
  <c r="H269" i="3"/>
  <c r="F269" i="3"/>
  <c r="D269" i="3"/>
  <c r="T268" i="3"/>
  <c r="Q268" i="3"/>
  <c r="O268" i="3"/>
  <c r="N268" i="3"/>
  <c r="K268" i="3"/>
  <c r="H268" i="3"/>
  <c r="F268" i="3"/>
  <c r="D268" i="3"/>
  <c r="T267" i="3"/>
  <c r="Q267" i="3"/>
  <c r="O267" i="3"/>
  <c r="N267" i="3"/>
  <c r="K267" i="3"/>
  <c r="H267" i="3"/>
  <c r="F267" i="3"/>
  <c r="D267" i="3"/>
  <c r="T266" i="3"/>
  <c r="Q266" i="3"/>
  <c r="O266" i="3"/>
  <c r="N266" i="3"/>
  <c r="K266" i="3"/>
  <c r="H266" i="3"/>
  <c r="F266" i="3"/>
  <c r="D266" i="3"/>
  <c r="Q265" i="3"/>
  <c r="O265" i="3"/>
  <c r="T265" i="3" s="1"/>
  <c r="N265" i="3"/>
  <c r="K265" i="3"/>
  <c r="H265" i="3"/>
  <c r="F265" i="3"/>
  <c r="D265" i="3"/>
  <c r="Q264" i="3"/>
  <c r="O264" i="3"/>
  <c r="T264" i="3" s="1"/>
  <c r="N264" i="3"/>
  <c r="K264" i="3"/>
  <c r="H264" i="3"/>
  <c r="F264" i="3"/>
  <c r="D264" i="3"/>
  <c r="Q263" i="3"/>
  <c r="O263" i="3"/>
  <c r="T263" i="3" s="1"/>
  <c r="T275" i="3" s="1"/>
  <c r="N263" i="3"/>
  <c r="K263" i="3"/>
  <c r="H263" i="3"/>
  <c r="F263" i="3"/>
  <c r="D263" i="3"/>
  <c r="J261" i="3"/>
  <c r="G261" i="3"/>
  <c r="E261" i="3"/>
  <c r="C261" i="3"/>
  <c r="O260" i="3"/>
  <c r="T260" i="3" s="1"/>
  <c r="N260" i="3"/>
  <c r="Q260" i="3" s="1"/>
  <c r="K260" i="3"/>
  <c r="H260" i="3"/>
  <c r="F260" i="3"/>
  <c r="D260" i="3"/>
  <c r="O259" i="3"/>
  <c r="T259" i="3" s="1"/>
  <c r="N259" i="3"/>
  <c r="Q259" i="3" s="1"/>
  <c r="K259" i="3"/>
  <c r="H259" i="3"/>
  <c r="F259" i="3"/>
  <c r="D259" i="3"/>
  <c r="Q258" i="3"/>
  <c r="O258" i="3"/>
  <c r="T258" i="3" s="1"/>
  <c r="N258" i="3"/>
  <c r="K258" i="3"/>
  <c r="H258" i="3"/>
  <c r="F258" i="3"/>
  <c r="D258" i="3"/>
  <c r="Q257" i="3"/>
  <c r="O257" i="3"/>
  <c r="T257" i="3" s="1"/>
  <c r="N257" i="3"/>
  <c r="K257" i="3"/>
  <c r="H257" i="3"/>
  <c r="F257" i="3"/>
  <c r="D257" i="3"/>
  <c r="O256" i="3"/>
  <c r="T256" i="3" s="1"/>
  <c r="N256" i="3"/>
  <c r="Q256" i="3" s="1"/>
  <c r="K256" i="3"/>
  <c r="H256" i="3"/>
  <c r="F256" i="3"/>
  <c r="D256" i="3"/>
  <c r="Q255" i="3"/>
  <c r="O255" i="3"/>
  <c r="T255" i="3" s="1"/>
  <c r="N255" i="3"/>
  <c r="K255" i="3"/>
  <c r="H255" i="3"/>
  <c r="F255" i="3"/>
  <c r="D255" i="3"/>
  <c r="Q254" i="3"/>
  <c r="O254" i="3"/>
  <c r="T254" i="3" s="1"/>
  <c r="N254" i="3"/>
  <c r="K254" i="3"/>
  <c r="H254" i="3"/>
  <c r="F254" i="3"/>
  <c r="D254" i="3"/>
  <c r="O253" i="3"/>
  <c r="T253" i="3" s="1"/>
  <c r="N253" i="3"/>
  <c r="Q253" i="3" s="1"/>
  <c r="K253" i="3"/>
  <c r="H253" i="3"/>
  <c r="F253" i="3"/>
  <c r="D253" i="3"/>
  <c r="O252" i="3"/>
  <c r="T252" i="3" s="1"/>
  <c r="N252" i="3"/>
  <c r="Q252" i="3" s="1"/>
  <c r="K252" i="3"/>
  <c r="H252" i="3"/>
  <c r="F252" i="3"/>
  <c r="D252" i="3"/>
  <c r="O251" i="3"/>
  <c r="T251" i="3" s="1"/>
  <c r="N251" i="3"/>
  <c r="Q251" i="3" s="1"/>
  <c r="K251" i="3"/>
  <c r="H251" i="3"/>
  <c r="F251" i="3"/>
  <c r="D251" i="3"/>
  <c r="Q250" i="3"/>
  <c r="O250" i="3"/>
  <c r="T250" i="3" s="1"/>
  <c r="N250" i="3"/>
  <c r="K250" i="3"/>
  <c r="H250" i="3"/>
  <c r="F250" i="3"/>
  <c r="D250" i="3"/>
  <c r="Q249" i="3"/>
  <c r="O249" i="3"/>
  <c r="T249" i="3" s="1"/>
  <c r="N249" i="3"/>
  <c r="K249" i="3"/>
  <c r="H249" i="3"/>
  <c r="F249" i="3"/>
  <c r="D249" i="3"/>
  <c r="J247" i="3"/>
  <c r="G247" i="3"/>
  <c r="H247" i="3" s="1"/>
  <c r="E247" i="3"/>
  <c r="C247" i="3"/>
  <c r="O246" i="3"/>
  <c r="N246" i="3"/>
  <c r="Q246" i="3" s="1"/>
  <c r="K246" i="3"/>
  <c r="H246" i="3"/>
  <c r="F246" i="3"/>
  <c r="D246" i="3"/>
  <c r="O245" i="3"/>
  <c r="N245" i="3"/>
  <c r="Q245" i="3" s="1"/>
  <c r="K245" i="3"/>
  <c r="H245" i="3"/>
  <c r="F245" i="3"/>
  <c r="D245" i="3"/>
  <c r="O244" i="3"/>
  <c r="N244" i="3"/>
  <c r="Q244" i="3" s="1"/>
  <c r="K244" i="3"/>
  <c r="H244" i="3"/>
  <c r="F244" i="3"/>
  <c r="D244" i="3"/>
  <c r="O243" i="3"/>
  <c r="N243" i="3"/>
  <c r="Q243" i="3" s="1"/>
  <c r="K243" i="3"/>
  <c r="H243" i="3"/>
  <c r="F243" i="3"/>
  <c r="D243" i="3"/>
  <c r="Q242" i="3"/>
  <c r="O242" i="3"/>
  <c r="N242" i="3"/>
  <c r="K242" i="3"/>
  <c r="H242" i="3"/>
  <c r="F242" i="3"/>
  <c r="D242" i="3"/>
  <c r="O241" i="3"/>
  <c r="N241" i="3"/>
  <c r="Q241" i="3" s="1"/>
  <c r="K241" i="3"/>
  <c r="H241" i="3"/>
  <c r="F241" i="3"/>
  <c r="D241" i="3"/>
  <c r="O240" i="3"/>
  <c r="N240" i="3"/>
  <c r="Q240" i="3" s="1"/>
  <c r="K240" i="3"/>
  <c r="H240" i="3"/>
  <c r="F240" i="3"/>
  <c r="D240" i="3"/>
  <c r="O239" i="3"/>
  <c r="N239" i="3"/>
  <c r="Q239" i="3" s="1"/>
  <c r="K239" i="3"/>
  <c r="H239" i="3"/>
  <c r="F239" i="3"/>
  <c r="D239" i="3"/>
  <c r="O238" i="3"/>
  <c r="N238" i="3"/>
  <c r="Q238" i="3" s="1"/>
  <c r="K238" i="3"/>
  <c r="H238" i="3"/>
  <c r="F238" i="3"/>
  <c r="D238" i="3"/>
  <c r="Q237" i="3"/>
  <c r="O237" i="3"/>
  <c r="N237" i="3"/>
  <c r="K237" i="3"/>
  <c r="H237" i="3"/>
  <c r="F237" i="3"/>
  <c r="D237" i="3"/>
  <c r="O236" i="3"/>
  <c r="N236" i="3"/>
  <c r="Q236" i="3" s="1"/>
  <c r="K236" i="3"/>
  <c r="H236" i="3"/>
  <c r="F236" i="3"/>
  <c r="D236" i="3"/>
  <c r="O235" i="3"/>
  <c r="N235" i="3"/>
  <c r="Q235" i="3" s="1"/>
  <c r="K235" i="3"/>
  <c r="H235" i="3"/>
  <c r="F235" i="3"/>
  <c r="D235" i="3"/>
  <c r="J233" i="3"/>
  <c r="G233" i="3"/>
  <c r="E233" i="3"/>
  <c r="C233" i="3"/>
  <c r="O232" i="3"/>
  <c r="N232" i="3"/>
  <c r="K232" i="3"/>
  <c r="H232" i="3"/>
  <c r="F232" i="3"/>
  <c r="D232" i="3"/>
  <c r="O231" i="3"/>
  <c r="N231" i="3"/>
  <c r="K231" i="3"/>
  <c r="H231" i="3"/>
  <c r="F231" i="3"/>
  <c r="D231" i="3"/>
  <c r="O230" i="3"/>
  <c r="N230" i="3"/>
  <c r="K230" i="3"/>
  <c r="H230" i="3"/>
  <c r="F230" i="3"/>
  <c r="D230" i="3"/>
  <c r="O229" i="3"/>
  <c r="N229" i="3"/>
  <c r="K229" i="3"/>
  <c r="H229" i="3"/>
  <c r="F229" i="3"/>
  <c r="D229" i="3"/>
  <c r="O228" i="3"/>
  <c r="N228" i="3"/>
  <c r="K228" i="3"/>
  <c r="H228" i="3"/>
  <c r="F228" i="3"/>
  <c r="D228" i="3"/>
  <c r="O227" i="3"/>
  <c r="N227" i="3"/>
  <c r="K227" i="3"/>
  <c r="H227" i="3"/>
  <c r="F227" i="3"/>
  <c r="D227" i="3"/>
  <c r="O226" i="3"/>
  <c r="N226" i="3"/>
  <c r="D226" i="3"/>
  <c r="O225" i="3"/>
  <c r="N225" i="3"/>
  <c r="K225" i="3"/>
  <c r="H225" i="3"/>
  <c r="F225" i="3"/>
  <c r="D225" i="3"/>
  <c r="O224" i="3"/>
  <c r="N224" i="3"/>
  <c r="K224" i="3"/>
  <c r="H224" i="3"/>
  <c r="F224" i="3"/>
  <c r="D224" i="3"/>
  <c r="O223" i="3"/>
  <c r="N223" i="3"/>
  <c r="K223" i="3"/>
  <c r="H223" i="3"/>
  <c r="F223" i="3"/>
  <c r="D223" i="3"/>
  <c r="O222" i="3"/>
  <c r="N222" i="3"/>
  <c r="K222" i="3"/>
  <c r="H222" i="3"/>
  <c r="F222" i="3"/>
  <c r="D222" i="3"/>
  <c r="O221" i="3"/>
  <c r="N221" i="3"/>
  <c r="K221" i="3"/>
  <c r="H221" i="3"/>
  <c r="F221" i="3"/>
  <c r="D221" i="3"/>
  <c r="G219" i="3"/>
  <c r="C219" i="3"/>
  <c r="O218" i="3"/>
  <c r="N218" i="3"/>
  <c r="F218" i="3"/>
  <c r="D218" i="3"/>
  <c r="O217" i="3"/>
  <c r="N217" i="3"/>
  <c r="K217" i="3"/>
  <c r="D217" i="3"/>
  <c r="O216" i="3"/>
  <c r="N216" i="3"/>
  <c r="H216" i="3"/>
  <c r="F216" i="3"/>
  <c r="D216" i="3"/>
  <c r="O215" i="3"/>
  <c r="N215" i="3"/>
  <c r="F215" i="3"/>
  <c r="D215" i="3"/>
  <c r="O214" i="3"/>
  <c r="N214" i="3"/>
  <c r="K214" i="3"/>
  <c r="H214" i="3"/>
  <c r="F214" i="3"/>
  <c r="D214" i="3"/>
  <c r="O213" i="3"/>
  <c r="N213" i="3"/>
  <c r="K213" i="3"/>
  <c r="F213" i="3"/>
  <c r="D213" i="3"/>
  <c r="O212" i="3"/>
  <c r="J212" i="3"/>
  <c r="K226" i="3" s="1"/>
  <c r="H212" i="3"/>
  <c r="G212" i="3"/>
  <c r="H226" i="3" s="1"/>
  <c r="E212" i="3"/>
  <c r="D212" i="3"/>
  <c r="O211" i="3"/>
  <c r="N211" i="3"/>
  <c r="K211" i="3"/>
  <c r="H211" i="3"/>
  <c r="F211" i="3"/>
  <c r="D211" i="3"/>
  <c r="O210" i="3"/>
  <c r="N210" i="3"/>
  <c r="K210" i="3"/>
  <c r="F210" i="3"/>
  <c r="D210" i="3"/>
  <c r="O209" i="3"/>
  <c r="N209" i="3"/>
  <c r="K209" i="3"/>
  <c r="H209" i="3"/>
  <c r="F209" i="3"/>
  <c r="D209" i="3"/>
  <c r="O208" i="3"/>
  <c r="N208" i="3"/>
  <c r="K208" i="3"/>
  <c r="F208" i="3"/>
  <c r="D208" i="3"/>
  <c r="O207" i="3"/>
  <c r="N207" i="3"/>
  <c r="K207" i="3"/>
  <c r="H207" i="3"/>
  <c r="F207" i="3"/>
  <c r="D207" i="3"/>
  <c r="C205" i="3"/>
  <c r="N204" i="3"/>
  <c r="J204" i="3"/>
  <c r="K204" i="3" s="1"/>
  <c r="G204" i="3"/>
  <c r="H204" i="3" s="1"/>
  <c r="E204" i="3"/>
  <c r="F204" i="3" s="1"/>
  <c r="D204" i="3"/>
  <c r="K203" i="3"/>
  <c r="J203" i="3"/>
  <c r="N203" i="3" s="1"/>
  <c r="G203" i="3"/>
  <c r="H217" i="3" s="1"/>
  <c r="E203" i="3"/>
  <c r="F217" i="3" s="1"/>
  <c r="D203" i="3"/>
  <c r="N202" i="3"/>
  <c r="J202" i="3"/>
  <c r="K202" i="3" s="1"/>
  <c r="G202" i="3"/>
  <c r="H202" i="3" s="1"/>
  <c r="E202" i="3"/>
  <c r="F202" i="3" s="1"/>
  <c r="D202" i="3"/>
  <c r="P201" i="3"/>
  <c r="J201" i="3"/>
  <c r="N201" i="3" s="1"/>
  <c r="G201" i="3"/>
  <c r="H215" i="3" s="1"/>
  <c r="F201" i="3"/>
  <c r="D201" i="3"/>
  <c r="P200" i="3"/>
  <c r="N200" i="3"/>
  <c r="K200" i="3"/>
  <c r="G200" i="3"/>
  <c r="H200" i="3" s="1"/>
  <c r="F200" i="3"/>
  <c r="D200" i="3"/>
  <c r="P199" i="3"/>
  <c r="N199" i="3"/>
  <c r="K199" i="3"/>
  <c r="G199" i="3"/>
  <c r="H213" i="3" s="1"/>
  <c r="F199" i="3"/>
  <c r="D199" i="3"/>
  <c r="P198" i="3"/>
  <c r="N198" i="3"/>
  <c r="K198" i="3"/>
  <c r="G198" i="3"/>
  <c r="H198" i="3" s="1"/>
  <c r="F198" i="3"/>
  <c r="D198" i="3"/>
  <c r="P197" i="3"/>
  <c r="N197" i="3"/>
  <c r="K197" i="3"/>
  <c r="G197" i="3"/>
  <c r="H197" i="3" s="1"/>
  <c r="F197" i="3"/>
  <c r="D197" i="3"/>
  <c r="P196" i="3"/>
  <c r="N196" i="3"/>
  <c r="K196" i="3"/>
  <c r="G196" i="3"/>
  <c r="H196" i="3" s="1"/>
  <c r="F196" i="3"/>
  <c r="D196" i="3"/>
  <c r="P195" i="3"/>
  <c r="N195" i="3"/>
  <c r="K195" i="3"/>
  <c r="G195" i="3"/>
  <c r="H195" i="3" s="1"/>
  <c r="F195" i="3"/>
  <c r="D195" i="3"/>
  <c r="P194" i="3"/>
  <c r="N194" i="3"/>
  <c r="K194" i="3"/>
  <c r="G194" i="3"/>
  <c r="H194" i="3" s="1"/>
  <c r="F194" i="3"/>
  <c r="D194" i="3"/>
  <c r="P193" i="3"/>
  <c r="N193" i="3"/>
  <c r="K193" i="3"/>
  <c r="G193" i="3"/>
  <c r="G205" i="3" s="1"/>
  <c r="H205" i="3" s="1"/>
  <c r="F193" i="3"/>
  <c r="D193" i="3"/>
  <c r="G191" i="3"/>
  <c r="E191" i="3"/>
  <c r="C191" i="3"/>
  <c r="D191" i="3" s="1"/>
  <c r="P190" i="3"/>
  <c r="N190" i="3"/>
  <c r="K190" i="3"/>
  <c r="H190" i="3"/>
  <c r="G190" i="3"/>
  <c r="O190" i="3" s="1"/>
  <c r="F190" i="3"/>
  <c r="D190" i="3"/>
  <c r="P189" i="3"/>
  <c r="O189" i="3"/>
  <c r="J189" i="3"/>
  <c r="N189" i="3" s="1"/>
  <c r="H189" i="3"/>
  <c r="F189" i="3"/>
  <c r="D189" i="3"/>
  <c r="P188" i="3"/>
  <c r="O188" i="3"/>
  <c r="J188" i="3"/>
  <c r="N188" i="3" s="1"/>
  <c r="H188" i="3"/>
  <c r="F188" i="3"/>
  <c r="D188" i="3"/>
  <c r="P187" i="3"/>
  <c r="O187" i="3"/>
  <c r="K187" i="3"/>
  <c r="J187" i="3"/>
  <c r="H187" i="3"/>
  <c r="F187" i="3"/>
  <c r="D187" i="3"/>
  <c r="P186" i="3"/>
  <c r="O186" i="3"/>
  <c r="N186" i="3"/>
  <c r="K186" i="3"/>
  <c r="H186" i="3"/>
  <c r="F186" i="3"/>
  <c r="D186" i="3"/>
  <c r="P185" i="3"/>
  <c r="O185" i="3"/>
  <c r="N185" i="3"/>
  <c r="K185" i="3"/>
  <c r="H185" i="3"/>
  <c r="F185" i="3"/>
  <c r="D185" i="3"/>
  <c r="P184" i="3"/>
  <c r="O184" i="3"/>
  <c r="N184" i="3"/>
  <c r="K184" i="3"/>
  <c r="H184" i="3"/>
  <c r="F184" i="3"/>
  <c r="D184" i="3"/>
  <c r="P183" i="3"/>
  <c r="O183" i="3"/>
  <c r="N183" i="3"/>
  <c r="K183" i="3"/>
  <c r="H183" i="3"/>
  <c r="F183" i="3"/>
  <c r="D183" i="3"/>
  <c r="P182" i="3"/>
  <c r="O182" i="3"/>
  <c r="N182" i="3"/>
  <c r="K182" i="3"/>
  <c r="H182" i="3"/>
  <c r="F182" i="3"/>
  <c r="D182" i="3"/>
  <c r="P181" i="3"/>
  <c r="O181" i="3"/>
  <c r="N181" i="3"/>
  <c r="K181" i="3"/>
  <c r="H181" i="3"/>
  <c r="F181" i="3"/>
  <c r="D181" i="3"/>
  <c r="P180" i="3"/>
  <c r="O180" i="3"/>
  <c r="N180" i="3"/>
  <c r="K180" i="3"/>
  <c r="H180" i="3"/>
  <c r="F180" i="3"/>
  <c r="D180" i="3"/>
  <c r="P179" i="3"/>
  <c r="O179" i="3"/>
  <c r="N179" i="3"/>
  <c r="K179" i="3"/>
  <c r="H179" i="3"/>
  <c r="F179" i="3"/>
  <c r="D179" i="3"/>
  <c r="J177" i="3"/>
  <c r="N177" i="3" s="1"/>
  <c r="G177" i="3"/>
  <c r="E177" i="3"/>
  <c r="P177" i="3" s="1"/>
  <c r="C177" i="3"/>
  <c r="P176" i="3"/>
  <c r="O176" i="3"/>
  <c r="N176" i="3"/>
  <c r="K176" i="3"/>
  <c r="H176" i="3"/>
  <c r="F176" i="3"/>
  <c r="D176" i="3"/>
  <c r="P175" i="3"/>
  <c r="O175" i="3"/>
  <c r="N175" i="3"/>
  <c r="K175" i="3"/>
  <c r="H175" i="3"/>
  <c r="F175" i="3"/>
  <c r="D175" i="3"/>
  <c r="P174" i="3"/>
  <c r="O174" i="3"/>
  <c r="N174" i="3"/>
  <c r="K174" i="3"/>
  <c r="H174" i="3"/>
  <c r="F174" i="3"/>
  <c r="D174" i="3"/>
  <c r="P173" i="3"/>
  <c r="O173" i="3"/>
  <c r="N173" i="3"/>
  <c r="K173" i="3"/>
  <c r="H173" i="3"/>
  <c r="F173" i="3"/>
  <c r="D173" i="3"/>
  <c r="P172" i="3"/>
  <c r="O172" i="3"/>
  <c r="N172" i="3"/>
  <c r="K172" i="3"/>
  <c r="H172" i="3"/>
  <c r="F172" i="3"/>
  <c r="D172" i="3"/>
  <c r="P171" i="3"/>
  <c r="O171" i="3"/>
  <c r="N171" i="3"/>
  <c r="K171" i="3"/>
  <c r="H171" i="3"/>
  <c r="F171" i="3"/>
  <c r="D171" i="3"/>
  <c r="P170" i="3"/>
  <c r="O170" i="3"/>
  <c r="N170" i="3"/>
  <c r="K170" i="3"/>
  <c r="H170" i="3"/>
  <c r="F170" i="3"/>
  <c r="D170" i="3"/>
  <c r="P169" i="3"/>
  <c r="O169" i="3"/>
  <c r="N169" i="3"/>
  <c r="K169" i="3"/>
  <c r="H169" i="3"/>
  <c r="F169" i="3"/>
  <c r="D169" i="3"/>
  <c r="P168" i="3"/>
  <c r="O168" i="3"/>
  <c r="N168" i="3"/>
  <c r="K168" i="3"/>
  <c r="H168" i="3"/>
  <c r="F168" i="3"/>
  <c r="D168" i="3"/>
  <c r="P167" i="3"/>
  <c r="O167" i="3"/>
  <c r="N167" i="3"/>
  <c r="K167" i="3"/>
  <c r="H167" i="3"/>
  <c r="F167" i="3"/>
  <c r="D167" i="3"/>
  <c r="P166" i="3"/>
  <c r="O166" i="3"/>
  <c r="N166" i="3"/>
  <c r="K166" i="3"/>
  <c r="H166" i="3"/>
  <c r="F166" i="3"/>
  <c r="D166" i="3"/>
  <c r="P165" i="3"/>
  <c r="O165" i="3"/>
  <c r="N165" i="3"/>
  <c r="K165" i="3"/>
  <c r="H165" i="3"/>
  <c r="F165" i="3"/>
  <c r="D165" i="3"/>
  <c r="P162" i="3"/>
  <c r="J162" i="3"/>
  <c r="G162" i="3"/>
  <c r="E162" i="3"/>
  <c r="C162" i="3"/>
  <c r="P161" i="3"/>
  <c r="O161" i="3"/>
  <c r="N161" i="3"/>
  <c r="K161" i="3"/>
  <c r="H161" i="3"/>
  <c r="F161" i="3"/>
  <c r="D161" i="3"/>
  <c r="P160" i="3"/>
  <c r="O160" i="3"/>
  <c r="N160" i="3"/>
  <c r="K160" i="3"/>
  <c r="H160" i="3"/>
  <c r="F160" i="3"/>
  <c r="D160" i="3"/>
  <c r="P159" i="3"/>
  <c r="O159" i="3"/>
  <c r="N159" i="3"/>
  <c r="K159" i="3"/>
  <c r="H159" i="3"/>
  <c r="F159" i="3"/>
  <c r="D159" i="3"/>
  <c r="P158" i="3"/>
  <c r="O158" i="3"/>
  <c r="N158" i="3"/>
  <c r="K158" i="3"/>
  <c r="H158" i="3"/>
  <c r="F158" i="3"/>
  <c r="D158" i="3"/>
  <c r="P157" i="3"/>
  <c r="O157" i="3"/>
  <c r="N157" i="3"/>
  <c r="K157" i="3"/>
  <c r="H157" i="3"/>
  <c r="F157" i="3"/>
  <c r="D157" i="3"/>
  <c r="P156" i="3"/>
  <c r="O156" i="3"/>
  <c r="N156" i="3"/>
  <c r="K156" i="3"/>
  <c r="H156" i="3"/>
  <c r="F156" i="3"/>
  <c r="D156" i="3"/>
  <c r="P155" i="3"/>
  <c r="O155" i="3"/>
  <c r="N155" i="3"/>
  <c r="K155" i="3"/>
  <c r="H155" i="3"/>
  <c r="F155" i="3"/>
  <c r="D155" i="3"/>
  <c r="P154" i="3"/>
  <c r="O154" i="3"/>
  <c r="N154" i="3"/>
  <c r="K154" i="3"/>
  <c r="H154" i="3"/>
  <c r="F154" i="3"/>
  <c r="D154" i="3"/>
  <c r="P153" i="3"/>
  <c r="O153" i="3"/>
  <c r="N153" i="3"/>
  <c r="K153" i="3"/>
  <c r="H153" i="3"/>
  <c r="F153" i="3"/>
  <c r="D153" i="3"/>
  <c r="P152" i="3"/>
  <c r="O152" i="3"/>
  <c r="N152" i="3"/>
  <c r="K152" i="3"/>
  <c r="H152" i="3"/>
  <c r="F152" i="3"/>
  <c r="D152" i="3"/>
  <c r="P151" i="3"/>
  <c r="O151" i="3"/>
  <c r="N151" i="3"/>
  <c r="K151" i="3"/>
  <c r="H151" i="3"/>
  <c r="F151" i="3"/>
  <c r="D151" i="3"/>
  <c r="P150" i="3"/>
  <c r="O150" i="3"/>
  <c r="N150" i="3"/>
  <c r="K150" i="3"/>
  <c r="H150" i="3"/>
  <c r="F150" i="3"/>
  <c r="D150" i="3"/>
  <c r="J147" i="3"/>
  <c r="K147" i="3" s="1"/>
  <c r="G147" i="3"/>
  <c r="E147" i="3"/>
  <c r="C147" i="3"/>
  <c r="P146" i="3"/>
  <c r="O146" i="3"/>
  <c r="N146" i="3"/>
  <c r="K146" i="3"/>
  <c r="H146" i="3"/>
  <c r="F146" i="3"/>
  <c r="D146" i="3"/>
  <c r="P145" i="3"/>
  <c r="O145" i="3"/>
  <c r="N145" i="3"/>
  <c r="K145" i="3"/>
  <c r="H145" i="3"/>
  <c r="F145" i="3"/>
  <c r="D145" i="3"/>
  <c r="P144" i="3"/>
  <c r="O144" i="3"/>
  <c r="N144" i="3"/>
  <c r="K144" i="3"/>
  <c r="H144" i="3"/>
  <c r="F144" i="3"/>
  <c r="D144" i="3"/>
  <c r="P143" i="3"/>
  <c r="O143" i="3"/>
  <c r="N143" i="3"/>
  <c r="K143" i="3"/>
  <c r="H143" i="3"/>
  <c r="F143" i="3"/>
  <c r="D143" i="3"/>
  <c r="P142" i="3"/>
  <c r="O142" i="3"/>
  <c r="N142" i="3"/>
  <c r="K142" i="3"/>
  <c r="H142" i="3"/>
  <c r="F142" i="3"/>
  <c r="D142" i="3"/>
  <c r="P141" i="3"/>
  <c r="O141" i="3"/>
  <c r="N141" i="3"/>
  <c r="K141" i="3"/>
  <c r="H141" i="3"/>
  <c r="F141" i="3"/>
  <c r="D141" i="3"/>
  <c r="P140" i="3"/>
  <c r="O140" i="3"/>
  <c r="O147" i="3" s="1"/>
  <c r="N140" i="3"/>
  <c r="K140" i="3"/>
  <c r="H140" i="3"/>
  <c r="F140" i="3"/>
  <c r="D140" i="3"/>
  <c r="P139" i="3"/>
  <c r="O139" i="3"/>
  <c r="N139" i="3"/>
  <c r="K139" i="3"/>
  <c r="H139" i="3"/>
  <c r="F139" i="3"/>
  <c r="D139" i="3"/>
  <c r="P138" i="3"/>
  <c r="O138" i="3"/>
  <c r="N138" i="3"/>
  <c r="K138" i="3"/>
  <c r="H138" i="3"/>
  <c r="F138" i="3"/>
  <c r="D138" i="3"/>
  <c r="P137" i="3"/>
  <c r="O137" i="3"/>
  <c r="N137" i="3"/>
  <c r="K137" i="3"/>
  <c r="H137" i="3"/>
  <c r="F137" i="3"/>
  <c r="D137" i="3"/>
  <c r="P136" i="3"/>
  <c r="O136" i="3"/>
  <c r="N136" i="3"/>
  <c r="K136" i="3"/>
  <c r="H136" i="3"/>
  <c r="F136" i="3"/>
  <c r="D136" i="3"/>
  <c r="P135" i="3"/>
  <c r="O135" i="3"/>
  <c r="N135" i="3"/>
  <c r="K135" i="3"/>
  <c r="H135" i="3"/>
  <c r="F135" i="3"/>
  <c r="D135" i="3"/>
  <c r="K133" i="3"/>
  <c r="J133" i="3"/>
  <c r="G133" i="3"/>
  <c r="E133" i="3"/>
  <c r="F133" i="3" s="1"/>
  <c r="C133" i="3"/>
  <c r="P132" i="3"/>
  <c r="O132" i="3"/>
  <c r="N132" i="3"/>
  <c r="K132" i="3"/>
  <c r="H132" i="3"/>
  <c r="F132" i="3"/>
  <c r="D132" i="3"/>
  <c r="P131" i="3"/>
  <c r="O131" i="3"/>
  <c r="N131" i="3"/>
  <c r="K131" i="3"/>
  <c r="H131" i="3"/>
  <c r="F131" i="3"/>
  <c r="D131" i="3"/>
  <c r="P130" i="3"/>
  <c r="O130" i="3"/>
  <c r="N130" i="3"/>
  <c r="K130" i="3"/>
  <c r="H130" i="3"/>
  <c r="F130" i="3"/>
  <c r="D130" i="3"/>
  <c r="P129" i="3"/>
  <c r="O129" i="3"/>
  <c r="N129" i="3"/>
  <c r="K129" i="3"/>
  <c r="H129" i="3"/>
  <c r="F129" i="3"/>
  <c r="D129" i="3"/>
  <c r="P128" i="3"/>
  <c r="O128" i="3"/>
  <c r="N128" i="3"/>
  <c r="K128" i="3"/>
  <c r="H128" i="3"/>
  <c r="F128" i="3"/>
  <c r="D128" i="3"/>
  <c r="P127" i="3"/>
  <c r="O127" i="3"/>
  <c r="N127" i="3"/>
  <c r="K127" i="3"/>
  <c r="H127" i="3"/>
  <c r="F127" i="3"/>
  <c r="D127" i="3"/>
  <c r="P126" i="3"/>
  <c r="O126" i="3"/>
  <c r="N126" i="3"/>
  <c r="K126" i="3"/>
  <c r="H126" i="3"/>
  <c r="F126" i="3"/>
  <c r="D126" i="3"/>
  <c r="P125" i="3"/>
  <c r="O125" i="3"/>
  <c r="N125" i="3"/>
  <c r="K125" i="3"/>
  <c r="H125" i="3"/>
  <c r="F125" i="3"/>
  <c r="D125" i="3"/>
  <c r="P124" i="3"/>
  <c r="O124" i="3"/>
  <c r="N124" i="3"/>
  <c r="K124" i="3"/>
  <c r="H124" i="3"/>
  <c r="F124" i="3"/>
  <c r="D124" i="3"/>
  <c r="P123" i="3"/>
  <c r="O123" i="3"/>
  <c r="N123" i="3"/>
  <c r="K123" i="3"/>
  <c r="H123" i="3"/>
  <c r="F123" i="3"/>
  <c r="D123" i="3"/>
  <c r="P122" i="3"/>
  <c r="O122" i="3"/>
  <c r="N122" i="3"/>
  <c r="K122" i="3"/>
  <c r="H122" i="3"/>
  <c r="F122" i="3"/>
  <c r="D122" i="3"/>
  <c r="P121" i="3"/>
  <c r="O121" i="3"/>
  <c r="N121" i="3"/>
  <c r="K121" i="3"/>
  <c r="H121" i="3"/>
  <c r="F121" i="3"/>
  <c r="D121" i="3"/>
  <c r="J119" i="3"/>
  <c r="G119" i="3"/>
  <c r="H119" i="3" s="1"/>
  <c r="E119" i="3"/>
  <c r="C119" i="3"/>
  <c r="D119" i="3" s="1"/>
  <c r="P118" i="3"/>
  <c r="O118" i="3"/>
  <c r="N118" i="3"/>
  <c r="K118" i="3"/>
  <c r="H118" i="3"/>
  <c r="F118" i="3"/>
  <c r="D118" i="3"/>
  <c r="P117" i="3"/>
  <c r="O117" i="3"/>
  <c r="N117" i="3"/>
  <c r="K117" i="3"/>
  <c r="H117" i="3"/>
  <c r="F117" i="3"/>
  <c r="D117" i="3"/>
  <c r="P116" i="3"/>
  <c r="O116" i="3"/>
  <c r="N116" i="3"/>
  <c r="K116" i="3"/>
  <c r="H116" i="3"/>
  <c r="F116" i="3"/>
  <c r="D116" i="3"/>
  <c r="P115" i="3"/>
  <c r="O115" i="3"/>
  <c r="N115" i="3"/>
  <c r="K115" i="3"/>
  <c r="H115" i="3"/>
  <c r="F115" i="3"/>
  <c r="D115" i="3"/>
  <c r="P114" i="3"/>
  <c r="O114" i="3"/>
  <c r="N114" i="3"/>
  <c r="K114" i="3"/>
  <c r="H114" i="3"/>
  <c r="F114" i="3"/>
  <c r="D114" i="3"/>
  <c r="P113" i="3"/>
  <c r="O113" i="3"/>
  <c r="N113" i="3"/>
  <c r="K113" i="3"/>
  <c r="H113" i="3"/>
  <c r="F113" i="3"/>
  <c r="D113" i="3"/>
  <c r="P112" i="3"/>
  <c r="O112" i="3"/>
  <c r="N112" i="3"/>
  <c r="K112" i="3"/>
  <c r="H112" i="3"/>
  <c r="F112" i="3"/>
  <c r="D112" i="3"/>
  <c r="P111" i="3"/>
  <c r="O111" i="3"/>
  <c r="N111" i="3"/>
  <c r="K111" i="3"/>
  <c r="H111" i="3"/>
  <c r="F111" i="3"/>
  <c r="D111" i="3"/>
  <c r="P110" i="3"/>
  <c r="O110" i="3"/>
  <c r="N110" i="3"/>
  <c r="K110" i="3"/>
  <c r="H110" i="3"/>
  <c r="F110" i="3"/>
  <c r="D110" i="3"/>
  <c r="P109" i="3"/>
  <c r="O109" i="3"/>
  <c r="N109" i="3"/>
  <c r="K109" i="3"/>
  <c r="H109" i="3"/>
  <c r="F109" i="3"/>
  <c r="D109" i="3"/>
  <c r="P108" i="3"/>
  <c r="O108" i="3"/>
  <c r="N108" i="3"/>
  <c r="K108" i="3"/>
  <c r="H108" i="3"/>
  <c r="F108" i="3"/>
  <c r="D108" i="3"/>
  <c r="P107" i="3"/>
  <c r="O107" i="3"/>
  <c r="N107" i="3"/>
  <c r="K107" i="3"/>
  <c r="H107" i="3"/>
  <c r="F107" i="3"/>
  <c r="D107" i="3"/>
  <c r="J105" i="3"/>
  <c r="N105" i="3" s="1"/>
  <c r="G105" i="3"/>
  <c r="E105" i="3"/>
  <c r="C105" i="3"/>
  <c r="P104" i="3"/>
  <c r="O104" i="3"/>
  <c r="N104" i="3"/>
  <c r="K104" i="3"/>
  <c r="H104" i="3"/>
  <c r="F104" i="3"/>
  <c r="D104" i="3"/>
  <c r="P103" i="3"/>
  <c r="O103" i="3"/>
  <c r="N103" i="3"/>
  <c r="K103" i="3"/>
  <c r="H103" i="3"/>
  <c r="F103" i="3"/>
  <c r="D103" i="3"/>
  <c r="P102" i="3"/>
  <c r="O102" i="3"/>
  <c r="N102" i="3"/>
  <c r="K102" i="3"/>
  <c r="H102" i="3"/>
  <c r="F102" i="3"/>
  <c r="D102" i="3"/>
  <c r="P101" i="3"/>
  <c r="O101" i="3"/>
  <c r="N101" i="3"/>
  <c r="K101" i="3"/>
  <c r="H101" i="3"/>
  <c r="F101" i="3"/>
  <c r="D101" i="3"/>
  <c r="P100" i="3"/>
  <c r="O100" i="3"/>
  <c r="N100" i="3"/>
  <c r="K100" i="3"/>
  <c r="H100" i="3"/>
  <c r="F100" i="3"/>
  <c r="D100" i="3"/>
  <c r="P99" i="3"/>
  <c r="O99" i="3"/>
  <c r="N99" i="3"/>
  <c r="K99" i="3"/>
  <c r="H99" i="3"/>
  <c r="F99" i="3"/>
  <c r="D99" i="3"/>
  <c r="P98" i="3"/>
  <c r="O98" i="3"/>
  <c r="N98" i="3"/>
  <c r="K98" i="3"/>
  <c r="H98" i="3"/>
  <c r="F98" i="3"/>
  <c r="D98" i="3"/>
  <c r="P97" i="3"/>
  <c r="O97" i="3"/>
  <c r="N97" i="3"/>
  <c r="K97" i="3"/>
  <c r="H97" i="3"/>
  <c r="F97" i="3"/>
  <c r="D97" i="3"/>
  <c r="P96" i="3"/>
  <c r="O96" i="3"/>
  <c r="N96" i="3"/>
  <c r="K96" i="3"/>
  <c r="H96" i="3"/>
  <c r="F96" i="3"/>
  <c r="D96" i="3"/>
  <c r="P95" i="3"/>
  <c r="O95" i="3"/>
  <c r="N95" i="3"/>
  <c r="K95" i="3"/>
  <c r="H95" i="3"/>
  <c r="F95" i="3"/>
  <c r="D95" i="3"/>
  <c r="P94" i="3"/>
  <c r="O94" i="3"/>
  <c r="N94" i="3"/>
  <c r="K94" i="3"/>
  <c r="H94" i="3"/>
  <c r="F94" i="3"/>
  <c r="D94" i="3"/>
  <c r="P93" i="3"/>
  <c r="O93" i="3"/>
  <c r="N93" i="3"/>
  <c r="K93" i="3"/>
  <c r="H93" i="3"/>
  <c r="F93" i="3"/>
  <c r="D93" i="3"/>
  <c r="J91" i="3"/>
  <c r="G91" i="3"/>
  <c r="E91" i="3"/>
  <c r="C91" i="3"/>
  <c r="N91" i="3" s="1"/>
  <c r="P90" i="3"/>
  <c r="O90" i="3"/>
  <c r="N90" i="3"/>
  <c r="K90" i="3"/>
  <c r="H90" i="3"/>
  <c r="F90" i="3"/>
  <c r="D90" i="3"/>
  <c r="P89" i="3"/>
  <c r="O89" i="3"/>
  <c r="N89" i="3"/>
  <c r="K89" i="3"/>
  <c r="H89" i="3"/>
  <c r="F89" i="3"/>
  <c r="D89" i="3"/>
  <c r="P88" i="3"/>
  <c r="O88" i="3"/>
  <c r="N88" i="3"/>
  <c r="K88" i="3"/>
  <c r="H88" i="3"/>
  <c r="F88" i="3"/>
  <c r="D88" i="3"/>
  <c r="P87" i="3"/>
  <c r="O87" i="3"/>
  <c r="N87" i="3"/>
  <c r="K87" i="3"/>
  <c r="H87" i="3"/>
  <c r="F87" i="3"/>
  <c r="D87" i="3"/>
  <c r="P86" i="3"/>
  <c r="O86" i="3"/>
  <c r="N86" i="3"/>
  <c r="K86" i="3"/>
  <c r="H86" i="3"/>
  <c r="F86" i="3"/>
  <c r="D86" i="3"/>
  <c r="P85" i="3"/>
  <c r="O85" i="3"/>
  <c r="N85" i="3"/>
  <c r="K85" i="3"/>
  <c r="H85" i="3"/>
  <c r="F85" i="3"/>
  <c r="D85" i="3"/>
  <c r="P84" i="3"/>
  <c r="O84" i="3"/>
  <c r="N84" i="3"/>
  <c r="K84" i="3"/>
  <c r="H84" i="3"/>
  <c r="F84" i="3"/>
  <c r="D84" i="3"/>
  <c r="P83" i="3"/>
  <c r="O83" i="3"/>
  <c r="N83" i="3"/>
  <c r="K83" i="3"/>
  <c r="H83" i="3"/>
  <c r="F83" i="3"/>
  <c r="D83" i="3"/>
  <c r="P82" i="3"/>
  <c r="O82" i="3"/>
  <c r="N82" i="3"/>
  <c r="K82" i="3"/>
  <c r="H82" i="3"/>
  <c r="F82" i="3"/>
  <c r="D82" i="3"/>
  <c r="P81" i="3"/>
  <c r="O81" i="3"/>
  <c r="N81" i="3"/>
  <c r="K81" i="3"/>
  <c r="H81" i="3"/>
  <c r="F81" i="3"/>
  <c r="D81" i="3"/>
  <c r="P80" i="3"/>
  <c r="O80" i="3"/>
  <c r="O91" i="3" s="1"/>
  <c r="N80" i="3"/>
  <c r="K80" i="3"/>
  <c r="H80" i="3"/>
  <c r="F80" i="3"/>
  <c r="D80" i="3"/>
  <c r="P79" i="3"/>
  <c r="O79" i="3"/>
  <c r="N79" i="3"/>
  <c r="K79" i="3"/>
  <c r="H79" i="3"/>
  <c r="F79" i="3"/>
  <c r="D79" i="3"/>
  <c r="J77" i="3"/>
  <c r="G77" i="3"/>
  <c r="H77" i="3" s="1"/>
  <c r="E77" i="3"/>
  <c r="D77" i="3"/>
  <c r="C77" i="3"/>
  <c r="P76" i="3"/>
  <c r="O76" i="3"/>
  <c r="N76" i="3"/>
  <c r="K76" i="3"/>
  <c r="H76" i="3"/>
  <c r="F76" i="3"/>
  <c r="D76" i="3"/>
  <c r="P75" i="3"/>
  <c r="O75" i="3"/>
  <c r="N75" i="3"/>
  <c r="K75" i="3"/>
  <c r="H75" i="3"/>
  <c r="F75" i="3"/>
  <c r="D75" i="3"/>
  <c r="P74" i="3"/>
  <c r="O74" i="3"/>
  <c r="N74" i="3"/>
  <c r="K74" i="3"/>
  <c r="H74" i="3"/>
  <c r="F74" i="3"/>
  <c r="D74" i="3"/>
  <c r="P73" i="3"/>
  <c r="O73" i="3"/>
  <c r="N73" i="3"/>
  <c r="K73" i="3"/>
  <c r="H73" i="3"/>
  <c r="F73" i="3"/>
  <c r="D73" i="3"/>
  <c r="P72" i="3"/>
  <c r="O72" i="3"/>
  <c r="N72" i="3"/>
  <c r="K72" i="3"/>
  <c r="H72" i="3"/>
  <c r="F72" i="3"/>
  <c r="D72" i="3"/>
  <c r="P71" i="3"/>
  <c r="O71" i="3"/>
  <c r="N71" i="3"/>
  <c r="K71" i="3"/>
  <c r="H71" i="3"/>
  <c r="F71" i="3"/>
  <c r="D71" i="3"/>
  <c r="P70" i="3"/>
  <c r="O70" i="3"/>
  <c r="N70" i="3"/>
  <c r="K70" i="3"/>
  <c r="H70" i="3"/>
  <c r="F70" i="3"/>
  <c r="D70" i="3"/>
  <c r="P69" i="3"/>
  <c r="O69" i="3"/>
  <c r="N69" i="3"/>
  <c r="K69" i="3"/>
  <c r="H69" i="3"/>
  <c r="F69" i="3"/>
  <c r="D69" i="3"/>
  <c r="P68" i="3"/>
  <c r="O68" i="3"/>
  <c r="N68" i="3"/>
  <c r="K68" i="3"/>
  <c r="H68" i="3"/>
  <c r="F68" i="3"/>
  <c r="D68" i="3"/>
  <c r="P67" i="3"/>
  <c r="O67" i="3"/>
  <c r="N67" i="3"/>
  <c r="K67" i="3"/>
  <c r="H67" i="3"/>
  <c r="F67" i="3"/>
  <c r="D67" i="3"/>
  <c r="P66" i="3"/>
  <c r="O66" i="3"/>
  <c r="N66" i="3"/>
  <c r="K66" i="3"/>
  <c r="H66" i="3"/>
  <c r="F66" i="3"/>
  <c r="D66" i="3"/>
  <c r="P65" i="3"/>
  <c r="O65" i="3"/>
  <c r="N65" i="3"/>
  <c r="K65" i="3"/>
  <c r="H65" i="3"/>
  <c r="F65" i="3"/>
  <c r="D65" i="3"/>
  <c r="J63" i="3"/>
  <c r="N63" i="3" s="1"/>
  <c r="G63" i="3"/>
  <c r="E63" i="3"/>
  <c r="F63" i="3" s="1"/>
  <c r="C63" i="3"/>
  <c r="P62" i="3"/>
  <c r="O62" i="3"/>
  <c r="N62" i="3"/>
  <c r="K62" i="3"/>
  <c r="H62" i="3"/>
  <c r="F62" i="3"/>
  <c r="D62" i="3"/>
  <c r="P61" i="3"/>
  <c r="O61" i="3"/>
  <c r="N61" i="3"/>
  <c r="K61" i="3"/>
  <c r="H61" i="3"/>
  <c r="F61" i="3"/>
  <c r="D61" i="3"/>
  <c r="P60" i="3"/>
  <c r="O60" i="3"/>
  <c r="N60" i="3"/>
  <c r="K60" i="3"/>
  <c r="H60" i="3"/>
  <c r="F60" i="3"/>
  <c r="D60" i="3"/>
  <c r="P59" i="3"/>
  <c r="O59" i="3"/>
  <c r="N59" i="3"/>
  <c r="K59" i="3"/>
  <c r="H59" i="3"/>
  <c r="F59" i="3"/>
  <c r="D59" i="3"/>
  <c r="P58" i="3"/>
  <c r="O58" i="3"/>
  <c r="N58" i="3"/>
  <c r="K58" i="3"/>
  <c r="H58" i="3"/>
  <c r="F58" i="3"/>
  <c r="D58" i="3"/>
  <c r="P57" i="3"/>
  <c r="O57" i="3"/>
  <c r="N57" i="3"/>
  <c r="K57" i="3"/>
  <c r="H57" i="3"/>
  <c r="F57" i="3"/>
  <c r="D57" i="3"/>
  <c r="P56" i="3"/>
  <c r="O56" i="3"/>
  <c r="N56" i="3"/>
  <c r="K56" i="3"/>
  <c r="H56" i="3"/>
  <c r="F56" i="3"/>
  <c r="D56" i="3"/>
  <c r="P55" i="3"/>
  <c r="O55" i="3"/>
  <c r="N55" i="3"/>
  <c r="K55" i="3"/>
  <c r="H55" i="3"/>
  <c r="F55" i="3"/>
  <c r="D55" i="3"/>
  <c r="P54" i="3"/>
  <c r="O54" i="3"/>
  <c r="N54" i="3"/>
  <c r="K54" i="3"/>
  <c r="H54" i="3"/>
  <c r="F54" i="3"/>
  <c r="D54" i="3"/>
  <c r="P53" i="3"/>
  <c r="O53" i="3"/>
  <c r="N53" i="3"/>
  <c r="K53" i="3"/>
  <c r="H53" i="3"/>
  <c r="F53" i="3"/>
  <c r="D53" i="3"/>
  <c r="P52" i="3"/>
  <c r="O52" i="3"/>
  <c r="N52" i="3"/>
  <c r="K52" i="3"/>
  <c r="H52" i="3"/>
  <c r="F52" i="3"/>
  <c r="D52" i="3"/>
  <c r="P51" i="3"/>
  <c r="O51" i="3"/>
  <c r="N51" i="3"/>
  <c r="K51" i="3"/>
  <c r="H51" i="3"/>
  <c r="F51" i="3"/>
  <c r="D51" i="3"/>
  <c r="J49" i="3"/>
  <c r="K49" i="3" s="1"/>
  <c r="G49" i="3"/>
  <c r="E49" i="3"/>
  <c r="F49" i="3" s="1"/>
  <c r="C49" i="3"/>
  <c r="P48" i="3"/>
  <c r="O48" i="3"/>
  <c r="N48" i="3"/>
  <c r="K48" i="3"/>
  <c r="H48" i="3"/>
  <c r="F48" i="3"/>
  <c r="D48" i="3"/>
  <c r="P47" i="3"/>
  <c r="O47" i="3"/>
  <c r="N47" i="3"/>
  <c r="K47" i="3"/>
  <c r="H47" i="3"/>
  <c r="F47" i="3"/>
  <c r="D47" i="3"/>
  <c r="P46" i="3"/>
  <c r="O46" i="3"/>
  <c r="N46" i="3"/>
  <c r="K46" i="3"/>
  <c r="H46" i="3"/>
  <c r="F46" i="3"/>
  <c r="D46" i="3"/>
  <c r="P45" i="3"/>
  <c r="O45" i="3"/>
  <c r="N45" i="3"/>
  <c r="K45" i="3"/>
  <c r="H45" i="3"/>
  <c r="F45" i="3"/>
  <c r="D45" i="3"/>
  <c r="P44" i="3"/>
  <c r="O44" i="3"/>
  <c r="N44" i="3"/>
  <c r="K44" i="3"/>
  <c r="H44" i="3"/>
  <c r="F44" i="3"/>
  <c r="D44" i="3"/>
  <c r="P43" i="3"/>
  <c r="O43" i="3"/>
  <c r="N43" i="3"/>
  <c r="K43" i="3"/>
  <c r="H43" i="3"/>
  <c r="F43" i="3"/>
  <c r="D43" i="3"/>
  <c r="P42" i="3"/>
  <c r="O42" i="3"/>
  <c r="N42" i="3"/>
  <c r="K42" i="3"/>
  <c r="H42" i="3"/>
  <c r="F42" i="3"/>
  <c r="D42" i="3"/>
  <c r="P41" i="3"/>
  <c r="O41" i="3"/>
  <c r="N41" i="3"/>
  <c r="K41" i="3"/>
  <c r="H41" i="3"/>
  <c r="F41" i="3"/>
  <c r="D41" i="3"/>
  <c r="P40" i="3"/>
  <c r="O40" i="3"/>
  <c r="N40" i="3"/>
  <c r="K40" i="3"/>
  <c r="H40" i="3"/>
  <c r="F40" i="3"/>
  <c r="D40" i="3"/>
  <c r="P39" i="3"/>
  <c r="O39" i="3"/>
  <c r="N39" i="3"/>
  <c r="K39" i="3"/>
  <c r="H39" i="3"/>
  <c r="F39" i="3"/>
  <c r="D39" i="3"/>
  <c r="P38" i="3"/>
  <c r="O38" i="3"/>
  <c r="N38" i="3"/>
  <c r="K38" i="3"/>
  <c r="H38" i="3"/>
  <c r="F38" i="3"/>
  <c r="D38" i="3"/>
  <c r="P37" i="3"/>
  <c r="O37" i="3"/>
  <c r="N37" i="3"/>
  <c r="K37" i="3"/>
  <c r="H37" i="3"/>
  <c r="F37" i="3"/>
  <c r="D37" i="3"/>
  <c r="J35" i="3"/>
  <c r="G35" i="3"/>
  <c r="H35" i="3" s="1"/>
  <c r="E35" i="3"/>
  <c r="C35" i="3"/>
  <c r="D35" i="3" s="1"/>
  <c r="P34" i="3"/>
  <c r="O34" i="3"/>
  <c r="N34" i="3"/>
  <c r="K34" i="3"/>
  <c r="H34" i="3"/>
  <c r="F34" i="3"/>
  <c r="D34" i="3"/>
  <c r="P33" i="3"/>
  <c r="O33" i="3"/>
  <c r="N33" i="3"/>
  <c r="K33" i="3"/>
  <c r="H33" i="3"/>
  <c r="F33" i="3"/>
  <c r="D33" i="3"/>
  <c r="P32" i="3"/>
  <c r="O32" i="3"/>
  <c r="N32" i="3"/>
  <c r="K32" i="3"/>
  <c r="H32" i="3"/>
  <c r="F32" i="3"/>
  <c r="D32" i="3"/>
  <c r="P31" i="3"/>
  <c r="O31" i="3"/>
  <c r="N31" i="3"/>
  <c r="K31" i="3"/>
  <c r="H31" i="3"/>
  <c r="F31" i="3"/>
  <c r="D31" i="3"/>
  <c r="P30" i="3"/>
  <c r="O30" i="3"/>
  <c r="N30" i="3"/>
  <c r="K30" i="3"/>
  <c r="H30" i="3"/>
  <c r="F30" i="3"/>
  <c r="D30" i="3"/>
  <c r="P29" i="3"/>
  <c r="O29" i="3"/>
  <c r="N29" i="3"/>
  <c r="K29" i="3"/>
  <c r="H29" i="3"/>
  <c r="F29" i="3"/>
  <c r="D29" i="3"/>
  <c r="P28" i="3"/>
  <c r="O28" i="3"/>
  <c r="N28" i="3"/>
  <c r="K28" i="3"/>
  <c r="H28" i="3"/>
  <c r="F28" i="3"/>
  <c r="D28" i="3"/>
  <c r="P27" i="3"/>
  <c r="O27" i="3"/>
  <c r="N27" i="3"/>
  <c r="K27" i="3"/>
  <c r="H27" i="3"/>
  <c r="F27" i="3"/>
  <c r="D27" i="3"/>
  <c r="P26" i="3"/>
  <c r="O26" i="3"/>
  <c r="N26" i="3"/>
  <c r="K26" i="3"/>
  <c r="H26" i="3"/>
  <c r="F26" i="3"/>
  <c r="D26" i="3"/>
  <c r="P25" i="3"/>
  <c r="O25" i="3"/>
  <c r="N25" i="3"/>
  <c r="K25" i="3"/>
  <c r="H25" i="3"/>
  <c r="F25" i="3"/>
  <c r="D25" i="3"/>
  <c r="P24" i="3"/>
  <c r="O24" i="3"/>
  <c r="N24" i="3"/>
  <c r="K24" i="3"/>
  <c r="H24" i="3"/>
  <c r="F24" i="3"/>
  <c r="D24" i="3"/>
  <c r="P23" i="3"/>
  <c r="O23" i="3"/>
  <c r="N23" i="3"/>
  <c r="K23" i="3"/>
  <c r="H23" i="3"/>
  <c r="F23" i="3"/>
  <c r="D23" i="3"/>
  <c r="J21" i="3"/>
  <c r="N21" i="3" s="1"/>
  <c r="G21" i="3"/>
  <c r="E21" i="3"/>
  <c r="C21" i="3"/>
  <c r="P20" i="3"/>
  <c r="O20" i="3"/>
  <c r="N20" i="3"/>
  <c r="P19" i="3"/>
  <c r="O19" i="3"/>
  <c r="N19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F77" i="3" l="1"/>
  <c r="O133" i="3"/>
  <c r="N147" i="3"/>
  <c r="T261" i="3"/>
  <c r="F261" i="3"/>
  <c r="K35" i="3"/>
  <c r="K119" i="3"/>
  <c r="N35" i="3"/>
  <c r="N119" i="3"/>
  <c r="N133" i="3"/>
  <c r="H147" i="3"/>
  <c r="O162" i="3"/>
  <c r="F162" i="3"/>
  <c r="D177" i="3"/>
  <c r="H191" i="3"/>
  <c r="H177" i="3"/>
  <c r="N49" i="3"/>
  <c r="H91" i="3"/>
  <c r="F105" i="3"/>
  <c r="O119" i="3"/>
  <c r="D219" i="3"/>
  <c r="O233" i="3"/>
  <c r="F247" i="3"/>
  <c r="D289" i="3"/>
  <c r="F119" i="3"/>
  <c r="D247" i="3"/>
  <c r="F291" i="3"/>
  <c r="N308" i="3"/>
  <c r="K308" i="3"/>
  <c r="E309" i="3"/>
  <c r="F309" i="3" s="1"/>
  <c r="E308" i="3"/>
  <c r="F308" i="3" s="1"/>
  <c r="Q314" i="3"/>
  <c r="J300" i="3"/>
  <c r="N295" i="3"/>
  <c r="K295" i="3"/>
  <c r="E295" i="3"/>
  <c r="F295" i="3" s="1"/>
  <c r="E296" i="3"/>
  <c r="F296" i="3" s="1"/>
  <c r="Q327" i="3"/>
  <c r="J313" i="3"/>
  <c r="H316" i="3"/>
  <c r="O204" i="3"/>
  <c r="D233" i="3"/>
  <c r="E271" i="3"/>
  <c r="F271" i="3" s="1"/>
  <c r="O271" i="3"/>
  <c r="H271" i="3"/>
  <c r="E282" i="3"/>
  <c r="F282" i="3" s="1"/>
  <c r="O282" i="3"/>
  <c r="H282" i="3"/>
  <c r="J310" i="3"/>
  <c r="Q324" i="3"/>
  <c r="J323" i="3"/>
  <c r="Q337" i="3"/>
  <c r="N316" i="3"/>
  <c r="K316" i="3"/>
  <c r="N321" i="3"/>
  <c r="K321" i="3"/>
  <c r="J336" i="3"/>
  <c r="Q350" i="3"/>
  <c r="J344" i="3"/>
  <c r="Q358" i="3"/>
  <c r="J349" i="3"/>
  <c r="Q363" i="3"/>
  <c r="H63" i="3"/>
  <c r="H49" i="3"/>
  <c r="D105" i="3"/>
  <c r="H162" i="3"/>
  <c r="O191" i="3"/>
  <c r="P203" i="3"/>
  <c r="J205" i="3"/>
  <c r="E219" i="3"/>
  <c r="F226" i="3"/>
  <c r="F212" i="3"/>
  <c r="H218" i="3"/>
  <c r="O261" i="3"/>
  <c r="G275" i="3"/>
  <c r="H275" i="3" s="1"/>
  <c r="E270" i="3"/>
  <c r="O270" i="3"/>
  <c r="O275" i="3" s="1"/>
  <c r="E272" i="3"/>
  <c r="F272" i="3" s="1"/>
  <c r="K272" i="3"/>
  <c r="O274" i="3"/>
  <c r="J275" i="3"/>
  <c r="J297" i="3"/>
  <c r="Q311" i="3"/>
  <c r="N291" i="3"/>
  <c r="K291" i="3"/>
  <c r="K292" i="3"/>
  <c r="O294" i="3"/>
  <c r="O296" i="3"/>
  <c r="H296" i="3"/>
  <c r="O298" i="3"/>
  <c r="G306" i="3"/>
  <c r="O309" i="3"/>
  <c r="H309" i="3"/>
  <c r="O313" i="3"/>
  <c r="H313" i="3"/>
  <c r="O322" i="3"/>
  <c r="H322" i="3"/>
  <c r="O335" i="3"/>
  <c r="H335" i="3"/>
  <c r="K105" i="3"/>
  <c r="H133" i="3"/>
  <c r="D147" i="3"/>
  <c r="D162" i="3"/>
  <c r="N162" i="3"/>
  <c r="K162" i="3"/>
  <c r="O177" i="3"/>
  <c r="K177" i="3"/>
  <c r="K189" i="3"/>
  <c r="F191" i="3"/>
  <c r="K201" i="3"/>
  <c r="O202" i="3"/>
  <c r="D205" i="3"/>
  <c r="H219" i="3"/>
  <c r="N247" i="3"/>
  <c r="N269" i="3"/>
  <c r="K269" i="3"/>
  <c r="H270" i="3"/>
  <c r="N273" i="3"/>
  <c r="K273" i="3"/>
  <c r="H274" i="3"/>
  <c r="H277" i="3"/>
  <c r="N280" i="3"/>
  <c r="K280" i="3"/>
  <c r="H281" i="3"/>
  <c r="T289" i="3"/>
  <c r="G283" i="3"/>
  <c r="J286" i="3"/>
  <c r="L4" i="3" s="1"/>
  <c r="K287" i="3"/>
  <c r="O291" i="3"/>
  <c r="E292" i="3"/>
  <c r="F292" i="3" s="1"/>
  <c r="J306" i="3"/>
  <c r="Q320" i="3"/>
  <c r="E293" i="3"/>
  <c r="O293" i="3"/>
  <c r="H293" i="3"/>
  <c r="H294" i="3"/>
  <c r="H295" i="3"/>
  <c r="J296" i="3"/>
  <c r="J299" i="3"/>
  <c r="T301" i="3"/>
  <c r="O305" i="3"/>
  <c r="H305" i="3"/>
  <c r="E307" i="3"/>
  <c r="F307" i="3" s="1"/>
  <c r="O307" i="3"/>
  <c r="H308" i="3"/>
  <c r="J309" i="3"/>
  <c r="J322" i="3"/>
  <c r="J326" i="3"/>
  <c r="J330" i="3"/>
  <c r="J335" i="3"/>
  <c r="D401" i="3"/>
  <c r="D457" i="3"/>
  <c r="K91" i="3"/>
  <c r="N77" i="3"/>
  <c r="K77" i="3"/>
  <c r="H105" i="3"/>
  <c r="J219" i="3"/>
  <c r="K233" i="3" s="1"/>
  <c r="N212" i="3"/>
  <c r="K212" i="3"/>
  <c r="N233" i="3"/>
  <c r="D261" i="3"/>
  <c r="N261" i="3"/>
  <c r="K261" i="3"/>
  <c r="E278" i="3"/>
  <c r="F278" i="3" s="1"/>
  <c r="O278" i="3"/>
  <c r="H278" i="3"/>
  <c r="O285" i="3"/>
  <c r="O287" i="3"/>
  <c r="H287" i="3"/>
  <c r="K293" i="3"/>
  <c r="O300" i="3"/>
  <c r="H300" i="3"/>
  <c r="G302" i="3"/>
  <c r="N312" i="3"/>
  <c r="K312" i="3"/>
  <c r="E322" i="3"/>
  <c r="F322" i="3" s="1"/>
  <c r="J340" i="3"/>
  <c r="Q354" i="3"/>
  <c r="F35" i="3"/>
  <c r="P191" i="3"/>
  <c r="F203" i="3"/>
  <c r="O219" i="3"/>
  <c r="K247" i="3"/>
  <c r="F277" i="3"/>
  <c r="O277" i="3"/>
  <c r="E279" i="3"/>
  <c r="F279" i="3" s="1"/>
  <c r="K279" i="3"/>
  <c r="O281" i="3"/>
  <c r="O284" i="3"/>
  <c r="H284" i="3"/>
  <c r="H285" i="3"/>
  <c r="H299" i="3"/>
  <c r="J319" i="3"/>
  <c r="Q333" i="3"/>
  <c r="O316" i="3"/>
  <c r="G320" i="3"/>
  <c r="O326" i="3"/>
  <c r="H326" i="3"/>
  <c r="T330" i="3"/>
  <c r="O334" i="3"/>
  <c r="T348" i="3"/>
  <c r="D63" i="3"/>
  <c r="D49" i="3"/>
  <c r="K63" i="3"/>
  <c r="D91" i="3"/>
  <c r="O105" i="3"/>
  <c r="F91" i="3"/>
  <c r="D133" i="3"/>
  <c r="F147" i="3"/>
  <c r="F177" i="3"/>
  <c r="J191" i="3"/>
  <c r="N187" i="3"/>
  <c r="K188" i="3"/>
  <c r="E205" i="3"/>
  <c r="K215" i="3"/>
  <c r="H233" i="3"/>
  <c r="O247" i="3"/>
  <c r="H261" i="3"/>
  <c r="E273" i="3"/>
  <c r="F273" i="3" s="1"/>
  <c r="J289" i="3"/>
  <c r="E280" i="3"/>
  <c r="F280" i="3" s="1"/>
  <c r="J283" i="3"/>
  <c r="J301" i="3"/>
  <c r="Q315" i="3"/>
  <c r="G288" i="3"/>
  <c r="G289" i="3"/>
  <c r="O292" i="3"/>
  <c r="H292" i="3"/>
  <c r="K294" i="3"/>
  <c r="T297" i="3"/>
  <c r="J305" i="3"/>
  <c r="H307" i="3"/>
  <c r="T310" i="3"/>
  <c r="T314" i="3"/>
  <c r="T319" i="3"/>
  <c r="T323" i="3"/>
  <c r="T327" i="3"/>
  <c r="T336" i="3"/>
  <c r="T340" i="3"/>
  <c r="T349" i="3"/>
  <c r="P147" i="3"/>
  <c r="O193" i="3"/>
  <c r="O194" i="3"/>
  <c r="O195" i="3"/>
  <c r="O196" i="3"/>
  <c r="O197" i="3"/>
  <c r="O198" i="3"/>
  <c r="O199" i="3"/>
  <c r="O200" i="3"/>
  <c r="P202" i="3"/>
  <c r="P204" i="3"/>
  <c r="H208" i="3"/>
  <c r="H210" i="3"/>
  <c r="K216" i="3"/>
  <c r="K218" i="3"/>
  <c r="H193" i="3"/>
  <c r="H199" i="3"/>
  <c r="H201" i="3"/>
  <c r="O201" i="3"/>
  <c r="H203" i="3"/>
  <c r="O203" i="3"/>
  <c r="H272" i="3"/>
  <c r="K277" i="3"/>
  <c r="H279" i="3"/>
  <c r="D527" i="3"/>
  <c r="D583" i="3"/>
  <c r="D597" i="3"/>
  <c r="D709" i="3"/>
  <c r="D765" i="3"/>
  <c r="D779" i="3"/>
  <c r="D821" i="3"/>
  <c r="D807" i="3"/>
  <c r="D863" i="3"/>
  <c r="D905" i="3"/>
  <c r="D919" i="3"/>
  <c r="D933" i="3"/>
  <c r="D947" i="3"/>
  <c r="F219" i="3" l="1"/>
  <c r="T354" i="3"/>
  <c r="G340" i="3"/>
  <c r="N305" i="3"/>
  <c r="K305" i="3"/>
  <c r="E305" i="3"/>
  <c r="K319" i="3"/>
  <c r="N319" i="3"/>
  <c r="J354" i="3"/>
  <c r="Q368" i="3"/>
  <c r="N330" i="3"/>
  <c r="K330" i="3"/>
  <c r="K344" i="3"/>
  <c r="N344" i="3"/>
  <c r="K323" i="3"/>
  <c r="N323" i="3"/>
  <c r="O205" i="3"/>
  <c r="T328" i="3"/>
  <c r="G314" i="3"/>
  <c r="N301" i="3"/>
  <c r="K301" i="3"/>
  <c r="O320" i="3"/>
  <c r="H320" i="3"/>
  <c r="K340" i="3"/>
  <c r="N340" i="3"/>
  <c r="N326" i="3"/>
  <c r="K326" i="3"/>
  <c r="N299" i="3"/>
  <c r="K299" i="3"/>
  <c r="E299" i="3"/>
  <c r="F299" i="3" s="1"/>
  <c r="N306" i="3"/>
  <c r="K306" i="3"/>
  <c r="J303" i="3"/>
  <c r="N297" i="3"/>
  <c r="K297" i="3"/>
  <c r="J350" i="3"/>
  <c r="Q364" i="3"/>
  <c r="T324" i="3"/>
  <c r="G310" i="3"/>
  <c r="T311" i="3"/>
  <c r="G297" i="3"/>
  <c r="E287" i="3"/>
  <c r="F287" i="3" s="1"/>
  <c r="N335" i="3"/>
  <c r="K335" i="3"/>
  <c r="N322" i="3"/>
  <c r="K322" i="3"/>
  <c r="N296" i="3"/>
  <c r="K296" i="3"/>
  <c r="O283" i="3"/>
  <c r="O289" i="3" s="1"/>
  <c r="H283" i="3"/>
  <c r="E283" i="3"/>
  <c r="F283" i="3" s="1"/>
  <c r="E306" i="3"/>
  <c r="F306" i="3" s="1"/>
  <c r="O306" i="3"/>
  <c r="H306" i="3"/>
  <c r="N275" i="3"/>
  <c r="K275" i="3"/>
  <c r="N205" i="3"/>
  <c r="K205" i="3"/>
  <c r="N349" i="3"/>
  <c r="K349" i="3"/>
  <c r="K336" i="3"/>
  <c r="N336" i="3"/>
  <c r="N310" i="3"/>
  <c r="K310" i="3"/>
  <c r="N313" i="3"/>
  <c r="K313" i="3"/>
  <c r="E313" i="3"/>
  <c r="T333" i="3"/>
  <c r="G319" i="3"/>
  <c r="J315" i="3"/>
  <c r="Q329" i="3"/>
  <c r="G348" i="3"/>
  <c r="T362" i="3"/>
  <c r="T315" i="3"/>
  <c r="G301" i="3"/>
  <c r="J320" i="3"/>
  <c r="Q334" i="3"/>
  <c r="J311" i="3"/>
  <c r="Q325" i="3"/>
  <c r="N300" i="3"/>
  <c r="K300" i="3"/>
  <c r="T350" i="3"/>
  <c r="G336" i="3"/>
  <c r="E300" i="3"/>
  <c r="F300" i="3" s="1"/>
  <c r="N289" i="3"/>
  <c r="K289" i="3"/>
  <c r="N309" i="3"/>
  <c r="K309" i="3"/>
  <c r="N286" i="3"/>
  <c r="K286" i="3"/>
  <c r="E286" i="3"/>
  <c r="F286" i="3" s="1"/>
  <c r="J363" i="3"/>
  <c r="Q377" i="3"/>
  <c r="J324" i="3"/>
  <c r="Q338" i="3"/>
  <c r="J314" i="3"/>
  <c r="Q328" i="3"/>
  <c r="T341" i="3"/>
  <c r="G327" i="3"/>
  <c r="H289" i="3"/>
  <c r="N191" i="3"/>
  <c r="K191" i="3"/>
  <c r="G330" i="3"/>
  <c r="T344" i="3"/>
  <c r="E298" i="3"/>
  <c r="E302" i="3"/>
  <c r="F302" i="3" s="1"/>
  <c r="H302" i="3"/>
  <c r="O302" i="3"/>
  <c r="T303" i="3"/>
  <c r="T363" i="3"/>
  <c r="G349" i="3"/>
  <c r="T337" i="3"/>
  <c r="G323" i="3"/>
  <c r="E288" i="3"/>
  <c r="F288" i="3" s="1"/>
  <c r="O288" i="3"/>
  <c r="H288" i="3"/>
  <c r="N283" i="3"/>
  <c r="K283" i="3"/>
  <c r="F205" i="3"/>
  <c r="P205" i="3"/>
  <c r="J333" i="3"/>
  <c r="Q347" i="3"/>
  <c r="F294" i="3"/>
  <c r="E284" i="3"/>
  <c r="F284" i="3" s="1"/>
  <c r="F233" i="3"/>
  <c r="K219" i="3"/>
  <c r="N219" i="3"/>
  <c r="F293" i="3"/>
  <c r="F270" i="3"/>
  <c r="E275" i="3"/>
  <c r="F275" i="3" s="1"/>
  <c r="J358" i="3"/>
  <c r="Q372" i="3"/>
  <c r="J337" i="3"/>
  <c r="Q351" i="3"/>
  <c r="F285" i="3"/>
  <c r="J327" i="3"/>
  <c r="Q341" i="3"/>
  <c r="H334" i="3"/>
  <c r="T351" i="3" l="1"/>
  <c r="G337" i="3"/>
  <c r="Q391" i="3"/>
  <c r="J377" i="3"/>
  <c r="E319" i="3"/>
  <c r="O319" i="3"/>
  <c r="H319" i="3"/>
  <c r="E289" i="3"/>
  <c r="F289" i="3" s="1"/>
  <c r="F305" i="3"/>
  <c r="K314" i="3"/>
  <c r="N314" i="3"/>
  <c r="K358" i="3"/>
  <c r="N358" i="3"/>
  <c r="J338" i="3"/>
  <c r="Q352" i="3"/>
  <c r="Q339" i="3"/>
  <c r="J325" i="3"/>
  <c r="T347" i="3"/>
  <c r="G333" i="3"/>
  <c r="Q378" i="3"/>
  <c r="J364" i="3"/>
  <c r="J317" i="3"/>
  <c r="J341" i="3"/>
  <c r="Q355" i="3"/>
  <c r="K337" i="3"/>
  <c r="N337" i="3"/>
  <c r="T358" i="3"/>
  <c r="G344" i="3"/>
  <c r="J328" i="3"/>
  <c r="Q342" i="3"/>
  <c r="J334" i="3"/>
  <c r="Q348" i="3"/>
  <c r="T376" i="3"/>
  <c r="G362" i="3"/>
  <c r="E310" i="3"/>
  <c r="F310" i="3" s="1"/>
  <c r="O310" i="3"/>
  <c r="H310" i="3"/>
  <c r="K354" i="3"/>
  <c r="N354" i="3"/>
  <c r="O340" i="3"/>
  <c r="H340" i="3"/>
  <c r="K327" i="3"/>
  <c r="N327" i="3"/>
  <c r="Q386" i="3"/>
  <c r="J372" i="3"/>
  <c r="O349" i="3"/>
  <c r="H349" i="3"/>
  <c r="O330" i="3"/>
  <c r="H330" i="3"/>
  <c r="E327" i="3"/>
  <c r="F327" i="3" s="1"/>
  <c r="O327" i="3"/>
  <c r="H327" i="3"/>
  <c r="K363" i="3"/>
  <c r="N363" i="3"/>
  <c r="K320" i="3"/>
  <c r="N320" i="3"/>
  <c r="E321" i="3"/>
  <c r="F321" i="3" s="1"/>
  <c r="O348" i="3"/>
  <c r="H348" i="3"/>
  <c r="T338" i="3"/>
  <c r="G324" i="3"/>
  <c r="T368" i="3"/>
  <c r="G354" i="3"/>
  <c r="Q361" i="3"/>
  <c r="J347" i="3"/>
  <c r="T377" i="3"/>
  <c r="G363" i="3"/>
  <c r="T355" i="3"/>
  <c r="G341" i="3"/>
  <c r="E336" i="3"/>
  <c r="F336" i="3" s="1"/>
  <c r="O336" i="3"/>
  <c r="H336" i="3"/>
  <c r="E301" i="3"/>
  <c r="F301" i="3" s="1"/>
  <c r="O301" i="3"/>
  <c r="H301" i="3"/>
  <c r="J329" i="3"/>
  <c r="Q343" i="3"/>
  <c r="E297" i="3"/>
  <c r="O297" i="3"/>
  <c r="O303" i="3" s="1"/>
  <c r="H297" i="3"/>
  <c r="G303" i="3"/>
  <c r="H303" i="3" s="1"/>
  <c r="K303" i="3"/>
  <c r="N303" i="3"/>
  <c r="E314" i="3"/>
  <c r="F314" i="3" s="1"/>
  <c r="O314" i="3"/>
  <c r="H314" i="3"/>
  <c r="Q365" i="3"/>
  <c r="J351" i="3"/>
  <c r="K333" i="3"/>
  <c r="N333" i="3"/>
  <c r="E323" i="3"/>
  <c r="F323" i="3" s="1"/>
  <c r="O323" i="3"/>
  <c r="H323" i="3"/>
  <c r="F298" i="3"/>
  <c r="K324" i="3"/>
  <c r="N324" i="3"/>
  <c r="T364" i="3"/>
  <c r="G350" i="3"/>
  <c r="K311" i="3"/>
  <c r="N311" i="3"/>
  <c r="E312" i="3"/>
  <c r="F312" i="3" s="1"/>
  <c r="T329" i="3"/>
  <c r="G315" i="3"/>
  <c r="G317" i="3" s="1"/>
  <c r="H317" i="3" s="1"/>
  <c r="K315" i="3"/>
  <c r="N315" i="3"/>
  <c r="E316" i="3"/>
  <c r="F316" i="3" s="1"/>
  <c r="F313" i="3"/>
  <c r="T325" i="3"/>
  <c r="G311" i="3"/>
  <c r="T317" i="3"/>
  <c r="K350" i="3"/>
  <c r="N350" i="3"/>
  <c r="E320" i="3"/>
  <c r="F320" i="3" s="1"/>
  <c r="T342" i="3"/>
  <c r="G328" i="3"/>
  <c r="J368" i="3"/>
  <c r="Q382" i="3"/>
  <c r="J331" i="3"/>
  <c r="N368" i="3" l="1"/>
  <c r="K368" i="3"/>
  <c r="G325" i="3"/>
  <c r="T339" i="3"/>
  <c r="T331" i="3"/>
  <c r="Q379" i="3"/>
  <c r="J365" i="3"/>
  <c r="O354" i="3"/>
  <c r="H354" i="3"/>
  <c r="N334" i="3"/>
  <c r="K334" i="3"/>
  <c r="E335" i="3"/>
  <c r="F335" i="3" s="1"/>
  <c r="K341" i="3"/>
  <c r="N341" i="3"/>
  <c r="Q353" i="3"/>
  <c r="J339" i="3"/>
  <c r="E337" i="3"/>
  <c r="F337" i="3" s="1"/>
  <c r="H337" i="3"/>
  <c r="O337" i="3"/>
  <c r="E328" i="3"/>
  <c r="F328" i="3" s="1"/>
  <c r="H328" i="3"/>
  <c r="O328" i="3"/>
  <c r="F297" i="3"/>
  <c r="E303" i="3"/>
  <c r="F303" i="3" s="1"/>
  <c r="T391" i="3"/>
  <c r="G377" i="3"/>
  <c r="O362" i="3"/>
  <c r="H362" i="3"/>
  <c r="G347" i="3"/>
  <c r="T361" i="3"/>
  <c r="F319" i="3"/>
  <c r="N331" i="3"/>
  <c r="K331" i="3"/>
  <c r="G342" i="3"/>
  <c r="T356" i="3"/>
  <c r="G329" i="3"/>
  <c r="T343" i="3"/>
  <c r="E350" i="3"/>
  <c r="F350" i="3" s="1"/>
  <c r="O350" i="3"/>
  <c r="H350" i="3"/>
  <c r="E334" i="3"/>
  <c r="F334" i="3" s="1"/>
  <c r="Q357" i="3"/>
  <c r="J343" i="3"/>
  <c r="E341" i="3"/>
  <c r="F341" i="3" s="1"/>
  <c r="H341" i="3"/>
  <c r="O341" i="3"/>
  <c r="N347" i="3"/>
  <c r="K347" i="3"/>
  <c r="E324" i="3"/>
  <c r="F324" i="3" s="1"/>
  <c r="O324" i="3"/>
  <c r="H324" i="3"/>
  <c r="J386" i="3"/>
  <c r="Q400" i="3"/>
  <c r="T390" i="3"/>
  <c r="G376" i="3"/>
  <c r="K328" i="3"/>
  <c r="N328" i="3"/>
  <c r="N364" i="3"/>
  <c r="K364" i="3"/>
  <c r="N338" i="3"/>
  <c r="K338" i="3"/>
  <c r="N377" i="3"/>
  <c r="K377" i="3"/>
  <c r="O363" i="3"/>
  <c r="H363" i="3"/>
  <c r="T372" i="3"/>
  <c r="G358" i="3"/>
  <c r="E333" i="3"/>
  <c r="H333" i="3"/>
  <c r="O333" i="3"/>
  <c r="E315" i="3"/>
  <c r="F315" i="3" s="1"/>
  <c r="O315" i="3"/>
  <c r="H315" i="3"/>
  <c r="G368" i="3"/>
  <c r="T382" i="3"/>
  <c r="N372" i="3"/>
  <c r="K372" i="3"/>
  <c r="J342" i="3"/>
  <c r="Q356" i="3"/>
  <c r="N317" i="3"/>
  <c r="K317" i="3"/>
  <c r="Q366" i="3"/>
  <c r="J352" i="3"/>
  <c r="G351" i="3"/>
  <c r="T365" i="3"/>
  <c r="Q396" i="3"/>
  <c r="J382" i="3"/>
  <c r="E311" i="3"/>
  <c r="F311" i="3" s="1"/>
  <c r="H311" i="3"/>
  <c r="O311" i="3"/>
  <c r="G364" i="3"/>
  <c r="T378" i="3"/>
  <c r="N351" i="3"/>
  <c r="K351" i="3"/>
  <c r="N329" i="3"/>
  <c r="K329" i="3"/>
  <c r="G355" i="3"/>
  <c r="T369" i="3"/>
  <c r="Q375" i="3"/>
  <c r="J361" i="3"/>
  <c r="G338" i="3"/>
  <c r="T352" i="3"/>
  <c r="E330" i="3"/>
  <c r="F330" i="3" s="1"/>
  <c r="O317" i="3"/>
  <c r="Q362" i="3"/>
  <c r="J348" i="3"/>
  <c r="E344" i="3"/>
  <c r="F344" i="3" s="1"/>
  <c r="O344" i="3"/>
  <c r="H344" i="3"/>
  <c r="Q369" i="3"/>
  <c r="J355" i="3"/>
  <c r="Q392" i="3"/>
  <c r="J378" i="3"/>
  <c r="N325" i="3"/>
  <c r="K325" i="3"/>
  <c r="E326" i="3"/>
  <c r="F326" i="3" s="1"/>
  <c r="J391" i="3"/>
  <c r="Q405" i="3"/>
  <c r="Q406" i="3" l="1"/>
  <c r="J392" i="3"/>
  <c r="N361" i="3"/>
  <c r="K361" i="3"/>
  <c r="T392" i="3"/>
  <c r="G378" i="3"/>
  <c r="H351" i="3"/>
  <c r="O351" i="3"/>
  <c r="E351" i="3"/>
  <c r="F351" i="3" s="1"/>
  <c r="N355" i="3"/>
  <c r="K355" i="3"/>
  <c r="N382" i="3"/>
  <c r="K382" i="3"/>
  <c r="Q370" i="3"/>
  <c r="J356" i="3"/>
  <c r="G372" i="3"/>
  <c r="T386" i="3"/>
  <c r="H368" i="3"/>
  <c r="O368" i="3"/>
  <c r="H325" i="3"/>
  <c r="E325" i="3"/>
  <c r="F325" i="3" s="1"/>
  <c r="O325" i="3"/>
  <c r="O331" i="3" s="1"/>
  <c r="G331" i="3"/>
  <c r="H331" i="3" s="1"/>
  <c r="O358" i="3"/>
  <c r="H358" i="3"/>
  <c r="N386" i="3"/>
  <c r="K386" i="3"/>
  <c r="G343" i="3"/>
  <c r="T357" i="3"/>
  <c r="G361" i="3"/>
  <c r="T375" i="3"/>
  <c r="N339" i="3"/>
  <c r="K339" i="3"/>
  <c r="E340" i="3"/>
  <c r="F340" i="3" s="1"/>
  <c r="J405" i="3"/>
  <c r="Q419" i="3"/>
  <c r="J375" i="3"/>
  <c r="Q389" i="3"/>
  <c r="H364" i="3"/>
  <c r="O364" i="3"/>
  <c r="E364" i="3"/>
  <c r="F364" i="3" s="1"/>
  <c r="N352" i="3"/>
  <c r="K352" i="3"/>
  <c r="T396" i="3"/>
  <c r="G382" i="3"/>
  <c r="H376" i="3"/>
  <c r="O376" i="3"/>
  <c r="H329" i="3"/>
  <c r="O329" i="3"/>
  <c r="E329" i="3"/>
  <c r="F329" i="3" s="1"/>
  <c r="J353" i="3"/>
  <c r="Q367" i="3"/>
  <c r="G339" i="3"/>
  <c r="T353" i="3"/>
  <c r="T345" i="3"/>
  <c r="K391" i="3"/>
  <c r="N391" i="3"/>
  <c r="Q383" i="3"/>
  <c r="J369" i="3"/>
  <c r="N348" i="3"/>
  <c r="K348" i="3"/>
  <c r="E348" i="3"/>
  <c r="F348" i="3" s="1"/>
  <c r="E349" i="3"/>
  <c r="F349" i="3" s="1"/>
  <c r="G352" i="3"/>
  <c r="T366" i="3"/>
  <c r="G369" i="3"/>
  <c r="T383" i="3"/>
  <c r="J396" i="3"/>
  <c r="Q410" i="3"/>
  <c r="J366" i="3"/>
  <c r="Q380" i="3"/>
  <c r="N342" i="3"/>
  <c r="K342" i="3"/>
  <c r="G390" i="3"/>
  <c r="T404" i="3"/>
  <c r="N343" i="3"/>
  <c r="K343" i="3"/>
  <c r="G356" i="3"/>
  <c r="T370" i="3"/>
  <c r="H347" i="3"/>
  <c r="E347" i="3"/>
  <c r="O347" i="3"/>
  <c r="H377" i="3"/>
  <c r="O377" i="3"/>
  <c r="N365" i="3"/>
  <c r="K365" i="3"/>
  <c r="N378" i="3"/>
  <c r="K378" i="3"/>
  <c r="J362" i="3"/>
  <c r="Q376" i="3"/>
  <c r="H338" i="3"/>
  <c r="O338" i="3"/>
  <c r="E338" i="3"/>
  <c r="F338" i="3" s="1"/>
  <c r="H355" i="3"/>
  <c r="E355" i="3"/>
  <c r="F355" i="3" s="1"/>
  <c r="O355" i="3"/>
  <c r="G365" i="3"/>
  <c r="T379" i="3"/>
  <c r="J345" i="3"/>
  <c r="E317" i="3"/>
  <c r="F317" i="3" s="1"/>
  <c r="F333" i="3"/>
  <c r="J400" i="3"/>
  <c r="Q414" i="3"/>
  <c r="J357" i="3"/>
  <c r="Q371" i="3"/>
  <c r="H342" i="3"/>
  <c r="E342" i="3"/>
  <c r="F342" i="3" s="1"/>
  <c r="O342" i="3"/>
  <c r="T405" i="3"/>
  <c r="G391" i="3"/>
  <c r="Q393" i="3"/>
  <c r="J379" i="3"/>
  <c r="T419" i="3" l="1"/>
  <c r="G405" i="3"/>
  <c r="K400" i="3"/>
  <c r="N400" i="3"/>
  <c r="K345" i="3"/>
  <c r="N345" i="3"/>
  <c r="T380" i="3"/>
  <c r="G366" i="3"/>
  <c r="O339" i="3"/>
  <c r="O345" i="3" s="1"/>
  <c r="H339" i="3"/>
  <c r="E339" i="3"/>
  <c r="G345" i="3"/>
  <c r="H345" i="3" s="1"/>
  <c r="Q433" i="3"/>
  <c r="J419" i="3"/>
  <c r="T371" i="3"/>
  <c r="G357" i="3"/>
  <c r="K379" i="3"/>
  <c r="N379" i="3"/>
  <c r="J371" i="3"/>
  <c r="Q385" i="3"/>
  <c r="O352" i="3"/>
  <c r="H352" i="3"/>
  <c r="E352" i="3"/>
  <c r="F352" i="3" s="1"/>
  <c r="J367" i="3"/>
  <c r="Q381" i="3"/>
  <c r="J370" i="3"/>
  <c r="Q384" i="3"/>
  <c r="Q407" i="3"/>
  <c r="J393" i="3"/>
  <c r="N357" i="3"/>
  <c r="K357" i="3"/>
  <c r="O365" i="3"/>
  <c r="H365" i="3"/>
  <c r="E365" i="3"/>
  <c r="F365" i="3" s="1"/>
  <c r="N362" i="3"/>
  <c r="K362" i="3"/>
  <c r="E363" i="3"/>
  <c r="F363" i="3" s="1"/>
  <c r="T384" i="3"/>
  <c r="G370" i="3"/>
  <c r="T418" i="3"/>
  <c r="G404" i="3"/>
  <c r="J380" i="3"/>
  <c r="Q394" i="3"/>
  <c r="T397" i="3"/>
  <c r="G383" i="3"/>
  <c r="N369" i="3"/>
  <c r="K369" i="3"/>
  <c r="K353" i="3"/>
  <c r="N353" i="3"/>
  <c r="E354" i="3"/>
  <c r="F354" i="3" s="1"/>
  <c r="J389" i="3"/>
  <c r="Q403" i="3"/>
  <c r="T389" i="3"/>
  <c r="G375" i="3"/>
  <c r="E358" i="3"/>
  <c r="F358" i="3" s="1"/>
  <c r="T400" i="3"/>
  <c r="G386" i="3"/>
  <c r="O378" i="3"/>
  <c r="H378" i="3"/>
  <c r="E378" i="3"/>
  <c r="F378" i="3" s="1"/>
  <c r="Q424" i="3"/>
  <c r="J410" i="3"/>
  <c r="T410" i="3"/>
  <c r="G396" i="3"/>
  <c r="N356" i="3"/>
  <c r="K356" i="3"/>
  <c r="Q420" i="3"/>
  <c r="J406" i="3"/>
  <c r="E331" i="3"/>
  <c r="F331" i="3" s="1"/>
  <c r="T393" i="3"/>
  <c r="G379" i="3"/>
  <c r="Q390" i="3"/>
  <c r="J376" i="3"/>
  <c r="K396" i="3"/>
  <c r="N396" i="3"/>
  <c r="K405" i="3"/>
  <c r="N405" i="3"/>
  <c r="O343" i="3"/>
  <c r="H343" i="3"/>
  <c r="E343" i="3"/>
  <c r="F343" i="3" s="1"/>
  <c r="H391" i="3"/>
  <c r="O391" i="3"/>
  <c r="Q428" i="3"/>
  <c r="J414" i="3"/>
  <c r="F347" i="3"/>
  <c r="O356" i="3"/>
  <c r="H356" i="3"/>
  <c r="E356" i="3"/>
  <c r="F356" i="3" s="1"/>
  <c r="O390" i="3"/>
  <c r="H390" i="3"/>
  <c r="N366" i="3"/>
  <c r="K366" i="3"/>
  <c r="O369" i="3"/>
  <c r="H369" i="3"/>
  <c r="E369" i="3"/>
  <c r="F369" i="3" s="1"/>
  <c r="J383" i="3"/>
  <c r="Q397" i="3"/>
  <c r="T367" i="3"/>
  <c r="G353" i="3"/>
  <c r="T359" i="3"/>
  <c r="E362" i="3"/>
  <c r="F362" i="3" s="1"/>
  <c r="J359" i="3"/>
  <c r="O382" i="3"/>
  <c r="H382" i="3"/>
  <c r="K375" i="3"/>
  <c r="N375" i="3"/>
  <c r="O361" i="3"/>
  <c r="H361" i="3"/>
  <c r="E361" i="3"/>
  <c r="H372" i="3"/>
  <c r="O372" i="3"/>
  <c r="E372" i="3"/>
  <c r="F372" i="3" s="1"/>
  <c r="T406" i="3"/>
  <c r="G392" i="3"/>
  <c r="K392" i="3"/>
  <c r="N392" i="3"/>
  <c r="E353" i="3" l="1"/>
  <c r="O353" i="3"/>
  <c r="H353" i="3"/>
  <c r="G359" i="3"/>
  <c r="H359" i="3" s="1"/>
  <c r="G393" i="3"/>
  <c r="T407" i="3"/>
  <c r="N389" i="3"/>
  <c r="K389" i="3"/>
  <c r="E370" i="3"/>
  <c r="F370" i="3" s="1"/>
  <c r="O370" i="3"/>
  <c r="H370" i="3"/>
  <c r="Q395" i="3"/>
  <c r="J381" i="3"/>
  <c r="G419" i="3"/>
  <c r="T433" i="3"/>
  <c r="N414" i="3"/>
  <c r="K414" i="3"/>
  <c r="H386" i="3"/>
  <c r="O386" i="3"/>
  <c r="G389" i="3"/>
  <c r="T403" i="3"/>
  <c r="T398" i="3"/>
  <c r="G384" i="3"/>
  <c r="K367" i="3"/>
  <c r="N367" i="3"/>
  <c r="E368" i="3"/>
  <c r="F368" i="3" s="1"/>
  <c r="J373" i="3"/>
  <c r="E357" i="3"/>
  <c r="F357" i="3" s="1"/>
  <c r="O357" i="3"/>
  <c r="O359" i="3" s="1"/>
  <c r="H357" i="3"/>
  <c r="Q411" i="3"/>
  <c r="J397" i="3"/>
  <c r="O396" i="3"/>
  <c r="H396" i="3"/>
  <c r="E383" i="3"/>
  <c r="F383" i="3" s="1"/>
  <c r="O383" i="3"/>
  <c r="H383" i="3"/>
  <c r="N370" i="3"/>
  <c r="K370" i="3"/>
  <c r="K371" i="3"/>
  <c r="N371" i="3"/>
  <c r="G371" i="3"/>
  <c r="T385" i="3"/>
  <c r="F339" i="3"/>
  <c r="E345" i="3"/>
  <c r="F345" i="3" s="1"/>
  <c r="G380" i="3"/>
  <c r="T394" i="3"/>
  <c r="N410" i="3"/>
  <c r="K410" i="3"/>
  <c r="E375" i="3"/>
  <c r="O375" i="3"/>
  <c r="H375" i="3"/>
  <c r="Q408" i="3"/>
  <c r="J394" i="3"/>
  <c r="Q421" i="3"/>
  <c r="J407" i="3"/>
  <c r="Q447" i="3"/>
  <c r="J433" i="3"/>
  <c r="K359" i="3"/>
  <c r="N359" i="3"/>
  <c r="T381" i="3"/>
  <c r="G367" i="3"/>
  <c r="E390" i="3"/>
  <c r="F390" i="3" s="1"/>
  <c r="K376" i="3"/>
  <c r="N376" i="3"/>
  <c r="E377" i="3"/>
  <c r="F377" i="3" s="1"/>
  <c r="E376" i="3"/>
  <c r="F376" i="3" s="1"/>
  <c r="Q438" i="3"/>
  <c r="J424" i="3"/>
  <c r="K380" i="3"/>
  <c r="N380" i="3"/>
  <c r="Q398" i="3"/>
  <c r="J384" i="3"/>
  <c r="Q399" i="3"/>
  <c r="J385" i="3"/>
  <c r="E366" i="3"/>
  <c r="F366" i="3" s="1"/>
  <c r="O366" i="3"/>
  <c r="H366" i="3"/>
  <c r="H392" i="3"/>
  <c r="O392" i="3"/>
  <c r="E392" i="3"/>
  <c r="F392" i="3" s="1"/>
  <c r="G373" i="3"/>
  <c r="H373" i="3" s="1"/>
  <c r="Q442" i="3"/>
  <c r="J428" i="3"/>
  <c r="Q404" i="3"/>
  <c r="J390" i="3"/>
  <c r="N406" i="3"/>
  <c r="K406" i="3"/>
  <c r="T414" i="3"/>
  <c r="G400" i="3"/>
  <c r="H404" i="3"/>
  <c r="O404" i="3"/>
  <c r="G406" i="3"/>
  <c r="T420" i="3"/>
  <c r="F361" i="3"/>
  <c r="K383" i="3"/>
  <c r="N383" i="3"/>
  <c r="E379" i="3"/>
  <c r="F379" i="3" s="1"/>
  <c r="O379" i="3"/>
  <c r="H379" i="3"/>
  <c r="Q434" i="3"/>
  <c r="J420" i="3"/>
  <c r="G410" i="3"/>
  <c r="T424" i="3"/>
  <c r="Q417" i="3"/>
  <c r="J403" i="3"/>
  <c r="G397" i="3"/>
  <c r="T411" i="3"/>
  <c r="T432" i="3"/>
  <c r="G418" i="3"/>
  <c r="N393" i="3"/>
  <c r="K393" i="3"/>
  <c r="T373" i="3"/>
  <c r="N419" i="3"/>
  <c r="K419" i="3"/>
  <c r="O405" i="3"/>
  <c r="H405" i="3"/>
  <c r="G432" i="3" l="1"/>
  <c r="T446" i="3"/>
  <c r="J434" i="3"/>
  <c r="Q448" i="3"/>
  <c r="J421" i="3"/>
  <c r="Q435" i="3"/>
  <c r="T417" i="3"/>
  <c r="G403" i="3"/>
  <c r="J395" i="3"/>
  <c r="Q409" i="3"/>
  <c r="H393" i="3"/>
  <c r="O393" i="3"/>
  <c r="E393" i="3"/>
  <c r="F393" i="3" s="1"/>
  <c r="G424" i="3"/>
  <c r="T438" i="3"/>
  <c r="E406" i="3"/>
  <c r="F406" i="3" s="1"/>
  <c r="H406" i="3"/>
  <c r="O406" i="3"/>
  <c r="N433" i="3"/>
  <c r="K433" i="3"/>
  <c r="N394" i="3"/>
  <c r="K394" i="3"/>
  <c r="T408" i="3"/>
  <c r="G394" i="3"/>
  <c r="N397" i="3"/>
  <c r="K397" i="3"/>
  <c r="F375" i="3"/>
  <c r="N373" i="3"/>
  <c r="K373" i="3"/>
  <c r="E384" i="3"/>
  <c r="F384" i="3" s="1"/>
  <c r="O384" i="3"/>
  <c r="H384" i="3"/>
  <c r="E389" i="3"/>
  <c r="H389" i="3"/>
  <c r="O389" i="3"/>
  <c r="H419" i="3"/>
  <c r="O419" i="3"/>
  <c r="J417" i="3"/>
  <c r="Q431" i="3"/>
  <c r="G420" i="3"/>
  <c r="T434" i="3"/>
  <c r="J442" i="3"/>
  <c r="Q456" i="3"/>
  <c r="N385" i="3"/>
  <c r="K385" i="3"/>
  <c r="F353" i="3"/>
  <c r="E359" i="3"/>
  <c r="F359" i="3" s="1"/>
  <c r="G411" i="3"/>
  <c r="T425" i="3"/>
  <c r="H400" i="3"/>
  <c r="O400" i="3"/>
  <c r="K390" i="3"/>
  <c r="N390" i="3"/>
  <c r="E391" i="3"/>
  <c r="F391" i="3" s="1"/>
  <c r="J399" i="3"/>
  <c r="Q413" i="3"/>
  <c r="E367" i="3"/>
  <c r="H367" i="3"/>
  <c r="O367" i="3"/>
  <c r="T399" i="3"/>
  <c r="G385" i="3"/>
  <c r="E386" i="3"/>
  <c r="F386" i="3" s="1"/>
  <c r="G433" i="3"/>
  <c r="T447" i="3"/>
  <c r="E397" i="3"/>
  <c r="F397" i="3" s="1"/>
  <c r="H397" i="3"/>
  <c r="O397" i="3"/>
  <c r="H410" i="3"/>
  <c r="O410" i="3"/>
  <c r="G414" i="3"/>
  <c r="T428" i="3"/>
  <c r="J404" i="3"/>
  <c r="Q418" i="3"/>
  <c r="K384" i="3"/>
  <c r="N384" i="3"/>
  <c r="N424" i="3"/>
  <c r="K424" i="3"/>
  <c r="G381" i="3"/>
  <c r="G387" i="3" s="1"/>
  <c r="H387" i="3" s="1"/>
  <c r="T395" i="3"/>
  <c r="T387" i="3"/>
  <c r="J447" i="3"/>
  <c r="Q461" i="3"/>
  <c r="J408" i="3"/>
  <c r="Q422" i="3"/>
  <c r="E380" i="3"/>
  <c r="F380" i="3" s="1"/>
  <c r="H380" i="3"/>
  <c r="O380" i="3"/>
  <c r="E371" i="3"/>
  <c r="F371" i="3" s="1"/>
  <c r="O371" i="3"/>
  <c r="H371" i="3"/>
  <c r="Q425" i="3"/>
  <c r="J411" i="3"/>
  <c r="O418" i="3"/>
  <c r="H418" i="3"/>
  <c r="N403" i="3"/>
  <c r="K403" i="3"/>
  <c r="N420" i="3"/>
  <c r="K420" i="3"/>
  <c r="N428" i="3"/>
  <c r="K428" i="3"/>
  <c r="Q412" i="3"/>
  <c r="J398" i="3"/>
  <c r="J438" i="3"/>
  <c r="Q452" i="3"/>
  <c r="K407" i="3"/>
  <c r="N407" i="3"/>
  <c r="T412" i="3"/>
  <c r="G398" i="3"/>
  <c r="N381" i="3"/>
  <c r="K381" i="3"/>
  <c r="E382" i="3"/>
  <c r="F382" i="3" s="1"/>
  <c r="J387" i="3"/>
  <c r="T421" i="3"/>
  <c r="G407" i="3"/>
  <c r="T426" i="3" l="1"/>
  <c r="G412" i="3"/>
  <c r="J461" i="3"/>
  <c r="Q475" i="3"/>
  <c r="T413" i="3"/>
  <c r="G399" i="3"/>
  <c r="N442" i="3"/>
  <c r="K442" i="3"/>
  <c r="N417" i="3"/>
  <c r="K417" i="3"/>
  <c r="N395" i="3"/>
  <c r="K395" i="3"/>
  <c r="J401" i="3"/>
  <c r="E396" i="3"/>
  <c r="F396" i="3" s="1"/>
  <c r="G446" i="3"/>
  <c r="T460" i="3"/>
  <c r="O407" i="3"/>
  <c r="H407" i="3"/>
  <c r="E407" i="3"/>
  <c r="F407" i="3" s="1"/>
  <c r="E418" i="3"/>
  <c r="F418" i="3" s="1"/>
  <c r="T435" i="3"/>
  <c r="G421" i="3"/>
  <c r="K398" i="3"/>
  <c r="N398" i="3"/>
  <c r="J422" i="3"/>
  <c r="Q436" i="3"/>
  <c r="N404" i="3"/>
  <c r="K404" i="3"/>
  <c r="E405" i="3"/>
  <c r="F405" i="3" s="1"/>
  <c r="E404" i="3"/>
  <c r="F404" i="3" s="1"/>
  <c r="T401" i="3"/>
  <c r="O373" i="3"/>
  <c r="K399" i="3"/>
  <c r="N399" i="3"/>
  <c r="E400" i="3"/>
  <c r="F400" i="3" s="1"/>
  <c r="O411" i="3"/>
  <c r="H411" i="3"/>
  <c r="E411" i="3"/>
  <c r="F411" i="3" s="1"/>
  <c r="O420" i="3"/>
  <c r="H420" i="3"/>
  <c r="E420" i="3"/>
  <c r="F420" i="3" s="1"/>
  <c r="F389" i="3"/>
  <c r="T422" i="3"/>
  <c r="G408" i="3"/>
  <c r="T452" i="3"/>
  <c r="G438" i="3"/>
  <c r="O403" i="3"/>
  <c r="H403" i="3"/>
  <c r="E403" i="3"/>
  <c r="J448" i="3"/>
  <c r="Q462" i="3"/>
  <c r="J452" i="3"/>
  <c r="Q466" i="3"/>
  <c r="H381" i="3"/>
  <c r="O381" i="3"/>
  <c r="E381" i="3"/>
  <c r="F381" i="3" s="1"/>
  <c r="H414" i="3"/>
  <c r="O414" i="3"/>
  <c r="O433" i="3"/>
  <c r="H433" i="3"/>
  <c r="F367" i="3"/>
  <c r="E373" i="3"/>
  <c r="F373" i="3" s="1"/>
  <c r="J435" i="3"/>
  <c r="Q449" i="3"/>
  <c r="N438" i="3"/>
  <c r="K438" i="3"/>
  <c r="N447" i="3"/>
  <c r="K447" i="3"/>
  <c r="J418" i="3"/>
  <c r="Q432" i="3"/>
  <c r="J413" i="3"/>
  <c r="Q427" i="3"/>
  <c r="T439" i="3"/>
  <c r="G425" i="3"/>
  <c r="T448" i="3"/>
  <c r="G434" i="3"/>
  <c r="O394" i="3"/>
  <c r="H394" i="3"/>
  <c r="E394" i="3"/>
  <c r="F394" i="3" s="1"/>
  <c r="N421" i="3"/>
  <c r="K421" i="3"/>
  <c r="N411" i="3"/>
  <c r="K411" i="3"/>
  <c r="K387" i="3"/>
  <c r="N387" i="3"/>
  <c r="O398" i="3"/>
  <c r="H398" i="3"/>
  <c r="E398" i="3"/>
  <c r="F398" i="3" s="1"/>
  <c r="J412" i="3"/>
  <c r="Q426" i="3"/>
  <c r="J425" i="3"/>
  <c r="Q439" i="3"/>
  <c r="N408" i="3"/>
  <c r="K408" i="3"/>
  <c r="T409" i="3"/>
  <c r="G395" i="3"/>
  <c r="G428" i="3"/>
  <c r="T442" i="3"/>
  <c r="T461" i="3"/>
  <c r="G447" i="3"/>
  <c r="O385" i="3"/>
  <c r="H385" i="3"/>
  <c r="E385" i="3"/>
  <c r="F385" i="3" s="1"/>
  <c r="J456" i="3"/>
  <c r="Q470" i="3"/>
  <c r="J431" i="3"/>
  <c r="Q445" i="3"/>
  <c r="O424" i="3"/>
  <c r="H424" i="3"/>
  <c r="J409" i="3"/>
  <c r="Q423" i="3"/>
  <c r="T431" i="3"/>
  <c r="G417" i="3"/>
  <c r="N434" i="3"/>
  <c r="K434" i="3"/>
  <c r="H432" i="3"/>
  <c r="O432" i="3"/>
  <c r="E432" i="3" l="1"/>
  <c r="F432" i="3" s="1"/>
  <c r="T423" i="3"/>
  <c r="T429" i="3" s="1"/>
  <c r="G409" i="3"/>
  <c r="T415" i="3"/>
  <c r="K413" i="3"/>
  <c r="N413" i="3"/>
  <c r="K435" i="3"/>
  <c r="N435" i="3"/>
  <c r="K422" i="3"/>
  <c r="N422" i="3"/>
  <c r="E412" i="3"/>
  <c r="F412" i="3" s="1"/>
  <c r="O412" i="3"/>
  <c r="H412" i="3"/>
  <c r="T456" i="3"/>
  <c r="G442" i="3"/>
  <c r="J426" i="3"/>
  <c r="Q440" i="3"/>
  <c r="E425" i="3"/>
  <c r="F425" i="3" s="1"/>
  <c r="O425" i="3"/>
  <c r="H425" i="3"/>
  <c r="Q480" i="3"/>
  <c r="J466" i="3"/>
  <c r="O438" i="3"/>
  <c r="H438" i="3"/>
  <c r="T474" i="3"/>
  <c r="G460" i="3"/>
  <c r="T427" i="3"/>
  <c r="G413" i="3"/>
  <c r="Q437" i="3"/>
  <c r="J423" i="3"/>
  <c r="Q484" i="3"/>
  <c r="J470" i="3"/>
  <c r="O428" i="3"/>
  <c r="H428" i="3"/>
  <c r="N412" i="3"/>
  <c r="K412" i="3"/>
  <c r="T453" i="3"/>
  <c r="G439" i="3"/>
  <c r="K418" i="3"/>
  <c r="N418" i="3"/>
  <c r="E419" i="3"/>
  <c r="F419" i="3" s="1"/>
  <c r="K452" i="3"/>
  <c r="N452" i="3"/>
  <c r="T466" i="3"/>
  <c r="G452" i="3"/>
  <c r="O446" i="3"/>
  <c r="H446" i="3"/>
  <c r="J475" i="3"/>
  <c r="Q489" i="3"/>
  <c r="E417" i="3"/>
  <c r="O417" i="3"/>
  <c r="H417" i="3"/>
  <c r="Q459" i="3"/>
  <c r="J445" i="3"/>
  <c r="T475" i="3"/>
  <c r="G461" i="3"/>
  <c r="N425" i="3"/>
  <c r="K425" i="3"/>
  <c r="T462" i="3"/>
  <c r="G448" i="3"/>
  <c r="K448" i="3"/>
  <c r="N448" i="3"/>
  <c r="T436" i="3"/>
  <c r="G422" i="3"/>
  <c r="T449" i="3"/>
  <c r="G435" i="3"/>
  <c r="K401" i="3"/>
  <c r="N401" i="3"/>
  <c r="E399" i="3"/>
  <c r="F399" i="3" s="1"/>
  <c r="H399" i="3"/>
  <c r="O399" i="3"/>
  <c r="T445" i="3"/>
  <c r="G431" i="3"/>
  <c r="K431" i="3"/>
  <c r="N431" i="3"/>
  <c r="Q446" i="3"/>
  <c r="J432" i="3"/>
  <c r="F403" i="3"/>
  <c r="E387" i="3"/>
  <c r="F387" i="3" s="1"/>
  <c r="T440" i="3"/>
  <c r="G426" i="3"/>
  <c r="K409" i="3"/>
  <c r="N409" i="3"/>
  <c r="J415" i="3"/>
  <c r="E410" i="3"/>
  <c r="F410" i="3" s="1"/>
  <c r="G401" i="3"/>
  <c r="H401" i="3" s="1"/>
  <c r="K456" i="3"/>
  <c r="N456" i="3"/>
  <c r="O447" i="3"/>
  <c r="H447" i="3"/>
  <c r="E395" i="3"/>
  <c r="F395" i="3" s="1"/>
  <c r="H395" i="3"/>
  <c r="O395" i="3"/>
  <c r="O401" i="3" s="1"/>
  <c r="J439" i="3"/>
  <c r="Q453" i="3"/>
  <c r="E434" i="3"/>
  <c r="F434" i="3" s="1"/>
  <c r="O434" i="3"/>
  <c r="H434" i="3"/>
  <c r="Q441" i="3"/>
  <c r="J427" i="3"/>
  <c r="E428" i="3" s="1"/>
  <c r="F428" i="3" s="1"/>
  <c r="Q463" i="3"/>
  <c r="J449" i="3"/>
  <c r="E414" i="3"/>
  <c r="F414" i="3" s="1"/>
  <c r="O387" i="3"/>
  <c r="Q476" i="3"/>
  <c r="J462" i="3"/>
  <c r="E408" i="3"/>
  <c r="F408" i="3" s="1"/>
  <c r="H408" i="3"/>
  <c r="O408" i="3"/>
  <c r="Q450" i="3"/>
  <c r="J436" i="3"/>
  <c r="E421" i="3"/>
  <c r="F421" i="3" s="1"/>
  <c r="O421" i="3"/>
  <c r="H421" i="3"/>
  <c r="J429" i="3"/>
  <c r="K461" i="3"/>
  <c r="N461" i="3"/>
  <c r="N436" i="3" l="1"/>
  <c r="K436" i="3"/>
  <c r="Q460" i="3"/>
  <c r="J446" i="3"/>
  <c r="N445" i="3"/>
  <c r="K445" i="3"/>
  <c r="E446" i="3"/>
  <c r="F446" i="3" s="1"/>
  <c r="T488" i="3"/>
  <c r="G474" i="3"/>
  <c r="N466" i="3"/>
  <c r="K466" i="3"/>
  <c r="T470" i="3"/>
  <c r="G456" i="3"/>
  <c r="G445" i="3"/>
  <c r="T459" i="3"/>
  <c r="F417" i="3"/>
  <c r="Q467" i="3"/>
  <c r="J453" i="3"/>
  <c r="N415" i="3"/>
  <c r="K415" i="3"/>
  <c r="O461" i="3"/>
  <c r="H461" i="3"/>
  <c r="Q498" i="3"/>
  <c r="J484" i="3"/>
  <c r="G427" i="3"/>
  <c r="T441" i="3"/>
  <c r="K426" i="3"/>
  <c r="N426" i="3"/>
  <c r="N429" i="3"/>
  <c r="K429" i="3"/>
  <c r="Q490" i="3"/>
  <c r="J476" i="3"/>
  <c r="Q477" i="3"/>
  <c r="J463" i="3"/>
  <c r="E431" i="3"/>
  <c r="O431" i="3"/>
  <c r="H431" i="3"/>
  <c r="E435" i="3"/>
  <c r="F435" i="3" s="1"/>
  <c r="O435" i="3"/>
  <c r="H435" i="3"/>
  <c r="G466" i="3"/>
  <c r="T480" i="3"/>
  <c r="Q451" i="3"/>
  <c r="J437" i="3"/>
  <c r="G423" i="3"/>
  <c r="T437" i="3"/>
  <c r="Q464" i="3"/>
  <c r="J450" i="3"/>
  <c r="N427" i="3"/>
  <c r="K427" i="3"/>
  <c r="G449" i="3"/>
  <c r="T463" i="3"/>
  <c r="Q473" i="3"/>
  <c r="J459" i="3"/>
  <c r="N470" i="3"/>
  <c r="K470" i="3"/>
  <c r="E413" i="3"/>
  <c r="F413" i="3" s="1"/>
  <c r="O413" i="3"/>
  <c r="H413" i="3"/>
  <c r="Q494" i="3"/>
  <c r="J480" i="3"/>
  <c r="Q454" i="3"/>
  <c r="J440" i="3"/>
  <c r="E401" i="3"/>
  <c r="F401" i="3" s="1"/>
  <c r="Q455" i="3"/>
  <c r="J441" i="3"/>
  <c r="E426" i="3"/>
  <c r="F426" i="3" s="1"/>
  <c r="O426" i="3"/>
  <c r="H426" i="3"/>
  <c r="E422" i="3"/>
  <c r="F422" i="3" s="1"/>
  <c r="O422" i="3"/>
  <c r="H422" i="3"/>
  <c r="E448" i="3"/>
  <c r="F448" i="3" s="1"/>
  <c r="O448" i="3"/>
  <c r="H448" i="3"/>
  <c r="J489" i="3"/>
  <c r="Q503" i="3"/>
  <c r="E439" i="3"/>
  <c r="F439" i="3" s="1"/>
  <c r="O439" i="3"/>
  <c r="H439" i="3"/>
  <c r="N462" i="3"/>
  <c r="K462" i="3"/>
  <c r="N449" i="3"/>
  <c r="K449" i="3"/>
  <c r="K439" i="3"/>
  <c r="N439" i="3"/>
  <c r="G440" i="3"/>
  <c r="T454" i="3"/>
  <c r="N432" i="3"/>
  <c r="K432" i="3"/>
  <c r="E433" i="3"/>
  <c r="F433" i="3" s="1"/>
  <c r="J443" i="3"/>
  <c r="G436" i="3"/>
  <c r="T450" i="3"/>
  <c r="G462" i="3"/>
  <c r="T476" i="3"/>
  <c r="G475" i="3"/>
  <c r="T489" i="3"/>
  <c r="N475" i="3"/>
  <c r="K475" i="3"/>
  <c r="O452" i="3"/>
  <c r="H452" i="3"/>
  <c r="G453" i="3"/>
  <c r="T467" i="3"/>
  <c r="N423" i="3"/>
  <c r="K423" i="3"/>
  <c r="E424" i="3"/>
  <c r="F424" i="3" s="1"/>
  <c r="O460" i="3"/>
  <c r="H460" i="3"/>
  <c r="O442" i="3"/>
  <c r="H442" i="3"/>
  <c r="H409" i="3"/>
  <c r="O409" i="3"/>
  <c r="O415" i="3" s="1"/>
  <c r="E409" i="3"/>
  <c r="F409" i="3" s="1"/>
  <c r="G415" i="3"/>
  <c r="H415" i="3" s="1"/>
  <c r="G476" i="3" l="1"/>
  <c r="T490" i="3"/>
  <c r="N489" i="3"/>
  <c r="K489" i="3"/>
  <c r="H423" i="3"/>
  <c r="O423" i="3"/>
  <c r="O429" i="3" s="1"/>
  <c r="E423" i="3"/>
  <c r="G429" i="3"/>
  <c r="H429" i="3" s="1"/>
  <c r="N463" i="3"/>
  <c r="K463" i="3"/>
  <c r="G441" i="3"/>
  <c r="T455" i="3"/>
  <c r="O456" i="3"/>
  <c r="H456" i="3"/>
  <c r="O474" i="3"/>
  <c r="H474" i="3"/>
  <c r="H449" i="3"/>
  <c r="O449" i="3"/>
  <c r="E449" i="3"/>
  <c r="F449" i="3" s="1"/>
  <c r="N437" i="3"/>
  <c r="K437" i="3"/>
  <c r="E438" i="3"/>
  <c r="F438" i="3" s="1"/>
  <c r="J477" i="3"/>
  <c r="Q491" i="3"/>
  <c r="T502" i="3"/>
  <c r="G488" i="3"/>
  <c r="G467" i="3"/>
  <c r="T481" i="3"/>
  <c r="T503" i="3"/>
  <c r="G489" i="3"/>
  <c r="G450" i="3"/>
  <c r="T464" i="3"/>
  <c r="N441" i="3"/>
  <c r="K441" i="3"/>
  <c r="Q468" i="3"/>
  <c r="J454" i="3"/>
  <c r="N459" i="3"/>
  <c r="K459" i="3"/>
  <c r="E415" i="3"/>
  <c r="F415" i="3" s="1"/>
  <c r="J464" i="3"/>
  <c r="Q478" i="3"/>
  <c r="J451" i="3"/>
  <c r="Q465" i="3"/>
  <c r="N476" i="3"/>
  <c r="K476" i="3"/>
  <c r="N484" i="3"/>
  <c r="K484" i="3"/>
  <c r="Q481" i="3"/>
  <c r="J467" i="3"/>
  <c r="T457" i="3"/>
  <c r="N446" i="3"/>
  <c r="K446" i="3"/>
  <c r="E447" i="3"/>
  <c r="F447" i="3" s="1"/>
  <c r="N443" i="3"/>
  <c r="K443" i="3"/>
  <c r="G454" i="3"/>
  <c r="T468" i="3"/>
  <c r="Q508" i="3"/>
  <c r="J494" i="3"/>
  <c r="G463" i="3"/>
  <c r="T477" i="3"/>
  <c r="H466" i="3"/>
  <c r="O466" i="3"/>
  <c r="H462" i="3"/>
  <c r="O462" i="3"/>
  <c r="E462" i="3"/>
  <c r="F462" i="3" s="1"/>
  <c r="H440" i="3"/>
  <c r="O440" i="3"/>
  <c r="E440" i="3"/>
  <c r="F440" i="3" s="1"/>
  <c r="N440" i="3"/>
  <c r="K440" i="3"/>
  <c r="N450" i="3"/>
  <c r="K450" i="3"/>
  <c r="H427" i="3"/>
  <c r="O427" i="3"/>
  <c r="E427" i="3"/>
  <c r="F427" i="3" s="1"/>
  <c r="N453" i="3"/>
  <c r="K453" i="3"/>
  <c r="G459" i="3"/>
  <c r="T473" i="3"/>
  <c r="G470" i="3"/>
  <c r="T484" i="3"/>
  <c r="E442" i="3"/>
  <c r="F442" i="3" s="1"/>
  <c r="H453" i="3"/>
  <c r="O453" i="3"/>
  <c r="E453" i="3"/>
  <c r="F453" i="3" s="1"/>
  <c r="H475" i="3"/>
  <c r="O475" i="3"/>
  <c r="H436" i="3"/>
  <c r="E436" i="3"/>
  <c r="F436" i="3" s="1"/>
  <c r="O436" i="3"/>
  <c r="Q517" i="3"/>
  <c r="J503" i="3"/>
  <c r="J455" i="3"/>
  <c r="Q469" i="3"/>
  <c r="N480" i="3"/>
  <c r="K480" i="3"/>
  <c r="J473" i="3"/>
  <c r="Q487" i="3"/>
  <c r="G437" i="3"/>
  <c r="T451" i="3"/>
  <c r="T443" i="3"/>
  <c r="G480" i="3"/>
  <c r="T494" i="3"/>
  <c r="F431" i="3"/>
  <c r="Q504" i="3"/>
  <c r="J490" i="3"/>
  <c r="Q512" i="3"/>
  <c r="J498" i="3"/>
  <c r="H445" i="3"/>
  <c r="E445" i="3"/>
  <c r="O445" i="3"/>
  <c r="J460" i="3"/>
  <c r="Q474" i="3"/>
  <c r="O443" i="3" l="1"/>
  <c r="N460" i="3"/>
  <c r="K460" i="3"/>
  <c r="E461" i="3"/>
  <c r="F461" i="3" s="1"/>
  <c r="E460" i="3"/>
  <c r="F460" i="3" s="1"/>
  <c r="Q518" i="3"/>
  <c r="J504" i="3"/>
  <c r="J487" i="3"/>
  <c r="Q501" i="3"/>
  <c r="J469" i="3"/>
  <c r="E470" i="3" s="1"/>
  <c r="F470" i="3" s="1"/>
  <c r="Q483" i="3"/>
  <c r="Q522" i="3"/>
  <c r="J508" i="3"/>
  <c r="J465" i="3"/>
  <c r="Q479" i="3"/>
  <c r="N454" i="3"/>
  <c r="K454" i="3"/>
  <c r="T495" i="3"/>
  <c r="G481" i="3"/>
  <c r="Q505" i="3"/>
  <c r="J491" i="3"/>
  <c r="T504" i="3"/>
  <c r="G490" i="3"/>
  <c r="N498" i="3"/>
  <c r="K498" i="3"/>
  <c r="N473" i="3"/>
  <c r="K473" i="3"/>
  <c r="N455" i="3"/>
  <c r="K455" i="3"/>
  <c r="O467" i="3"/>
  <c r="H467" i="3"/>
  <c r="E467" i="3"/>
  <c r="F467" i="3" s="1"/>
  <c r="F445" i="3"/>
  <c r="T465" i="3"/>
  <c r="G451" i="3"/>
  <c r="N503" i="3"/>
  <c r="K503" i="3"/>
  <c r="G484" i="3"/>
  <c r="T498" i="3"/>
  <c r="O459" i="3"/>
  <c r="H459" i="3"/>
  <c r="E459" i="3"/>
  <c r="O463" i="3"/>
  <c r="H463" i="3"/>
  <c r="E463" i="3"/>
  <c r="F463" i="3" s="1"/>
  <c r="O454" i="3"/>
  <c r="H454" i="3"/>
  <c r="E454" i="3"/>
  <c r="F454" i="3" s="1"/>
  <c r="J481" i="3"/>
  <c r="Q495" i="3"/>
  <c r="J478" i="3"/>
  <c r="Q492" i="3"/>
  <c r="O489" i="3"/>
  <c r="H489" i="3"/>
  <c r="O488" i="3"/>
  <c r="H488" i="3"/>
  <c r="E474" i="3"/>
  <c r="T469" i="3"/>
  <c r="G455" i="3"/>
  <c r="O480" i="3"/>
  <c r="H480" i="3"/>
  <c r="T478" i="3"/>
  <c r="G464" i="3"/>
  <c r="T487" i="3"/>
  <c r="G473" i="3"/>
  <c r="T491" i="3"/>
  <c r="G477" i="3"/>
  <c r="T482" i="3"/>
  <c r="G468" i="3"/>
  <c r="N467" i="3"/>
  <c r="K467" i="3"/>
  <c r="N451" i="3"/>
  <c r="K451" i="3"/>
  <c r="E452" i="3"/>
  <c r="F452" i="3" s="1"/>
  <c r="J457" i="3"/>
  <c r="J468" i="3"/>
  <c r="Q482" i="3"/>
  <c r="O450" i="3"/>
  <c r="H450" i="3"/>
  <c r="E450" i="3"/>
  <c r="F450" i="3" s="1"/>
  <c r="N477" i="3"/>
  <c r="K477" i="3"/>
  <c r="E456" i="3"/>
  <c r="F456" i="3" s="1"/>
  <c r="O476" i="3"/>
  <c r="H476" i="3"/>
  <c r="E476" i="3"/>
  <c r="F476" i="3" s="1"/>
  <c r="Q526" i="3"/>
  <c r="J512" i="3"/>
  <c r="J474" i="3"/>
  <c r="Q488" i="3"/>
  <c r="N490" i="3"/>
  <c r="K490" i="3"/>
  <c r="T508" i="3"/>
  <c r="G494" i="3"/>
  <c r="O437" i="3"/>
  <c r="H437" i="3"/>
  <c r="E437" i="3"/>
  <c r="F437" i="3" s="1"/>
  <c r="G443" i="3"/>
  <c r="H443" i="3" s="1"/>
  <c r="Q531" i="3"/>
  <c r="J517" i="3"/>
  <c r="H470" i="3"/>
  <c r="O470" i="3"/>
  <c r="N494" i="3"/>
  <c r="K494" i="3"/>
  <c r="N464" i="3"/>
  <c r="K464" i="3"/>
  <c r="T517" i="3"/>
  <c r="G503" i="3"/>
  <c r="T516" i="3"/>
  <c r="G502" i="3"/>
  <c r="O441" i="3"/>
  <c r="H441" i="3"/>
  <c r="E441" i="3"/>
  <c r="F441" i="3" s="1"/>
  <c r="F423" i="3"/>
  <c r="E429" i="3"/>
  <c r="F429" i="3" s="1"/>
  <c r="J485" i="3" l="1"/>
  <c r="T531" i="3"/>
  <c r="G517" i="3"/>
  <c r="K517" i="3"/>
  <c r="N517" i="3"/>
  <c r="T496" i="3"/>
  <c r="G482" i="3"/>
  <c r="E455" i="3"/>
  <c r="F455" i="3" s="1"/>
  <c r="O455" i="3"/>
  <c r="O457" i="3" s="1"/>
  <c r="H455" i="3"/>
  <c r="T512" i="3"/>
  <c r="G498" i="3"/>
  <c r="E457" i="3"/>
  <c r="F457" i="3" s="1"/>
  <c r="T509" i="3"/>
  <c r="G495" i="3"/>
  <c r="O502" i="3"/>
  <c r="H502" i="3"/>
  <c r="J531" i="3"/>
  <c r="Q545" i="3"/>
  <c r="Q540" i="3"/>
  <c r="J526" i="3"/>
  <c r="K457" i="3"/>
  <c r="N457" i="3"/>
  <c r="E477" i="3"/>
  <c r="F477" i="3" s="1"/>
  <c r="O477" i="3"/>
  <c r="H477" i="3"/>
  <c r="T501" i="3"/>
  <c r="G487" i="3"/>
  <c r="T483" i="3"/>
  <c r="G469" i="3"/>
  <c r="G471" i="3" s="1"/>
  <c r="H471" i="3" s="1"/>
  <c r="Q515" i="3"/>
  <c r="J501" i="3"/>
  <c r="T530" i="3"/>
  <c r="G516" i="3"/>
  <c r="O494" i="3"/>
  <c r="H494" i="3"/>
  <c r="Q502" i="3"/>
  <c r="J488" i="3"/>
  <c r="T505" i="3"/>
  <c r="G491" i="3"/>
  <c r="F474" i="3"/>
  <c r="Q506" i="3"/>
  <c r="J492" i="3"/>
  <c r="E443" i="3"/>
  <c r="F443" i="3" s="1"/>
  <c r="Q519" i="3"/>
  <c r="J505" i="3"/>
  <c r="Q536" i="3"/>
  <c r="J522" i="3"/>
  <c r="N487" i="3"/>
  <c r="K487" i="3"/>
  <c r="N512" i="3"/>
  <c r="K512" i="3"/>
  <c r="N468" i="3"/>
  <c r="K468" i="3"/>
  <c r="E473" i="3"/>
  <c r="O473" i="3"/>
  <c r="H473" i="3"/>
  <c r="T492" i="3"/>
  <c r="G478" i="3"/>
  <c r="J495" i="3"/>
  <c r="Q509" i="3"/>
  <c r="F459" i="3"/>
  <c r="E451" i="3"/>
  <c r="F451" i="3" s="1"/>
  <c r="O451" i="3"/>
  <c r="H451" i="3"/>
  <c r="G457" i="3"/>
  <c r="H457" i="3" s="1"/>
  <c r="T518" i="3"/>
  <c r="G504" i="3"/>
  <c r="K465" i="3"/>
  <c r="N465" i="3"/>
  <c r="E466" i="3"/>
  <c r="F466" i="3" s="1"/>
  <c r="K469" i="3"/>
  <c r="N469" i="3"/>
  <c r="Q532" i="3"/>
  <c r="J518" i="3"/>
  <c r="J471" i="3"/>
  <c r="K481" i="3"/>
  <c r="N481" i="3"/>
  <c r="O484" i="3"/>
  <c r="H484" i="3"/>
  <c r="T479" i="3"/>
  <c r="G465" i="3"/>
  <c r="T471" i="3"/>
  <c r="N491" i="3"/>
  <c r="K491" i="3"/>
  <c r="N508" i="3"/>
  <c r="K508" i="3"/>
  <c r="H503" i="3"/>
  <c r="O503" i="3"/>
  <c r="T522" i="3"/>
  <c r="G508" i="3"/>
  <c r="K474" i="3"/>
  <c r="N474" i="3"/>
  <c r="E475" i="3"/>
  <c r="F475" i="3" s="1"/>
  <c r="J482" i="3"/>
  <c r="Q496" i="3"/>
  <c r="E468" i="3"/>
  <c r="F468" i="3" s="1"/>
  <c r="O468" i="3"/>
  <c r="H468" i="3"/>
  <c r="T485" i="3"/>
  <c r="E464" i="3"/>
  <c r="F464" i="3" s="1"/>
  <c r="O464" i="3"/>
  <c r="H464" i="3"/>
  <c r="K478" i="3"/>
  <c r="N478" i="3"/>
  <c r="O490" i="3"/>
  <c r="H490" i="3"/>
  <c r="E490" i="3"/>
  <c r="F490" i="3" s="1"/>
  <c r="E481" i="3"/>
  <c r="F481" i="3" s="1"/>
  <c r="O481" i="3"/>
  <c r="H481" i="3"/>
  <c r="J479" i="3"/>
  <c r="Q493" i="3"/>
  <c r="J483" i="3"/>
  <c r="E484" i="3" s="1"/>
  <c r="F484" i="3" s="1"/>
  <c r="Q497" i="3"/>
  <c r="N504" i="3"/>
  <c r="K504" i="3"/>
  <c r="G485" i="3" l="1"/>
  <c r="H485" i="3" s="1"/>
  <c r="J497" i="3"/>
  <c r="Q511" i="3"/>
  <c r="G479" i="3"/>
  <c r="T493" i="3"/>
  <c r="J532" i="3"/>
  <c r="Q546" i="3"/>
  <c r="Q520" i="3"/>
  <c r="J506" i="3"/>
  <c r="O487" i="3"/>
  <c r="H487" i="3"/>
  <c r="E487" i="3"/>
  <c r="O508" i="3"/>
  <c r="H508" i="3"/>
  <c r="T506" i="3"/>
  <c r="G492" i="3"/>
  <c r="K522" i="3"/>
  <c r="N522" i="3"/>
  <c r="H516" i="3"/>
  <c r="O516" i="3"/>
  <c r="T515" i="3"/>
  <c r="G501" i="3"/>
  <c r="J545" i="3"/>
  <c r="Q559" i="3"/>
  <c r="O498" i="3"/>
  <c r="H498" i="3"/>
  <c r="E498" i="3"/>
  <c r="F498" i="3" s="1"/>
  <c r="J493" i="3"/>
  <c r="Q507" i="3"/>
  <c r="G522" i="3"/>
  <c r="T536" i="3"/>
  <c r="N471" i="3"/>
  <c r="K471" i="3"/>
  <c r="E504" i="3"/>
  <c r="F504" i="3" s="1"/>
  <c r="O504" i="3"/>
  <c r="H504" i="3"/>
  <c r="Q523" i="3"/>
  <c r="J509" i="3"/>
  <c r="J536" i="3"/>
  <c r="Q550" i="3"/>
  <c r="O491" i="3"/>
  <c r="H491" i="3"/>
  <c r="E491" i="3"/>
  <c r="F491" i="3" s="1"/>
  <c r="G530" i="3"/>
  <c r="T544" i="3"/>
  <c r="G483" i="3"/>
  <c r="T497" i="3"/>
  <c r="K531" i="3"/>
  <c r="N531" i="3"/>
  <c r="O495" i="3"/>
  <c r="H495" i="3"/>
  <c r="E495" i="3"/>
  <c r="F495" i="3" s="1"/>
  <c r="T526" i="3"/>
  <c r="G512" i="3"/>
  <c r="E482" i="3"/>
  <c r="F482" i="3" s="1"/>
  <c r="O482" i="3"/>
  <c r="H482" i="3"/>
  <c r="O517" i="3"/>
  <c r="H517" i="3"/>
  <c r="Q510" i="3"/>
  <c r="J496" i="3"/>
  <c r="E478" i="3"/>
  <c r="F478" i="3" s="1"/>
  <c r="O478" i="3"/>
  <c r="H478" i="3"/>
  <c r="Q533" i="3"/>
  <c r="J519" i="3"/>
  <c r="N488" i="3"/>
  <c r="K488" i="3"/>
  <c r="E488" i="3"/>
  <c r="F488" i="3" s="1"/>
  <c r="E489" i="3"/>
  <c r="F489" i="3" s="1"/>
  <c r="Q529" i="3"/>
  <c r="J515" i="3"/>
  <c r="J540" i="3"/>
  <c r="Q554" i="3"/>
  <c r="N485" i="3"/>
  <c r="K485" i="3"/>
  <c r="N483" i="3"/>
  <c r="K483" i="3"/>
  <c r="K482" i="3"/>
  <c r="N482" i="3"/>
  <c r="F473" i="3"/>
  <c r="Q516" i="3"/>
  <c r="J502" i="3"/>
  <c r="E469" i="3"/>
  <c r="F469" i="3" s="1"/>
  <c r="O469" i="3"/>
  <c r="H469" i="3"/>
  <c r="N479" i="3"/>
  <c r="K479" i="3"/>
  <c r="E480" i="3"/>
  <c r="F480" i="3" s="1"/>
  <c r="E465" i="3"/>
  <c r="O465" i="3"/>
  <c r="O471" i="3" s="1"/>
  <c r="H465" i="3"/>
  <c r="K518" i="3"/>
  <c r="N518" i="3"/>
  <c r="G518" i="3"/>
  <c r="T532" i="3"/>
  <c r="N495" i="3"/>
  <c r="K495" i="3"/>
  <c r="N505" i="3"/>
  <c r="K505" i="3"/>
  <c r="N492" i="3"/>
  <c r="K492" i="3"/>
  <c r="T519" i="3"/>
  <c r="G505" i="3"/>
  <c r="N501" i="3"/>
  <c r="K501" i="3"/>
  <c r="K526" i="3"/>
  <c r="N526" i="3"/>
  <c r="T523" i="3"/>
  <c r="G509" i="3"/>
  <c r="T510" i="3"/>
  <c r="G496" i="3"/>
  <c r="G531" i="3"/>
  <c r="T545" i="3"/>
  <c r="N502" i="3" l="1"/>
  <c r="K502" i="3"/>
  <c r="E503" i="3"/>
  <c r="F503" i="3" s="1"/>
  <c r="E502" i="3"/>
  <c r="F502" i="3" s="1"/>
  <c r="Q524" i="3"/>
  <c r="J510" i="3"/>
  <c r="G526" i="3"/>
  <c r="T540" i="3"/>
  <c r="T558" i="3"/>
  <c r="G544" i="3"/>
  <c r="Q537" i="3"/>
  <c r="J523" i="3"/>
  <c r="Q521" i="3"/>
  <c r="J507" i="3"/>
  <c r="H501" i="3"/>
  <c r="E501" i="3"/>
  <c r="O501" i="3"/>
  <c r="F487" i="3"/>
  <c r="N506" i="3"/>
  <c r="K506" i="3"/>
  <c r="T507" i="3"/>
  <c r="G493" i="3"/>
  <c r="H509" i="3"/>
  <c r="E509" i="3"/>
  <c r="F509" i="3" s="1"/>
  <c r="O509" i="3"/>
  <c r="H505" i="3"/>
  <c r="O505" i="3"/>
  <c r="E505" i="3"/>
  <c r="F505" i="3" s="1"/>
  <c r="F465" i="3"/>
  <c r="E471" i="3"/>
  <c r="F471" i="3" s="1"/>
  <c r="Q530" i="3"/>
  <c r="J516" i="3"/>
  <c r="Q534" i="3"/>
  <c r="J520" i="3"/>
  <c r="K519" i="3"/>
  <c r="N519" i="3"/>
  <c r="T511" i="3"/>
  <c r="G497" i="3"/>
  <c r="N536" i="3"/>
  <c r="K536" i="3"/>
  <c r="T550" i="3"/>
  <c r="G536" i="3"/>
  <c r="N545" i="3"/>
  <c r="K545" i="3"/>
  <c r="Q560" i="3"/>
  <c r="J546" i="3"/>
  <c r="Q525" i="3"/>
  <c r="J511" i="3"/>
  <c r="T524" i="3"/>
  <c r="G510" i="3"/>
  <c r="E518" i="3"/>
  <c r="F518" i="3" s="1"/>
  <c r="H518" i="3"/>
  <c r="O518" i="3"/>
  <c r="K515" i="3"/>
  <c r="N515" i="3"/>
  <c r="T520" i="3"/>
  <c r="G506" i="3"/>
  <c r="T559" i="3"/>
  <c r="G545" i="3"/>
  <c r="T499" i="3"/>
  <c r="J529" i="3"/>
  <c r="Q543" i="3"/>
  <c r="O530" i="3"/>
  <c r="H530" i="3"/>
  <c r="Q564" i="3"/>
  <c r="J550" i="3"/>
  <c r="N493" i="3"/>
  <c r="K493" i="3"/>
  <c r="E494" i="3"/>
  <c r="F494" i="3" s="1"/>
  <c r="Q573" i="3"/>
  <c r="J559" i="3"/>
  <c r="T529" i="3"/>
  <c r="G515" i="3"/>
  <c r="H479" i="3"/>
  <c r="O479" i="3"/>
  <c r="O485" i="3" s="1"/>
  <c r="E479" i="3"/>
  <c r="F479" i="3" s="1"/>
  <c r="O531" i="3"/>
  <c r="H531" i="3"/>
  <c r="T537" i="3"/>
  <c r="G523" i="3"/>
  <c r="T533" i="3"/>
  <c r="G519" i="3"/>
  <c r="Q568" i="3"/>
  <c r="J554" i="3"/>
  <c r="O496" i="3"/>
  <c r="H496" i="3"/>
  <c r="E496" i="3"/>
  <c r="F496" i="3" s="1"/>
  <c r="J499" i="3"/>
  <c r="T546" i="3"/>
  <c r="G532" i="3"/>
  <c r="N540" i="3"/>
  <c r="K540" i="3"/>
  <c r="J533" i="3"/>
  <c r="Q547" i="3"/>
  <c r="N496" i="3"/>
  <c r="K496" i="3"/>
  <c r="E512" i="3"/>
  <c r="F512" i="3" s="1"/>
  <c r="O512" i="3"/>
  <c r="H512" i="3"/>
  <c r="H483" i="3"/>
  <c r="O483" i="3"/>
  <c r="E483" i="3"/>
  <c r="F483" i="3" s="1"/>
  <c r="N509" i="3"/>
  <c r="K509" i="3"/>
  <c r="H522" i="3"/>
  <c r="O522" i="3"/>
  <c r="T513" i="3"/>
  <c r="O492" i="3"/>
  <c r="H492" i="3"/>
  <c r="E492" i="3"/>
  <c r="F492" i="3" s="1"/>
  <c r="G499" i="3"/>
  <c r="H499" i="3" s="1"/>
  <c r="N532" i="3"/>
  <c r="K532" i="3"/>
  <c r="N497" i="3"/>
  <c r="K497" i="3"/>
  <c r="E506" i="3" l="1"/>
  <c r="F506" i="3" s="1"/>
  <c r="O506" i="3"/>
  <c r="H506" i="3"/>
  <c r="Q539" i="3"/>
  <c r="J525" i="3"/>
  <c r="K516" i="3"/>
  <c r="N516" i="3"/>
  <c r="E517" i="3"/>
  <c r="F517" i="3" s="1"/>
  <c r="N507" i="3"/>
  <c r="K507" i="3"/>
  <c r="E508" i="3"/>
  <c r="F508" i="3" s="1"/>
  <c r="N499" i="3"/>
  <c r="K499" i="3"/>
  <c r="T547" i="3"/>
  <c r="G533" i="3"/>
  <c r="J527" i="3"/>
  <c r="N546" i="3"/>
  <c r="K546" i="3"/>
  <c r="J530" i="3"/>
  <c r="Q544" i="3"/>
  <c r="T572" i="3"/>
  <c r="G558" i="3"/>
  <c r="Q561" i="3"/>
  <c r="J547" i="3"/>
  <c r="E485" i="3"/>
  <c r="F485" i="3" s="1"/>
  <c r="J513" i="3"/>
  <c r="N554" i="3"/>
  <c r="K554" i="3"/>
  <c r="E523" i="3"/>
  <c r="F523" i="3" s="1"/>
  <c r="O523" i="3"/>
  <c r="H523" i="3"/>
  <c r="E515" i="3"/>
  <c r="O515" i="3"/>
  <c r="H515" i="3"/>
  <c r="Q587" i="3"/>
  <c r="J573" i="3"/>
  <c r="N550" i="3"/>
  <c r="K550" i="3"/>
  <c r="O545" i="3"/>
  <c r="H545" i="3"/>
  <c r="E516" i="3"/>
  <c r="F516" i="3" s="1"/>
  <c r="T538" i="3"/>
  <c r="G524" i="3"/>
  <c r="Q574" i="3"/>
  <c r="J560" i="3"/>
  <c r="O536" i="3"/>
  <c r="H536" i="3"/>
  <c r="O497" i="3"/>
  <c r="H497" i="3"/>
  <c r="E497" i="3"/>
  <c r="F497" i="3" s="1"/>
  <c r="K520" i="3"/>
  <c r="N520" i="3"/>
  <c r="O493" i="3"/>
  <c r="O499" i="3" s="1"/>
  <c r="H493" i="3"/>
  <c r="E493" i="3"/>
  <c r="F493" i="3" s="1"/>
  <c r="K523" i="3"/>
  <c r="N523" i="3"/>
  <c r="T554" i="3"/>
  <c r="G540" i="3"/>
  <c r="T560" i="3"/>
  <c r="G546" i="3"/>
  <c r="E519" i="3"/>
  <c r="F519" i="3" s="1"/>
  <c r="O519" i="3"/>
  <c r="H519" i="3"/>
  <c r="N529" i="3"/>
  <c r="K529" i="3"/>
  <c r="O544" i="3"/>
  <c r="H544" i="3"/>
  <c r="N510" i="3"/>
  <c r="K510" i="3"/>
  <c r="N559" i="3"/>
  <c r="K559" i="3"/>
  <c r="T534" i="3"/>
  <c r="G520" i="3"/>
  <c r="E510" i="3"/>
  <c r="F510" i="3" s="1"/>
  <c r="O510" i="3"/>
  <c r="H510" i="3"/>
  <c r="F501" i="3"/>
  <c r="Q535" i="3"/>
  <c r="J521" i="3"/>
  <c r="Q538" i="3"/>
  <c r="J524" i="3"/>
  <c r="N533" i="3"/>
  <c r="K533" i="3"/>
  <c r="E532" i="3"/>
  <c r="F532" i="3" s="1"/>
  <c r="O532" i="3"/>
  <c r="H532" i="3"/>
  <c r="Q582" i="3"/>
  <c r="J568" i="3"/>
  <c r="T551" i="3"/>
  <c r="G537" i="3"/>
  <c r="T543" i="3"/>
  <c r="G529" i="3"/>
  <c r="Q578" i="3"/>
  <c r="J564" i="3"/>
  <c r="Q557" i="3"/>
  <c r="J543" i="3"/>
  <c r="T573" i="3"/>
  <c r="G559" i="3"/>
  <c r="N511" i="3"/>
  <c r="K511" i="3"/>
  <c r="T564" i="3"/>
  <c r="G550" i="3"/>
  <c r="T525" i="3"/>
  <c r="G511" i="3"/>
  <c r="J534" i="3"/>
  <c r="Q548" i="3"/>
  <c r="T521" i="3"/>
  <c r="G507" i="3"/>
  <c r="E499" i="3"/>
  <c r="F499" i="3" s="1"/>
  <c r="G513" i="3"/>
  <c r="H513" i="3" s="1"/>
  <c r="J537" i="3"/>
  <c r="Q551" i="3"/>
  <c r="E526" i="3"/>
  <c r="F526" i="3" s="1"/>
  <c r="H526" i="3"/>
  <c r="O526" i="3"/>
  <c r="T535" i="3" l="1"/>
  <c r="G521" i="3"/>
  <c r="T527" i="3"/>
  <c r="O546" i="3"/>
  <c r="H546" i="3"/>
  <c r="E546" i="3"/>
  <c r="F546" i="3" s="1"/>
  <c r="G538" i="3"/>
  <c r="T552" i="3"/>
  <c r="J587" i="3"/>
  <c r="Q601" i="3"/>
  <c r="Q558" i="3"/>
  <c r="J544" i="3"/>
  <c r="O550" i="3"/>
  <c r="H550" i="3"/>
  <c r="N564" i="3"/>
  <c r="K564" i="3"/>
  <c r="K521" i="3"/>
  <c r="N521" i="3"/>
  <c r="E522" i="3"/>
  <c r="F522" i="3" s="1"/>
  <c r="T574" i="3"/>
  <c r="G560" i="3"/>
  <c r="N530" i="3"/>
  <c r="K530" i="3"/>
  <c r="E531" i="3"/>
  <c r="F531" i="3" s="1"/>
  <c r="T587" i="3"/>
  <c r="G573" i="3"/>
  <c r="O540" i="3"/>
  <c r="H540" i="3"/>
  <c r="K513" i="3"/>
  <c r="N513" i="3"/>
  <c r="O558" i="3"/>
  <c r="H558" i="3"/>
  <c r="T561" i="3"/>
  <c r="G547" i="3"/>
  <c r="N537" i="3"/>
  <c r="K537" i="3"/>
  <c r="T539" i="3"/>
  <c r="G525" i="3"/>
  <c r="Q571" i="3"/>
  <c r="J557" i="3"/>
  <c r="N568" i="3"/>
  <c r="K568" i="3"/>
  <c r="J538" i="3"/>
  <c r="Q552" i="3"/>
  <c r="E520" i="3"/>
  <c r="F520" i="3" s="1"/>
  <c r="H520" i="3"/>
  <c r="O520" i="3"/>
  <c r="F515" i="3"/>
  <c r="N547" i="3"/>
  <c r="K547" i="3"/>
  <c r="N527" i="3"/>
  <c r="K527" i="3"/>
  <c r="J539" i="3"/>
  <c r="Q553" i="3"/>
  <c r="Q562" i="3"/>
  <c r="J548" i="3"/>
  <c r="H559" i="3"/>
  <c r="O559" i="3"/>
  <c r="T557" i="3"/>
  <c r="G543" i="3"/>
  <c r="Q596" i="3"/>
  <c r="J582" i="3"/>
  <c r="G534" i="3"/>
  <c r="T548" i="3"/>
  <c r="N560" i="3"/>
  <c r="K560" i="3"/>
  <c r="Q575" i="3"/>
  <c r="J561" i="3"/>
  <c r="E533" i="3"/>
  <c r="F533" i="3" s="1"/>
  <c r="O533" i="3"/>
  <c r="H533" i="3"/>
  <c r="E530" i="3"/>
  <c r="F530" i="3" s="1"/>
  <c r="N534" i="3"/>
  <c r="K534" i="3"/>
  <c r="T578" i="3"/>
  <c r="G564" i="3"/>
  <c r="Q592" i="3"/>
  <c r="J578" i="3"/>
  <c r="E537" i="3"/>
  <c r="F537" i="3" s="1"/>
  <c r="O537" i="3"/>
  <c r="H537" i="3"/>
  <c r="J535" i="3"/>
  <c r="Q549" i="3"/>
  <c r="Q588" i="3"/>
  <c r="J574" i="3"/>
  <c r="Q565" i="3"/>
  <c r="J551" i="3"/>
  <c r="H507" i="3"/>
  <c r="E507" i="3"/>
  <c r="O507" i="3"/>
  <c r="O513" i="3" s="1"/>
  <c r="H511" i="3"/>
  <c r="O511" i="3"/>
  <c r="E511" i="3"/>
  <c r="F511" i="3" s="1"/>
  <c r="N543" i="3"/>
  <c r="K543" i="3"/>
  <c r="E529" i="3"/>
  <c r="O529" i="3"/>
  <c r="H529" i="3"/>
  <c r="T565" i="3"/>
  <c r="G551" i="3"/>
  <c r="K524" i="3"/>
  <c r="N524" i="3"/>
  <c r="T568" i="3"/>
  <c r="G554" i="3"/>
  <c r="E524" i="3"/>
  <c r="F524" i="3" s="1"/>
  <c r="H524" i="3"/>
  <c r="O524" i="3"/>
  <c r="K573" i="3"/>
  <c r="N573" i="3"/>
  <c r="T586" i="3"/>
  <c r="G572" i="3"/>
  <c r="K525" i="3"/>
  <c r="N525" i="3"/>
  <c r="H572" i="3" l="1"/>
  <c r="O572" i="3"/>
  <c r="O554" i="3"/>
  <c r="H554" i="3"/>
  <c r="N551" i="3"/>
  <c r="K551" i="3"/>
  <c r="J549" i="3"/>
  <c r="J555" i="3" s="1"/>
  <c r="Q563" i="3"/>
  <c r="G578" i="3"/>
  <c r="T592" i="3"/>
  <c r="J553" i="3"/>
  <c r="Q567" i="3"/>
  <c r="Q585" i="3"/>
  <c r="J571" i="3"/>
  <c r="G587" i="3"/>
  <c r="T601" i="3"/>
  <c r="T600" i="3"/>
  <c r="G586" i="3"/>
  <c r="K535" i="3"/>
  <c r="N535" i="3"/>
  <c r="E536" i="3"/>
  <c r="F536" i="3" s="1"/>
  <c r="E534" i="3"/>
  <c r="F534" i="3" s="1"/>
  <c r="O534" i="3"/>
  <c r="H534" i="3"/>
  <c r="K539" i="3"/>
  <c r="N539" i="3"/>
  <c r="T579" i="3"/>
  <c r="G565" i="3"/>
  <c r="F507" i="3"/>
  <c r="E513" i="3"/>
  <c r="F513" i="3" s="1"/>
  <c r="K582" i="3"/>
  <c r="N582" i="3"/>
  <c r="E540" i="3"/>
  <c r="F540" i="3" s="1"/>
  <c r="N544" i="3"/>
  <c r="K544" i="3"/>
  <c r="E545" i="3"/>
  <c r="F545" i="3" s="1"/>
  <c r="E544" i="3"/>
  <c r="F544" i="3" s="1"/>
  <c r="T566" i="3"/>
  <c r="G552" i="3"/>
  <c r="Q589" i="3"/>
  <c r="J575" i="3"/>
  <c r="T562" i="3"/>
  <c r="G548" i="3"/>
  <c r="N538" i="3"/>
  <c r="K538" i="3"/>
  <c r="E560" i="3"/>
  <c r="F560" i="3" s="1"/>
  <c r="O560" i="3"/>
  <c r="H560" i="3"/>
  <c r="Q615" i="3"/>
  <c r="J601" i="3"/>
  <c r="E521" i="3"/>
  <c r="F521" i="3" s="1"/>
  <c r="O521" i="3"/>
  <c r="H521" i="3"/>
  <c r="T582" i="3"/>
  <c r="G568" i="3"/>
  <c r="O551" i="3"/>
  <c r="H551" i="3"/>
  <c r="E551" i="3"/>
  <c r="F551" i="3" s="1"/>
  <c r="Q579" i="3"/>
  <c r="J565" i="3"/>
  <c r="K578" i="3"/>
  <c r="N578" i="3"/>
  <c r="G527" i="3"/>
  <c r="H527" i="3" s="1"/>
  <c r="O543" i="3"/>
  <c r="H543" i="3"/>
  <c r="E543" i="3"/>
  <c r="E525" i="3"/>
  <c r="F525" i="3" s="1"/>
  <c r="O525" i="3"/>
  <c r="O527" i="3" s="1"/>
  <c r="H525" i="3"/>
  <c r="O547" i="3"/>
  <c r="H547" i="3"/>
  <c r="E547" i="3"/>
  <c r="F547" i="3" s="1"/>
  <c r="G574" i="3"/>
  <c r="T588" i="3"/>
  <c r="N587" i="3"/>
  <c r="K587" i="3"/>
  <c r="G535" i="3"/>
  <c r="T549" i="3"/>
  <c r="T541" i="3"/>
  <c r="J541" i="3"/>
  <c r="F529" i="3"/>
  <c r="K574" i="3"/>
  <c r="N574" i="3"/>
  <c r="J592" i="3"/>
  <c r="Q606" i="3"/>
  <c r="T571" i="3"/>
  <c r="G557" i="3"/>
  <c r="N548" i="3"/>
  <c r="K548" i="3"/>
  <c r="G539" i="3"/>
  <c r="T553" i="3"/>
  <c r="T575" i="3"/>
  <c r="G561" i="3"/>
  <c r="J588" i="3"/>
  <c r="Q602" i="3"/>
  <c r="O564" i="3"/>
  <c r="H564" i="3"/>
  <c r="N561" i="3"/>
  <c r="K561" i="3"/>
  <c r="J596" i="3"/>
  <c r="Q610" i="3"/>
  <c r="Q576" i="3"/>
  <c r="J562" i="3"/>
  <c r="E527" i="3"/>
  <c r="F527" i="3" s="1"/>
  <c r="Q566" i="3"/>
  <c r="J552" i="3"/>
  <c r="N557" i="3"/>
  <c r="K557" i="3"/>
  <c r="O573" i="3"/>
  <c r="H573" i="3"/>
  <c r="Q572" i="3"/>
  <c r="J558" i="3"/>
  <c r="E538" i="3"/>
  <c r="F538" i="3" s="1"/>
  <c r="O538" i="3"/>
  <c r="H538" i="3"/>
  <c r="N555" i="3" l="1"/>
  <c r="K555" i="3"/>
  <c r="Q624" i="3"/>
  <c r="J610" i="3"/>
  <c r="N588" i="3"/>
  <c r="K588" i="3"/>
  <c r="T567" i="3"/>
  <c r="G553" i="3"/>
  <c r="N592" i="3"/>
  <c r="K592" i="3"/>
  <c r="E535" i="3"/>
  <c r="O535" i="3"/>
  <c r="O541" i="3" s="1"/>
  <c r="H535" i="3"/>
  <c r="G541" i="3"/>
  <c r="H541" i="3" s="1"/>
  <c r="T576" i="3"/>
  <c r="G562" i="3"/>
  <c r="T593" i="3"/>
  <c r="G579" i="3"/>
  <c r="N596" i="3"/>
  <c r="K596" i="3"/>
  <c r="H557" i="3"/>
  <c r="O557" i="3"/>
  <c r="E557" i="3"/>
  <c r="T580" i="3"/>
  <c r="G566" i="3"/>
  <c r="N562" i="3"/>
  <c r="K562" i="3"/>
  <c r="H561" i="3"/>
  <c r="O561" i="3"/>
  <c r="E561" i="3"/>
  <c r="F561" i="3" s="1"/>
  <c r="T585" i="3"/>
  <c r="G571" i="3"/>
  <c r="N565" i="3"/>
  <c r="K565" i="3"/>
  <c r="J589" i="3"/>
  <c r="Q603" i="3"/>
  <c r="T614" i="3"/>
  <c r="G600" i="3"/>
  <c r="J585" i="3"/>
  <c r="Q599" i="3"/>
  <c r="H578" i="3"/>
  <c r="O578" i="3"/>
  <c r="Q586" i="3"/>
  <c r="J572" i="3"/>
  <c r="Q580" i="3"/>
  <c r="J566" i="3"/>
  <c r="E574" i="3"/>
  <c r="F574" i="3" s="1"/>
  <c r="H574" i="3"/>
  <c r="O574" i="3"/>
  <c r="G582" i="3"/>
  <c r="T596" i="3"/>
  <c r="N601" i="3"/>
  <c r="K601" i="3"/>
  <c r="O552" i="3"/>
  <c r="H552" i="3"/>
  <c r="E552" i="3"/>
  <c r="F552" i="3" s="1"/>
  <c r="O587" i="3"/>
  <c r="H587" i="3"/>
  <c r="N553" i="3"/>
  <c r="K553" i="3"/>
  <c r="N549" i="3"/>
  <c r="K549" i="3"/>
  <c r="E550" i="3"/>
  <c r="F550" i="3" s="1"/>
  <c r="E539" i="3"/>
  <c r="F539" i="3" s="1"/>
  <c r="O539" i="3"/>
  <c r="H539" i="3"/>
  <c r="N541" i="3"/>
  <c r="K541" i="3"/>
  <c r="Q629" i="3"/>
  <c r="J615" i="3"/>
  <c r="K575" i="3"/>
  <c r="N575" i="3"/>
  <c r="O586" i="3"/>
  <c r="H586" i="3"/>
  <c r="K571" i="3"/>
  <c r="N571" i="3"/>
  <c r="T606" i="3"/>
  <c r="G592" i="3"/>
  <c r="N558" i="3"/>
  <c r="K558" i="3"/>
  <c r="E558" i="3"/>
  <c r="F558" i="3" s="1"/>
  <c r="E559" i="3"/>
  <c r="F559" i="3" s="1"/>
  <c r="N552" i="3"/>
  <c r="K552" i="3"/>
  <c r="Q590" i="3"/>
  <c r="J576" i="3"/>
  <c r="J602" i="3"/>
  <c r="Q616" i="3"/>
  <c r="T589" i="3"/>
  <c r="G575" i="3"/>
  <c r="J606" i="3"/>
  <c r="Q620" i="3"/>
  <c r="T563" i="3"/>
  <c r="G549" i="3"/>
  <c r="T555" i="3"/>
  <c r="T602" i="3"/>
  <c r="G588" i="3"/>
  <c r="F543" i="3"/>
  <c r="Q593" i="3"/>
  <c r="J579" i="3"/>
  <c r="O568" i="3"/>
  <c r="H568" i="3"/>
  <c r="O548" i="3"/>
  <c r="H548" i="3"/>
  <c r="E548" i="3"/>
  <c r="F548" i="3" s="1"/>
  <c r="H565" i="3"/>
  <c r="O565" i="3"/>
  <c r="E565" i="3"/>
  <c r="F565" i="3" s="1"/>
  <c r="T615" i="3"/>
  <c r="G601" i="3"/>
  <c r="Q581" i="3"/>
  <c r="J567" i="3"/>
  <c r="Q577" i="3"/>
  <c r="J563" i="3"/>
  <c r="E554" i="3"/>
  <c r="F554" i="3" s="1"/>
  <c r="N567" i="3" l="1"/>
  <c r="K567" i="3"/>
  <c r="E575" i="3"/>
  <c r="F575" i="3" s="1"/>
  <c r="O575" i="3"/>
  <c r="H575" i="3"/>
  <c r="K576" i="3"/>
  <c r="N576" i="3"/>
  <c r="O592" i="3"/>
  <c r="H592" i="3"/>
  <c r="Q594" i="3"/>
  <c r="J580" i="3"/>
  <c r="O600" i="3"/>
  <c r="H600" i="3"/>
  <c r="Q595" i="3"/>
  <c r="J581" i="3"/>
  <c r="K579" i="3"/>
  <c r="N579" i="3"/>
  <c r="T577" i="3"/>
  <c r="G563" i="3"/>
  <c r="T569" i="3"/>
  <c r="T628" i="3"/>
  <c r="G614" i="3"/>
  <c r="F557" i="3"/>
  <c r="E562" i="3"/>
  <c r="F562" i="3" s="1"/>
  <c r="O562" i="3"/>
  <c r="H562" i="3"/>
  <c r="O553" i="3"/>
  <c r="H553" i="3"/>
  <c r="E553" i="3"/>
  <c r="F553" i="3" s="1"/>
  <c r="N610" i="3"/>
  <c r="K610" i="3"/>
  <c r="N563" i="3"/>
  <c r="K563" i="3"/>
  <c r="E564" i="3"/>
  <c r="F564" i="3" s="1"/>
  <c r="J569" i="3"/>
  <c r="O601" i="3"/>
  <c r="H601" i="3"/>
  <c r="J593" i="3"/>
  <c r="Q607" i="3"/>
  <c r="T616" i="3"/>
  <c r="G602" i="3"/>
  <c r="Q634" i="3"/>
  <c r="J620" i="3"/>
  <c r="Q630" i="3"/>
  <c r="J616" i="3"/>
  <c r="N615" i="3"/>
  <c r="K615" i="3"/>
  <c r="T610" i="3"/>
  <c r="G596" i="3"/>
  <c r="J586" i="3"/>
  <c r="Q600" i="3"/>
  <c r="J599" i="3"/>
  <c r="Q613" i="3"/>
  <c r="Q617" i="3"/>
  <c r="J603" i="3"/>
  <c r="E571" i="3"/>
  <c r="O571" i="3"/>
  <c r="H571" i="3"/>
  <c r="E566" i="3"/>
  <c r="F566" i="3" s="1"/>
  <c r="O566" i="3"/>
  <c r="H566" i="3"/>
  <c r="T590" i="3"/>
  <c r="G576" i="3"/>
  <c r="F535" i="3"/>
  <c r="E541" i="3"/>
  <c r="F541" i="3" s="1"/>
  <c r="T581" i="3"/>
  <c r="G567" i="3"/>
  <c r="Q638" i="3"/>
  <c r="J624" i="3"/>
  <c r="E568" i="3"/>
  <c r="F568" i="3" s="1"/>
  <c r="O549" i="3"/>
  <c r="H549" i="3"/>
  <c r="E549" i="3"/>
  <c r="G555" i="3"/>
  <c r="H555" i="3" s="1"/>
  <c r="T607" i="3"/>
  <c r="G593" i="3"/>
  <c r="E588" i="3"/>
  <c r="F588" i="3" s="1"/>
  <c r="O588" i="3"/>
  <c r="H588" i="3"/>
  <c r="G589" i="3"/>
  <c r="T603" i="3"/>
  <c r="J590" i="3"/>
  <c r="Q604" i="3"/>
  <c r="T620" i="3"/>
  <c r="G606" i="3"/>
  <c r="K572" i="3"/>
  <c r="N572" i="3"/>
  <c r="E573" i="3"/>
  <c r="F573" i="3" s="1"/>
  <c r="E572" i="3"/>
  <c r="F572" i="3" s="1"/>
  <c r="Q591" i="3"/>
  <c r="J577" i="3"/>
  <c r="T629" i="3"/>
  <c r="G615" i="3"/>
  <c r="N606" i="3"/>
  <c r="K606" i="3"/>
  <c r="N602" i="3"/>
  <c r="K602" i="3"/>
  <c r="Q643" i="3"/>
  <c r="J629" i="3"/>
  <c r="H582" i="3"/>
  <c r="O582" i="3"/>
  <c r="N566" i="3"/>
  <c r="K566" i="3"/>
  <c r="N585" i="3"/>
  <c r="K585" i="3"/>
  <c r="K589" i="3"/>
  <c r="N589" i="3"/>
  <c r="T599" i="3"/>
  <c r="G585" i="3"/>
  <c r="T594" i="3"/>
  <c r="G580" i="3"/>
  <c r="E579" i="3"/>
  <c r="F579" i="3" s="1"/>
  <c r="O579" i="3"/>
  <c r="H579" i="3"/>
  <c r="T613" i="3" l="1"/>
  <c r="G599" i="3"/>
  <c r="K629" i="3"/>
  <c r="N629" i="3"/>
  <c r="K577" i="3"/>
  <c r="N577" i="3"/>
  <c r="E578" i="3"/>
  <c r="F578" i="3" s="1"/>
  <c r="J604" i="3"/>
  <c r="Q618" i="3"/>
  <c r="T621" i="3"/>
  <c r="G607" i="3"/>
  <c r="K586" i="3"/>
  <c r="N586" i="3"/>
  <c r="E586" i="3"/>
  <c r="F586" i="3" s="1"/>
  <c r="E587" i="3"/>
  <c r="F587" i="3" s="1"/>
  <c r="K569" i="3"/>
  <c r="N569" i="3"/>
  <c r="E580" i="3"/>
  <c r="F580" i="3" s="1"/>
  <c r="H580" i="3"/>
  <c r="O580" i="3"/>
  <c r="J643" i="3"/>
  <c r="Q657" i="3"/>
  <c r="J591" i="3"/>
  <c r="Q605" i="3"/>
  <c r="O555" i="3"/>
  <c r="E576" i="3"/>
  <c r="F576" i="3" s="1"/>
  <c r="H576" i="3"/>
  <c r="O576" i="3"/>
  <c r="Q627" i="3"/>
  <c r="J613" i="3"/>
  <c r="O596" i="3"/>
  <c r="H596" i="3"/>
  <c r="O602" i="3"/>
  <c r="H602" i="3"/>
  <c r="E602" i="3"/>
  <c r="F602" i="3" s="1"/>
  <c r="K581" i="3"/>
  <c r="N581" i="3"/>
  <c r="G594" i="3"/>
  <c r="T608" i="3"/>
  <c r="J597" i="3"/>
  <c r="O615" i="3"/>
  <c r="H615" i="3"/>
  <c r="O606" i="3"/>
  <c r="H606" i="3"/>
  <c r="T617" i="3"/>
  <c r="G603" i="3"/>
  <c r="T595" i="3"/>
  <c r="G581" i="3"/>
  <c r="T604" i="3"/>
  <c r="G590" i="3"/>
  <c r="F571" i="3"/>
  <c r="N599" i="3"/>
  <c r="K599" i="3"/>
  <c r="T624" i="3"/>
  <c r="G610" i="3"/>
  <c r="Q644" i="3"/>
  <c r="J630" i="3"/>
  <c r="T630" i="3"/>
  <c r="G616" i="3"/>
  <c r="H614" i="3"/>
  <c r="O614" i="3"/>
  <c r="T591" i="3"/>
  <c r="G577" i="3"/>
  <c r="G583" i="3" s="1"/>
  <c r="H583" i="3" s="1"/>
  <c r="T583" i="3"/>
  <c r="J595" i="3"/>
  <c r="Q609" i="3"/>
  <c r="K580" i="3"/>
  <c r="N580" i="3"/>
  <c r="Q652" i="3"/>
  <c r="J638" i="3"/>
  <c r="Q631" i="3"/>
  <c r="J617" i="3"/>
  <c r="Q648" i="3"/>
  <c r="J634" i="3"/>
  <c r="K593" i="3"/>
  <c r="N593" i="3"/>
  <c r="N590" i="3"/>
  <c r="K590" i="3"/>
  <c r="J583" i="3"/>
  <c r="H567" i="3"/>
  <c r="E567" i="3"/>
  <c r="F567" i="3" s="1"/>
  <c r="O567" i="3"/>
  <c r="N616" i="3"/>
  <c r="K616" i="3"/>
  <c r="H563" i="3"/>
  <c r="O563" i="3"/>
  <c r="O569" i="3" s="1"/>
  <c r="E563" i="3"/>
  <c r="G569" i="3"/>
  <c r="H569" i="3" s="1"/>
  <c r="E585" i="3"/>
  <c r="O585" i="3"/>
  <c r="H585" i="3"/>
  <c r="E582" i="3"/>
  <c r="F582" i="3" s="1"/>
  <c r="G629" i="3"/>
  <c r="T643" i="3"/>
  <c r="T634" i="3"/>
  <c r="G620" i="3"/>
  <c r="E589" i="3"/>
  <c r="F589" i="3" s="1"/>
  <c r="H589" i="3"/>
  <c r="O589" i="3"/>
  <c r="E593" i="3"/>
  <c r="F593" i="3" s="1"/>
  <c r="H593" i="3"/>
  <c r="O593" i="3"/>
  <c r="F549" i="3"/>
  <c r="E555" i="3"/>
  <c r="F555" i="3" s="1"/>
  <c r="N624" i="3"/>
  <c r="K624" i="3"/>
  <c r="N603" i="3"/>
  <c r="K603" i="3"/>
  <c r="J600" i="3"/>
  <c r="Q614" i="3"/>
  <c r="N620" i="3"/>
  <c r="K620" i="3"/>
  <c r="J607" i="3"/>
  <c r="Q621" i="3"/>
  <c r="T642" i="3"/>
  <c r="G628" i="3"/>
  <c r="E600" i="3"/>
  <c r="F600" i="3" s="1"/>
  <c r="J594" i="3"/>
  <c r="Q608" i="3"/>
  <c r="O629" i="3" l="1"/>
  <c r="H629" i="3"/>
  <c r="O603" i="3"/>
  <c r="H603" i="3"/>
  <c r="E603" i="3"/>
  <c r="F603" i="3" s="1"/>
  <c r="N597" i="3"/>
  <c r="K597" i="3"/>
  <c r="Q641" i="3"/>
  <c r="J627" i="3"/>
  <c r="N643" i="3"/>
  <c r="K643" i="3"/>
  <c r="G642" i="3"/>
  <c r="T656" i="3"/>
  <c r="K638" i="3"/>
  <c r="N638" i="3"/>
  <c r="H616" i="3"/>
  <c r="E616" i="3"/>
  <c r="F616" i="3" s="1"/>
  <c r="O616" i="3"/>
  <c r="T631" i="3"/>
  <c r="G617" i="3"/>
  <c r="T622" i="3"/>
  <c r="G608" i="3"/>
  <c r="N594" i="3"/>
  <c r="K594" i="3"/>
  <c r="Q635" i="3"/>
  <c r="J621" i="3"/>
  <c r="Q628" i="3"/>
  <c r="J614" i="3"/>
  <c r="T648" i="3"/>
  <c r="G634" i="3"/>
  <c r="J648" i="3"/>
  <c r="Q662" i="3"/>
  <c r="J652" i="3"/>
  <c r="Q666" i="3"/>
  <c r="N595" i="3"/>
  <c r="K595" i="3"/>
  <c r="T644" i="3"/>
  <c r="G630" i="3"/>
  <c r="T638" i="3"/>
  <c r="G624" i="3"/>
  <c r="E581" i="3"/>
  <c r="F581" i="3" s="1"/>
  <c r="O581" i="3"/>
  <c r="H581" i="3"/>
  <c r="E594" i="3"/>
  <c r="F594" i="3" s="1"/>
  <c r="H594" i="3"/>
  <c r="O594" i="3"/>
  <c r="E596" i="3"/>
  <c r="F596" i="3" s="1"/>
  <c r="N591" i="3"/>
  <c r="K591" i="3"/>
  <c r="E592" i="3"/>
  <c r="F592" i="3" s="1"/>
  <c r="O607" i="3"/>
  <c r="H607" i="3"/>
  <c r="E607" i="3"/>
  <c r="F607" i="3" s="1"/>
  <c r="H628" i="3"/>
  <c r="O628" i="3"/>
  <c r="N583" i="3"/>
  <c r="K583" i="3"/>
  <c r="Q645" i="3"/>
  <c r="J631" i="3"/>
  <c r="E577" i="3"/>
  <c r="O577" i="3"/>
  <c r="O583" i="3" s="1"/>
  <c r="H577" i="3"/>
  <c r="J644" i="3"/>
  <c r="Q658" i="3"/>
  <c r="E590" i="3"/>
  <c r="F590" i="3" s="1"/>
  <c r="H590" i="3"/>
  <c r="O590" i="3"/>
  <c r="Q632" i="3"/>
  <c r="J618" i="3"/>
  <c r="Q622" i="3"/>
  <c r="J608" i="3"/>
  <c r="H620" i="3"/>
  <c r="O620" i="3"/>
  <c r="F585" i="3"/>
  <c r="K634" i="3"/>
  <c r="N634" i="3"/>
  <c r="Q623" i="3"/>
  <c r="J609" i="3"/>
  <c r="G591" i="3"/>
  <c r="T605" i="3"/>
  <c r="T597" i="3"/>
  <c r="O610" i="3"/>
  <c r="H610" i="3"/>
  <c r="T618" i="3"/>
  <c r="G604" i="3"/>
  <c r="Q619" i="3"/>
  <c r="J605" i="3"/>
  <c r="N604" i="3"/>
  <c r="K604" i="3"/>
  <c r="N607" i="3"/>
  <c r="K607" i="3"/>
  <c r="K600" i="3"/>
  <c r="N600" i="3"/>
  <c r="E601" i="3"/>
  <c r="F601" i="3" s="1"/>
  <c r="T657" i="3"/>
  <c r="G643" i="3"/>
  <c r="F563" i="3"/>
  <c r="E569" i="3"/>
  <c r="F569" i="3" s="1"/>
  <c r="N617" i="3"/>
  <c r="K617" i="3"/>
  <c r="K630" i="3"/>
  <c r="N630" i="3"/>
  <c r="G595" i="3"/>
  <c r="T609" i="3"/>
  <c r="N613" i="3"/>
  <c r="K613" i="3"/>
  <c r="J657" i="3"/>
  <c r="Q671" i="3"/>
  <c r="T635" i="3"/>
  <c r="G621" i="3"/>
  <c r="O599" i="3"/>
  <c r="H599" i="3"/>
  <c r="E599" i="3"/>
  <c r="T627" i="3"/>
  <c r="G613" i="3"/>
  <c r="O621" i="3" l="1"/>
  <c r="E621" i="3"/>
  <c r="F621" i="3" s="1"/>
  <c r="H621" i="3"/>
  <c r="O604" i="3"/>
  <c r="H604" i="3"/>
  <c r="E604" i="3"/>
  <c r="F604" i="3" s="1"/>
  <c r="N609" i="3"/>
  <c r="K609" i="3"/>
  <c r="Q646" i="3"/>
  <c r="J632" i="3"/>
  <c r="Q672" i="3"/>
  <c r="J658" i="3"/>
  <c r="N652" i="3"/>
  <c r="K652" i="3"/>
  <c r="T670" i="3"/>
  <c r="G656" i="3"/>
  <c r="K627" i="3"/>
  <c r="N627" i="3"/>
  <c r="O643" i="3"/>
  <c r="H643" i="3"/>
  <c r="H624" i="3"/>
  <c r="O624" i="3"/>
  <c r="Q676" i="3"/>
  <c r="J662" i="3"/>
  <c r="O617" i="3"/>
  <c r="H617" i="3"/>
  <c r="E617" i="3"/>
  <c r="F617" i="3" s="1"/>
  <c r="O642" i="3"/>
  <c r="H642" i="3"/>
  <c r="J641" i="3"/>
  <c r="Q655" i="3"/>
  <c r="O613" i="3"/>
  <c r="E613" i="3"/>
  <c r="H613" i="3"/>
  <c r="Q685" i="3"/>
  <c r="J671" i="3"/>
  <c r="T671" i="3"/>
  <c r="G657" i="3"/>
  <c r="N605" i="3"/>
  <c r="K605" i="3"/>
  <c r="E606" i="3"/>
  <c r="F606" i="3" s="1"/>
  <c r="E610" i="3"/>
  <c r="F610" i="3" s="1"/>
  <c r="T619" i="3"/>
  <c r="G605" i="3"/>
  <c r="T611" i="3"/>
  <c r="Q636" i="3"/>
  <c r="J622" i="3"/>
  <c r="J645" i="3"/>
  <c r="Q659" i="3"/>
  <c r="T652" i="3"/>
  <c r="G638" i="3"/>
  <c r="N648" i="3"/>
  <c r="K648" i="3"/>
  <c r="Q642" i="3"/>
  <c r="J628" i="3"/>
  <c r="G631" i="3"/>
  <c r="T645" i="3"/>
  <c r="F599" i="3"/>
  <c r="E595" i="3"/>
  <c r="F595" i="3" s="1"/>
  <c r="O595" i="3"/>
  <c r="H595" i="3"/>
  <c r="F577" i="3"/>
  <c r="E583" i="3"/>
  <c r="F583" i="3" s="1"/>
  <c r="T658" i="3"/>
  <c r="G644" i="3"/>
  <c r="T662" i="3"/>
  <c r="G648" i="3"/>
  <c r="Q649" i="3"/>
  <c r="J635" i="3"/>
  <c r="T636" i="3"/>
  <c r="G622" i="3"/>
  <c r="G635" i="3"/>
  <c r="T649" i="3"/>
  <c r="J611" i="3"/>
  <c r="T632" i="3"/>
  <c r="G618" i="3"/>
  <c r="Q637" i="3"/>
  <c r="J623" i="3"/>
  <c r="E624" i="3" s="1"/>
  <c r="F624" i="3" s="1"/>
  <c r="N608" i="3"/>
  <c r="K608" i="3"/>
  <c r="N644" i="3"/>
  <c r="K644" i="3"/>
  <c r="K631" i="3"/>
  <c r="N631" i="3"/>
  <c r="N614" i="3"/>
  <c r="K614" i="3"/>
  <c r="E614" i="3"/>
  <c r="F614" i="3" s="1"/>
  <c r="E615" i="3"/>
  <c r="F615" i="3" s="1"/>
  <c r="G627" i="3"/>
  <c r="T641" i="3"/>
  <c r="N657" i="3"/>
  <c r="K657" i="3"/>
  <c r="T623" i="3"/>
  <c r="G609" i="3"/>
  <c r="Q633" i="3"/>
  <c r="J619" i="3"/>
  <c r="E591" i="3"/>
  <c r="O591" i="3"/>
  <c r="O597" i="3" s="1"/>
  <c r="H591" i="3"/>
  <c r="G597" i="3"/>
  <c r="H597" i="3" s="1"/>
  <c r="N618" i="3"/>
  <c r="K618" i="3"/>
  <c r="E630" i="3"/>
  <c r="F630" i="3" s="1"/>
  <c r="H630" i="3"/>
  <c r="O630" i="3"/>
  <c r="Q680" i="3"/>
  <c r="J666" i="3"/>
  <c r="H634" i="3"/>
  <c r="O634" i="3"/>
  <c r="N621" i="3"/>
  <c r="K621" i="3"/>
  <c r="O608" i="3"/>
  <c r="H608" i="3"/>
  <c r="E608" i="3"/>
  <c r="F608" i="3" s="1"/>
  <c r="T637" i="3" l="1"/>
  <c r="G623" i="3"/>
  <c r="G641" i="3"/>
  <c r="T655" i="3"/>
  <c r="H622" i="3"/>
  <c r="E622" i="3"/>
  <c r="F622" i="3" s="1"/>
  <c r="O622" i="3"/>
  <c r="E631" i="3"/>
  <c r="F631" i="3" s="1"/>
  <c r="O631" i="3"/>
  <c r="H631" i="3"/>
  <c r="N645" i="3"/>
  <c r="K645" i="3"/>
  <c r="N641" i="3"/>
  <c r="K641" i="3"/>
  <c r="Q690" i="3"/>
  <c r="J676" i="3"/>
  <c r="K632" i="3"/>
  <c r="N632" i="3"/>
  <c r="N619" i="3"/>
  <c r="K619" i="3"/>
  <c r="E620" i="3"/>
  <c r="F620" i="3" s="1"/>
  <c r="J625" i="3"/>
  <c r="N611" i="3"/>
  <c r="K611" i="3"/>
  <c r="K628" i="3"/>
  <c r="N628" i="3"/>
  <c r="E629" i="3"/>
  <c r="F629" i="3" s="1"/>
  <c r="N622" i="3"/>
  <c r="K622" i="3"/>
  <c r="F613" i="3"/>
  <c r="J646" i="3"/>
  <c r="Q660" i="3"/>
  <c r="Q694" i="3"/>
  <c r="J680" i="3"/>
  <c r="E628" i="3"/>
  <c r="F628" i="3" s="1"/>
  <c r="Q647" i="3"/>
  <c r="J633" i="3"/>
  <c r="Q651" i="3"/>
  <c r="J637" i="3"/>
  <c r="G649" i="3"/>
  <c r="T663" i="3"/>
  <c r="K635" i="3"/>
  <c r="N635" i="3"/>
  <c r="E644" i="3"/>
  <c r="F644" i="3" s="1"/>
  <c r="O644" i="3"/>
  <c r="H644" i="3"/>
  <c r="J642" i="3"/>
  <c r="Q656" i="3"/>
  <c r="T666" i="3"/>
  <c r="G652" i="3"/>
  <c r="Q650" i="3"/>
  <c r="J636" i="3"/>
  <c r="O657" i="3"/>
  <c r="H657" i="3"/>
  <c r="O656" i="3"/>
  <c r="H656" i="3"/>
  <c r="N658" i="3"/>
  <c r="K658" i="3"/>
  <c r="F591" i="3"/>
  <c r="E597" i="3"/>
  <c r="F597" i="3" s="1"/>
  <c r="G632" i="3"/>
  <c r="T646" i="3"/>
  <c r="O648" i="3"/>
  <c r="H648" i="3"/>
  <c r="O605" i="3"/>
  <c r="O611" i="3" s="1"/>
  <c r="H605" i="3"/>
  <c r="E605" i="3"/>
  <c r="F605" i="3" s="1"/>
  <c r="N671" i="3"/>
  <c r="K671" i="3"/>
  <c r="N666" i="3"/>
  <c r="K666" i="3"/>
  <c r="E627" i="3"/>
  <c r="O627" i="3"/>
  <c r="H627" i="3"/>
  <c r="N623" i="3"/>
  <c r="K623" i="3"/>
  <c r="G636" i="3"/>
  <c r="T650" i="3"/>
  <c r="T676" i="3"/>
  <c r="G662" i="3"/>
  <c r="E638" i="3"/>
  <c r="F638" i="3" s="1"/>
  <c r="H638" i="3"/>
  <c r="O638" i="3"/>
  <c r="T633" i="3"/>
  <c r="G619" i="3"/>
  <c r="T625" i="3"/>
  <c r="Q699" i="3"/>
  <c r="J685" i="3"/>
  <c r="O609" i="3"/>
  <c r="H609" i="3"/>
  <c r="E609" i="3"/>
  <c r="F609" i="3" s="1"/>
  <c r="G611" i="3"/>
  <c r="H611" i="3" s="1"/>
  <c r="H618" i="3"/>
  <c r="E618" i="3"/>
  <c r="F618" i="3" s="1"/>
  <c r="O618" i="3"/>
  <c r="E635" i="3"/>
  <c r="F635" i="3" s="1"/>
  <c r="O635" i="3"/>
  <c r="H635" i="3"/>
  <c r="J649" i="3"/>
  <c r="Q663" i="3"/>
  <c r="T672" i="3"/>
  <c r="G658" i="3"/>
  <c r="G645" i="3"/>
  <c r="T659" i="3"/>
  <c r="Q673" i="3"/>
  <c r="J659" i="3"/>
  <c r="T685" i="3"/>
  <c r="G671" i="3"/>
  <c r="J655" i="3"/>
  <c r="Q669" i="3"/>
  <c r="E642" i="3"/>
  <c r="F642" i="3" s="1"/>
  <c r="N662" i="3"/>
  <c r="K662" i="3"/>
  <c r="T684" i="3"/>
  <c r="G670" i="3"/>
  <c r="Q686" i="3"/>
  <c r="J672" i="3"/>
  <c r="E645" i="3" l="1"/>
  <c r="F645" i="3" s="1"/>
  <c r="O645" i="3"/>
  <c r="H645" i="3"/>
  <c r="K685" i="3"/>
  <c r="N685" i="3"/>
  <c r="G633" i="3"/>
  <c r="T647" i="3"/>
  <c r="E636" i="3"/>
  <c r="F636" i="3" s="1"/>
  <c r="H636" i="3"/>
  <c r="O636" i="3"/>
  <c r="E652" i="3"/>
  <c r="F652" i="3" s="1"/>
  <c r="O652" i="3"/>
  <c r="H652" i="3"/>
  <c r="N680" i="3"/>
  <c r="K680" i="3"/>
  <c r="Q704" i="3"/>
  <c r="J690" i="3"/>
  <c r="G637" i="3"/>
  <c r="T651" i="3"/>
  <c r="T698" i="3"/>
  <c r="G684" i="3"/>
  <c r="N659" i="3"/>
  <c r="K659" i="3"/>
  <c r="J699" i="3"/>
  <c r="Q713" i="3"/>
  <c r="O662" i="3"/>
  <c r="H662" i="3"/>
  <c r="T680" i="3"/>
  <c r="G666" i="3"/>
  <c r="T677" i="3"/>
  <c r="G663" i="3"/>
  <c r="Q708" i="3"/>
  <c r="J694" i="3"/>
  <c r="T669" i="3"/>
  <c r="G655" i="3"/>
  <c r="N672" i="3"/>
  <c r="K672" i="3"/>
  <c r="N655" i="3"/>
  <c r="K655" i="3"/>
  <c r="Q687" i="3"/>
  <c r="J673" i="3"/>
  <c r="T686" i="3"/>
  <c r="G672" i="3"/>
  <c r="T690" i="3"/>
  <c r="G676" i="3"/>
  <c r="F627" i="3"/>
  <c r="E632" i="3"/>
  <c r="F632" i="3" s="1"/>
  <c r="H632" i="3"/>
  <c r="O632" i="3"/>
  <c r="K636" i="3"/>
  <c r="N636" i="3"/>
  <c r="Q670" i="3"/>
  <c r="J656" i="3"/>
  <c r="E649" i="3"/>
  <c r="F649" i="3" s="1"/>
  <c r="O649" i="3"/>
  <c r="H649" i="3"/>
  <c r="J647" i="3"/>
  <c r="Q661" i="3"/>
  <c r="J660" i="3"/>
  <c r="Q674" i="3"/>
  <c r="E641" i="3"/>
  <c r="O641" i="3"/>
  <c r="H641" i="3"/>
  <c r="H670" i="3"/>
  <c r="O670" i="3"/>
  <c r="T699" i="3"/>
  <c r="G685" i="3"/>
  <c r="N649" i="3"/>
  <c r="K649" i="3"/>
  <c r="E611" i="3"/>
  <c r="F611" i="3" s="1"/>
  <c r="J651" i="3"/>
  <c r="Q665" i="3"/>
  <c r="Q683" i="3"/>
  <c r="J669" i="3"/>
  <c r="O658" i="3"/>
  <c r="H658" i="3"/>
  <c r="E658" i="3"/>
  <c r="F658" i="3" s="1"/>
  <c r="G646" i="3"/>
  <c r="T660" i="3"/>
  <c r="K633" i="3"/>
  <c r="N633" i="3"/>
  <c r="E634" i="3"/>
  <c r="F634" i="3" s="1"/>
  <c r="E625" i="3"/>
  <c r="K625" i="3"/>
  <c r="N625" i="3"/>
  <c r="T639" i="3"/>
  <c r="Q700" i="3"/>
  <c r="J686" i="3"/>
  <c r="O671" i="3"/>
  <c r="H671" i="3"/>
  <c r="T673" i="3"/>
  <c r="G659" i="3"/>
  <c r="Q677" i="3"/>
  <c r="J663" i="3"/>
  <c r="J639" i="3"/>
  <c r="O619" i="3"/>
  <c r="O625" i="3" s="1"/>
  <c r="E619" i="3"/>
  <c r="F619" i="3" s="1"/>
  <c r="H619" i="3"/>
  <c r="G625" i="3"/>
  <c r="H625" i="3" s="1"/>
  <c r="G650" i="3"/>
  <c r="T664" i="3"/>
  <c r="G639" i="3"/>
  <c r="E656" i="3"/>
  <c r="F656" i="3" s="1"/>
  <c r="J650" i="3"/>
  <c r="Q664" i="3"/>
  <c r="K642" i="3"/>
  <c r="N642" i="3"/>
  <c r="E643" i="3"/>
  <c r="F643" i="3" s="1"/>
  <c r="K637" i="3"/>
  <c r="N637" i="3"/>
  <c r="K646" i="3"/>
  <c r="N646" i="3"/>
  <c r="N676" i="3"/>
  <c r="K676" i="3"/>
  <c r="O623" i="3"/>
  <c r="H623" i="3"/>
  <c r="E623" i="3"/>
  <c r="F623" i="3" s="1"/>
  <c r="E650" i="3" l="1"/>
  <c r="F650" i="3" s="1"/>
  <c r="O650" i="3"/>
  <c r="H650" i="3"/>
  <c r="N669" i="3"/>
  <c r="K669" i="3"/>
  <c r="O655" i="3"/>
  <c r="H655" i="3"/>
  <c r="E655" i="3"/>
  <c r="T712" i="3"/>
  <c r="G698" i="3"/>
  <c r="N639" i="3"/>
  <c r="K639" i="3"/>
  <c r="K686" i="3"/>
  <c r="N686" i="3"/>
  <c r="N660" i="3"/>
  <c r="K660" i="3"/>
  <c r="T704" i="3"/>
  <c r="G690" i="3"/>
  <c r="T691" i="3"/>
  <c r="G677" i="3"/>
  <c r="T665" i="3"/>
  <c r="G651" i="3"/>
  <c r="T661" i="3"/>
  <c r="G647" i="3"/>
  <c r="T653" i="3"/>
  <c r="H639" i="3"/>
  <c r="N663" i="3"/>
  <c r="K663" i="3"/>
  <c r="J700" i="3"/>
  <c r="Q714" i="3"/>
  <c r="F625" i="3"/>
  <c r="T674" i="3"/>
  <c r="G660" i="3"/>
  <c r="Q679" i="3"/>
  <c r="J665" i="3"/>
  <c r="Q675" i="3"/>
  <c r="J661" i="3"/>
  <c r="H672" i="3"/>
  <c r="E672" i="3"/>
  <c r="F672" i="3" s="1"/>
  <c r="O672" i="3"/>
  <c r="K694" i="3"/>
  <c r="N694" i="3"/>
  <c r="O666" i="3"/>
  <c r="H666" i="3"/>
  <c r="E666" i="3"/>
  <c r="F666" i="3" s="1"/>
  <c r="E637" i="3"/>
  <c r="F637" i="3" s="1"/>
  <c r="O637" i="3"/>
  <c r="H637" i="3"/>
  <c r="E633" i="3"/>
  <c r="F633" i="3" s="1"/>
  <c r="O633" i="3"/>
  <c r="O639" i="3" s="1"/>
  <c r="H633" i="3"/>
  <c r="K650" i="3"/>
  <c r="N650" i="3"/>
  <c r="O659" i="3"/>
  <c r="H659" i="3"/>
  <c r="E659" i="3"/>
  <c r="F659" i="3" s="1"/>
  <c r="T713" i="3"/>
  <c r="G699" i="3"/>
  <c r="Q688" i="3"/>
  <c r="J674" i="3"/>
  <c r="Q684" i="3"/>
  <c r="J670" i="3"/>
  <c r="H676" i="3"/>
  <c r="O676" i="3"/>
  <c r="N673" i="3"/>
  <c r="K673" i="3"/>
  <c r="O663" i="3"/>
  <c r="H663" i="3"/>
  <c r="E663" i="3"/>
  <c r="F663" i="3" s="1"/>
  <c r="N699" i="3"/>
  <c r="K699" i="3"/>
  <c r="J704" i="3"/>
  <c r="Q718" i="3"/>
  <c r="J653" i="3"/>
  <c r="T687" i="3"/>
  <c r="G673" i="3"/>
  <c r="Q697" i="3"/>
  <c r="J683" i="3"/>
  <c r="Q701" i="3"/>
  <c r="J687" i="3"/>
  <c r="T683" i="3"/>
  <c r="G669" i="3"/>
  <c r="Q678" i="3"/>
  <c r="J664" i="3"/>
  <c r="T678" i="3"/>
  <c r="G664" i="3"/>
  <c r="Q691" i="3"/>
  <c r="J677" i="3"/>
  <c r="E646" i="3"/>
  <c r="F646" i="3" s="1"/>
  <c r="O646" i="3"/>
  <c r="H646" i="3"/>
  <c r="N651" i="3"/>
  <c r="K651" i="3"/>
  <c r="H685" i="3"/>
  <c r="O685" i="3"/>
  <c r="F641" i="3"/>
  <c r="N647" i="3"/>
  <c r="K647" i="3"/>
  <c r="E648" i="3"/>
  <c r="F648" i="3" s="1"/>
  <c r="N656" i="3"/>
  <c r="K656" i="3"/>
  <c r="E657" i="3"/>
  <c r="F657" i="3" s="1"/>
  <c r="T700" i="3"/>
  <c r="G686" i="3"/>
  <c r="J708" i="3"/>
  <c r="Q722" i="3"/>
  <c r="T694" i="3"/>
  <c r="G680" i="3"/>
  <c r="Q727" i="3"/>
  <c r="J713" i="3"/>
  <c r="O684" i="3"/>
  <c r="H684" i="3"/>
  <c r="K690" i="3"/>
  <c r="N690" i="3"/>
  <c r="T681" i="3" l="1"/>
  <c r="E686" i="3"/>
  <c r="F686" i="3" s="1"/>
  <c r="O686" i="3"/>
  <c r="H686" i="3"/>
  <c r="Q692" i="3"/>
  <c r="J678" i="3"/>
  <c r="N670" i="3"/>
  <c r="K670" i="3"/>
  <c r="E671" i="3"/>
  <c r="F671" i="3" s="1"/>
  <c r="E677" i="3"/>
  <c r="F677" i="3" s="1"/>
  <c r="O677" i="3"/>
  <c r="H677" i="3"/>
  <c r="G700" i="3"/>
  <c r="T714" i="3"/>
  <c r="O664" i="3"/>
  <c r="H664" i="3"/>
  <c r="E664" i="3"/>
  <c r="F664" i="3" s="1"/>
  <c r="E673" i="3"/>
  <c r="F673" i="3" s="1"/>
  <c r="O673" i="3"/>
  <c r="H673" i="3"/>
  <c r="Q698" i="3"/>
  <c r="J684" i="3"/>
  <c r="Q741" i="3"/>
  <c r="J727" i="3"/>
  <c r="E639" i="3"/>
  <c r="F639" i="3" s="1"/>
  <c r="G687" i="3"/>
  <c r="T701" i="3"/>
  <c r="N674" i="3"/>
  <c r="K674" i="3"/>
  <c r="N661" i="3"/>
  <c r="K661" i="3"/>
  <c r="E662" i="3"/>
  <c r="F662" i="3" s="1"/>
  <c r="Q693" i="3"/>
  <c r="J679" i="3"/>
  <c r="J714" i="3"/>
  <c r="Q728" i="3"/>
  <c r="E651" i="3"/>
  <c r="F651" i="3" s="1"/>
  <c r="O651" i="3"/>
  <c r="H651" i="3"/>
  <c r="O690" i="3"/>
  <c r="H690" i="3"/>
  <c r="O698" i="3"/>
  <c r="H698" i="3"/>
  <c r="T708" i="3"/>
  <c r="G694" i="3"/>
  <c r="Q705" i="3"/>
  <c r="J691" i="3"/>
  <c r="K687" i="3"/>
  <c r="N687" i="3"/>
  <c r="J697" i="3"/>
  <c r="Q711" i="3"/>
  <c r="J718" i="3"/>
  <c r="Q732" i="3"/>
  <c r="O699" i="3"/>
  <c r="H699" i="3"/>
  <c r="E670" i="3"/>
  <c r="F670" i="3" s="1"/>
  <c r="T688" i="3"/>
  <c r="G674" i="3"/>
  <c r="E647" i="3"/>
  <c r="O647" i="3"/>
  <c r="O653" i="3" s="1"/>
  <c r="H647" i="3"/>
  <c r="G653" i="3"/>
  <c r="H653" i="3" s="1"/>
  <c r="F655" i="3"/>
  <c r="N713" i="3"/>
  <c r="K713" i="3"/>
  <c r="J722" i="3"/>
  <c r="Q736" i="3"/>
  <c r="O669" i="3"/>
  <c r="E669" i="3"/>
  <c r="H669" i="3"/>
  <c r="J701" i="3"/>
  <c r="Q715" i="3"/>
  <c r="N704" i="3"/>
  <c r="K704" i="3"/>
  <c r="T727" i="3"/>
  <c r="G713" i="3"/>
  <c r="N665" i="3"/>
  <c r="K665" i="3"/>
  <c r="T675" i="3"/>
  <c r="G661" i="3"/>
  <c r="G691" i="3"/>
  <c r="T705" i="3"/>
  <c r="N708" i="3"/>
  <c r="K708" i="3"/>
  <c r="T692" i="3"/>
  <c r="G678" i="3"/>
  <c r="J667" i="3"/>
  <c r="H680" i="3"/>
  <c r="E680" i="3"/>
  <c r="F680" i="3" s="1"/>
  <c r="O680" i="3"/>
  <c r="T667" i="3"/>
  <c r="N677" i="3"/>
  <c r="K677" i="3"/>
  <c r="N664" i="3"/>
  <c r="K664" i="3"/>
  <c r="G683" i="3"/>
  <c r="T697" i="3"/>
  <c r="K683" i="3"/>
  <c r="N683" i="3"/>
  <c r="N653" i="3"/>
  <c r="K653" i="3"/>
  <c r="Q702" i="3"/>
  <c r="J688" i="3"/>
  <c r="Q689" i="3"/>
  <c r="J675" i="3"/>
  <c r="J681" i="3" s="1"/>
  <c r="O660" i="3"/>
  <c r="H660" i="3"/>
  <c r="E660" i="3"/>
  <c r="F660" i="3" s="1"/>
  <c r="N700" i="3"/>
  <c r="K700" i="3"/>
  <c r="T679" i="3"/>
  <c r="G665" i="3"/>
  <c r="G704" i="3"/>
  <c r="T718" i="3"/>
  <c r="T726" i="3"/>
  <c r="G712" i="3"/>
  <c r="K681" i="3" l="1"/>
  <c r="N681" i="3"/>
  <c r="Q703" i="3"/>
  <c r="J689" i="3"/>
  <c r="G697" i="3"/>
  <c r="T711" i="3"/>
  <c r="Q750" i="3"/>
  <c r="J736" i="3"/>
  <c r="Q707" i="3"/>
  <c r="J693" i="3"/>
  <c r="T740" i="3"/>
  <c r="G726" i="3"/>
  <c r="T706" i="3"/>
  <c r="G692" i="3"/>
  <c r="F669" i="3"/>
  <c r="F647" i="3"/>
  <c r="E653" i="3"/>
  <c r="F653" i="3" s="1"/>
  <c r="N718" i="3"/>
  <c r="K718" i="3"/>
  <c r="G708" i="3"/>
  <c r="T722" i="3"/>
  <c r="N727" i="3"/>
  <c r="K727" i="3"/>
  <c r="T732" i="3"/>
  <c r="G718" i="3"/>
  <c r="J702" i="3"/>
  <c r="Q716" i="3"/>
  <c r="O661" i="3"/>
  <c r="H661" i="3"/>
  <c r="E661" i="3"/>
  <c r="F661" i="3" s="1"/>
  <c r="O713" i="3"/>
  <c r="H713" i="3"/>
  <c r="Q729" i="3"/>
  <c r="J715" i="3"/>
  <c r="H674" i="3"/>
  <c r="O674" i="3"/>
  <c r="E674" i="3"/>
  <c r="F674" i="3" s="1"/>
  <c r="Q725" i="3"/>
  <c r="J711" i="3"/>
  <c r="K691" i="3"/>
  <c r="N691" i="3"/>
  <c r="N714" i="3"/>
  <c r="K714" i="3"/>
  <c r="G701" i="3"/>
  <c r="T715" i="3"/>
  <c r="Q755" i="3"/>
  <c r="J741" i="3"/>
  <c r="O712" i="3"/>
  <c r="H712" i="3"/>
  <c r="O665" i="3"/>
  <c r="O667" i="3" s="1"/>
  <c r="H665" i="3"/>
  <c r="E665" i="3"/>
  <c r="F665" i="3" s="1"/>
  <c r="H678" i="3"/>
  <c r="O678" i="3"/>
  <c r="E678" i="3"/>
  <c r="F678" i="3" s="1"/>
  <c r="G705" i="3"/>
  <c r="T719" i="3"/>
  <c r="Q746" i="3"/>
  <c r="J732" i="3"/>
  <c r="O694" i="3"/>
  <c r="H694" i="3"/>
  <c r="J698" i="3"/>
  <c r="Q712" i="3"/>
  <c r="E700" i="3"/>
  <c r="F700" i="3" s="1"/>
  <c r="O700" i="3"/>
  <c r="H700" i="3"/>
  <c r="Q706" i="3"/>
  <c r="J692" i="3"/>
  <c r="T693" i="3"/>
  <c r="G679" i="3"/>
  <c r="K688" i="3"/>
  <c r="N688" i="3"/>
  <c r="E683" i="3"/>
  <c r="H683" i="3"/>
  <c r="O683" i="3"/>
  <c r="E691" i="3"/>
  <c r="F691" i="3" s="1"/>
  <c r="H691" i="3"/>
  <c r="O691" i="3"/>
  <c r="N722" i="3"/>
  <c r="K722" i="3"/>
  <c r="E667" i="3"/>
  <c r="F667" i="3" s="1"/>
  <c r="Q742" i="3"/>
  <c r="J728" i="3"/>
  <c r="G667" i="3"/>
  <c r="H667" i="3" s="1"/>
  <c r="O704" i="3"/>
  <c r="H704" i="3"/>
  <c r="N675" i="3"/>
  <c r="K675" i="3"/>
  <c r="E676" i="3"/>
  <c r="F676" i="3" s="1"/>
  <c r="N667" i="3"/>
  <c r="K667" i="3"/>
  <c r="T689" i="3"/>
  <c r="G675" i="3"/>
  <c r="T741" i="3"/>
  <c r="G727" i="3"/>
  <c r="K701" i="3"/>
  <c r="N701" i="3"/>
  <c r="T702" i="3"/>
  <c r="G688" i="3"/>
  <c r="K697" i="3"/>
  <c r="N697" i="3"/>
  <c r="J705" i="3"/>
  <c r="Q719" i="3"/>
  <c r="N679" i="3"/>
  <c r="K679" i="3"/>
  <c r="E687" i="3"/>
  <c r="F687" i="3" s="1"/>
  <c r="H687" i="3"/>
  <c r="O687" i="3"/>
  <c r="K684" i="3"/>
  <c r="N684" i="3"/>
  <c r="E684" i="3"/>
  <c r="F684" i="3" s="1"/>
  <c r="E685" i="3"/>
  <c r="F685" i="3" s="1"/>
  <c r="T728" i="3"/>
  <c r="G714" i="3"/>
  <c r="N678" i="3"/>
  <c r="K678" i="3"/>
  <c r="T716" i="3" l="1"/>
  <c r="G702" i="3"/>
  <c r="E679" i="3"/>
  <c r="F679" i="3" s="1"/>
  <c r="O679" i="3"/>
  <c r="H679" i="3"/>
  <c r="N698" i="3"/>
  <c r="K698" i="3"/>
  <c r="E699" i="3"/>
  <c r="F699" i="3" s="1"/>
  <c r="N732" i="3"/>
  <c r="K732" i="3"/>
  <c r="E701" i="3"/>
  <c r="F701" i="3" s="1"/>
  <c r="O701" i="3"/>
  <c r="H701" i="3"/>
  <c r="N702" i="3"/>
  <c r="K702" i="3"/>
  <c r="T754" i="3"/>
  <c r="G740" i="3"/>
  <c r="Q764" i="3"/>
  <c r="J750" i="3"/>
  <c r="K689" i="3"/>
  <c r="N689" i="3"/>
  <c r="E690" i="3"/>
  <c r="F690" i="3" s="1"/>
  <c r="T755" i="3"/>
  <c r="G741" i="3"/>
  <c r="T707" i="3"/>
  <c r="G693" i="3"/>
  <c r="Q760" i="3"/>
  <c r="J746" i="3"/>
  <c r="K741" i="3"/>
  <c r="N741" i="3"/>
  <c r="N711" i="3"/>
  <c r="K711" i="3"/>
  <c r="E675" i="3"/>
  <c r="O675" i="3"/>
  <c r="O681" i="3" s="1"/>
  <c r="H675" i="3"/>
  <c r="N728" i="3"/>
  <c r="K728" i="3"/>
  <c r="K692" i="3"/>
  <c r="N692" i="3"/>
  <c r="T746" i="3"/>
  <c r="G732" i="3"/>
  <c r="O708" i="3"/>
  <c r="H708" i="3"/>
  <c r="T720" i="3"/>
  <c r="G706" i="3"/>
  <c r="J707" i="3"/>
  <c r="J709" i="3" s="1"/>
  <c r="Q721" i="3"/>
  <c r="T725" i="3"/>
  <c r="G711" i="3"/>
  <c r="T742" i="3"/>
  <c r="G728" i="3"/>
  <c r="O727" i="3"/>
  <c r="H727" i="3"/>
  <c r="Q743" i="3"/>
  <c r="J729" i="3"/>
  <c r="E698" i="3"/>
  <c r="F698" i="3" s="1"/>
  <c r="G681" i="3"/>
  <c r="H681" i="3" s="1"/>
  <c r="F683" i="3"/>
  <c r="O718" i="3"/>
  <c r="H718" i="3"/>
  <c r="T736" i="3"/>
  <c r="G722" i="3"/>
  <c r="E692" i="3"/>
  <c r="F692" i="3" s="1"/>
  <c r="O692" i="3"/>
  <c r="H692" i="3"/>
  <c r="K693" i="3"/>
  <c r="N693" i="3"/>
  <c r="J703" i="3"/>
  <c r="Q717" i="3"/>
  <c r="Q733" i="3"/>
  <c r="J719" i="3"/>
  <c r="J695" i="3"/>
  <c r="T733" i="3"/>
  <c r="G719" i="3"/>
  <c r="J755" i="3"/>
  <c r="Q769" i="3"/>
  <c r="Q739" i="3"/>
  <c r="J725" i="3"/>
  <c r="O714" i="3"/>
  <c r="H714" i="3"/>
  <c r="E714" i="3"/>
  <c r="F714" i="3" s="1"/>
  <c r="K705" i="3"/>
  <c r="N705" i="3"/>
  <c r="E688" i="3"/>
  <c r="F688" i="3" s="1"/>
  <c r="O688" i="3"/>
  <c r="H688" i="3"/>
  <c r="T703" i="3"/>
  <c r="G689" i="3"/>
  <c r="T695" i="3"/>
  <c r="Q756" i="3"/>
  <c r="J742" i="3"/>
  <c r="J706" i="3"/>
  <c r="Q720" i="3"/>
  <c r="Q726" i="3"/>
  <c r="J712" i="3"/>
  <c r="E694" i="3"/>
  <c r="F694" i="3" s="1"/>
  <c r="E705" i="3"/>
  <c r="F705" i="3" s="1"/>
  <c r="O705" i="3"/>
  <c r="H705" i="3"/>
  <c r="T729" i="3"/>
  <c r="G715" i="3"/>
  <c r="N715" i="3"/>
  <c r="K715" i="3"/>
  <c r="J716" i="3"/>
  <c r="Q730" i="3"/>
  <c r="H726" i="3"/>
  <c r="O726" i="3"/>
  <c r="N736" i="3"/>
  <c r="K736" i="3"/>
  <c r="E697" i="3"/>
  <c r="O697" i="3"/>
  <c r="H697" i="3"/>
  <c r="N709" i="3" l="1"/>
  <c r="K709" i="3"/>
  <c r="F697" i="3"/>
  <c r="N712" i="3"/>
  <c r="K712" i="3"/>
  <c r="E713" i="3"/>
  <c r="F713" i="3" s="1"/>
  <c r="T717" i="3"/>
  <c r="G703" i="3"/>
  <c r="N755" i="3"/>
  <c r="K755" i="3"/>
  <c r="Q747" i="3"/>
  <c r="J733" i="3"/>
  <c r="O722" i="3"/>
  <c r="H722" i="3"/>
  <c r="T730" i="3"/>
  <c r="G716" i="3"/>
  <c r="J756" i="3"/>
  <c r="Q770" i="3"/>
  <c r="N695" i="3"/>
  <c r="K695" i="3"/>
  <c r="O711" i="3"/>
  <c r="H711" i="3"/>
  <c r="E711" i="3"/>
  <c r="E708" i="3"/>
  <c r="F708" i="3" s="1"/>
  <c r="Q744" i="3"/>
  <c r="J730" i="3"/>
  <c r="O715" i="3"/>
  <c r="H715" i="3"/>
  <c r="E715" i="3"/>
  <c r="F715" i="3" s="1"/>
  <c r="Q734" i="3"/>
  <c r="J720" i="3"/>
  <c r="Q753" i="3"/>
  <c r="J739" i="3"/>
  <c r="O719" i="3"/>
  <c r="H719" i="3"/>
  <c r="E719" i="3"/>
  <c r="F719" i="3" s="1"/>
  <c r="N703" i="3"/>
  <c r="K703" i="3"/>
  <c r="E704" i="3"/>
  <c r="F704" i="3" s="1"/>
  <c r="Q757" i="3"/>
  <c r="J743" i="3"/>
  <c r="H728" i="3"/>
  <c r="E728" i="3"/>
  <c r="F728" i="3" s="1"/>
  <c r="O728" i="3"/>
  <c r="T739" i="3"/>
  <c r="G725" i="3"/>
  <c r="T734" i="3"/>
  <c r="G720" i="3"/>
  <c r="H732" i="3"/>
  <c r="O732" i="3"/>
  <c r="F675" i="3"/>
  <c r="E681" i="3"/>
  <c r="F681" i="3" s="1"/>
  <c r="Q774" i="3"/>
  <c r="J760" i="3"/>
  <c r="T769" i="3"/>
  <c r="G755" i="3"/>
  <c r="K750" i="3"/>
  <c r="N750" i="3"/>
  <c r="K742" i="3"/>
  <c r="N742" i="3"/>
  <c r="N707" i="3"/>
  <c r="K707" i="3"/>
  <c r="T721" i="3"/>
  <c r="G707" i="3"/>
  <c r="O740" i="3"/>
  <c r="H740" i="3"/>
  <c r="Q740" i="3"/>
  <c r="J726" i="3"/>
  <c r="N725" i="3"/>
  <c r="K725" i="3"/>
  <c r="E712" i="3"/>
  <c r="F712" i="3" s="1"/>
  <c r="Q731" i="3"/>
  <c r="J717" i="3"/>
  <c r="J723" i="3" s="1"/>
  <c r="T750" i="3"/>
  <c r="G736" i="3"/>
  <c r="N729" i="3"/>
  <c r="K729" i="3"/>
  <c r="E706" i="3"/>
  <c r="F706" i="3" s="1"/>
  <c r="O706" i="3"/>
  <c r="H706" i="3"/>
  <c r="K746" i="3"/>
  <c r="N746" i="3"/>
  <c r="H741" i="3"/>
  <c r="O741" i="3"/>
  <c r="T768" i="3"/>
  <c r="G754" i="3"/>
  <c r="E726" i="3"/>
  <c r="F726" i="3" s="1"/>
  <c r="N716" i="3"/>
  <c r="K716" i="3"/>
  <c r="T743" i="3"/>
  <c r="G729" i="3"/>
  <c r="N706" i="3"/>
  <c r="K706" i="3"/>
  <c r="E689" i="3"/>
  <c r="H689" i="3"/>
  <c r="O689" i="3"/>
  <c r="O695" i="3" s="1"/>
  <c r="G695" i="3"/>
  <c r="H695" i="3" s="1"/>
  <c r="Q783" i="3"/>
  <c r="J769" i="3"/>
  <c r="T747" i="3"/>
  <c r="G733" i="3"/>
  <c r="N719" i="3"/>
  <c r="K719" i="3"/>
  <c r="T756" i="3"/>
  <c r="G742" i="3"/>
  <c r="Q735" i="3"/>
  <c r="J721" i="3"/>
  <c r="T760" i="3"/>
  <c r="G746" i="3"/>
  <c r="T709" i="3"/>
  <c r="E693" i="3"/>
  <c r="F693" i="3" s="1"/>
  <c r="H693" i="3"/>
  <c r="O693" i="3"/>
  <c r="Q778" i="3"/>
  <c r="J764" i="3"/>
  <c r="E702" i="3"/>
  <c r="F702" i="3" s="1"/>
  <c r="O702" i="3"/>
  <c r="H702" i="3"/>
  <c r="N723" i="3" l="1"/>
  <c r="K723" i="3"/>
  <c r="T735" i="3"/>
  <c r="G721" i="3"/>
  <c r="T783" i="3"/>
  <c r="G769" i="3"/>
  <c r="O720" i="3"/>
  <c r="H720" i="3"/>
  <c r="E720" i="3"/>
  <c r="F720" i="3" s="1"/>
  <c r="K743" i="3"/>
  <c r="N743" i="3"/>
  <c r="Q758" i="3"/>
  <c r="J744" i="3"/>
  <c r="N764" i="3"/>
  <c r="K764" i="3"/>
  <c r="N721" i="3"/>
  <c r="K721" i="3"/>
  <c r="N769" i="3"/>
  <c r="K769" i="3"/>
  <c r="Q745" i="3"/>
  <c r="J731" i="3"/>
  <c r="T744" i="3"/>
  <c r="G730" i="3"/>
  <c r="E703" i="3"/>
  <c r="F703" i="3" s="1"/>
  <c r="O703" i="3"/>
  <c r="O709" i="3" s="1"/>
  <c r="H703" i="3"/>
  <c r="G709" i="3"/>
  <c r="H709" i="3" s="1"/>
  <c r="Q792" i="3"/>
  <c r="J778" i="3"/>
  <c r="Q749" i="3"/>
  <c r="J735" i="3"/>
  <c r="Q797" i="3"/>
  <c r="J783" i="3"/>
  <c r="F689" i="3"/>
  <c r="E695" i="3"/>
  <c r="F695" i="3" s="1"/>
  <c r="G743" i="3"/>
  <c r="T757" i="3"/>
  <c r="O754" i="3"/>
  <c r="H754" i="3"/>
  <c r="H736" i="3"/>
  <c r="O736" i="3"/>
  <c r="N726" i="3"/>
  <c r="K726" i="3"/>
  <c r="E727" i="3"/>
  <c r="F727" i="3" s="1"/>
  <c r="Q788" i="3"/>
  <c r="J774" i="3"/>
  <c r="T737" i="3"/>
  <c r="N720" i="3"/>
  <c r="K720" i="3"/>
  <c r="Q784" i="3"/>
  <c r="J770" i="3"/>
  <c r="E722" i="3"/>
  <c r="F722" i="3" s="1"/>
  <c r="Q761" i="3"/>
  <c r="J747" i="3"/>
  <c r="T731" i="3"/>
  <c r="G717" i="3"/>
  <c r="T723" i="3"/>
  <c r="T774" i="3"/>
  <c r="G760" i="3"/>
  <c r="G756" i="3"/>
  <c r="T770" i="3"/>
  <c r="G747" i="3"/>
  <c r="T761" i="3"/>
  <c r="N717" i="3"/>
  <c r="K717" i="3"/>
  <c r="E718" i="3"/>
  <c r="F718" i="3" s="1"/>
  <c r="G739" i="3"/>
  <c r="T753" i="3"/>
  <c r="K739" i="3"/>
  <c r="N739" i="3"/>
  <c r="F711" i="3"/>
  <c r="O716" i="3"/>
  <c r="H716" i="3"/>
  <c r="E716" i="3"/>
  <c r="F716" i="3" s="1"/>
  <c r="E729" i="3"/>
  <c r="F729" i="3" s="1"/>
  <c r="O729" i="3"/>
  <c r="H729" i="3"/>
  <c r="N760" i="3"/>
  <c r="K760" i="3"/>
  <c r="T748" i="3"/>
  <c r="G734" i="3"/>
  <c r="J757" i="3"/>
  <c r="Q771" i="3"/>
  <c r="J753" i="3"/>
  <c r="Q767" i="3"/>
  <c r="N733" i="3"/>
  <c r="K733" i="3"/>
  <c r="O746" i="3"/>
  <c r="H746" i="3"/>
  <c r="E742" i="3"/>
  <c r="F742" i="3" s="1"/>
  <c r="O742" i="3"/>
  <c r="H742" i="3"/>
  <c r="E733" i="3"/>
  <c r="F733" i="3" s="1"/>
  <c r="O733" i="3"/>
  <c r="H733" i="3"/>
  <c r="T782" i="3"/>
  <c r="G768" i="3"/>
  <c r="T764" i="3"/>
  <c r="G750" i="3"/>
  <c r="Q754" i="3"/>
  <c r="J740" i="3"/>
  <c r="E707" i="3"/>
  <c r="F707" i="3" s="1"/>
  <c r="O707" i="3"/>
  <c r="H707" i="3"/>
  <c r="O755" i="3"/>
  <c r="H755" i="3"/>
  <c r="E725" i="3"/>
  <c r="O725" i="3"/>
  <c r="H725" i="3"/>
  <c r="Q748" i="3"/>
  <c r="J734" i="3"/>
  <c r="N730" i="3"/>
  <c r="K730" i="3"/>
  <c r="N756" i="3"/>
  <c r="K756" i="3"/>
  <c r="T778" i="3" l="1"/>
  <c r="G764" i="3"/>
  <c r="E747" i="3"/>
  <c r="F747" i="3" s="1"/>
  <c r="H747" i="3"/>
  <c r="O747" i="3"/>
  <c r="K747" i="3"/>
  <c r="N747" i="3"/>
  <c r="Q798" i="3"/>
  <c r="J784" i="3"/>
  <c r="K744" i="3"/>
  <c r="N744" i="3"/>
  <c r="K740" i="3"/>
  <c r="N740" i="3"/>
  <c r="E741" i="3"/>
  <c r="F741" i="3" s="1"/>
  <c r="G753" i="3"/>
  <c r="T767" i="3"/>
  <c r="T784" i="3"/>
  <c r="G770" i="3"/>
  <c r="J761" i="3"/>
  <c r="Q775" i="3"/>
  <c r="N774" i="3"/>
  <c r="K774" i="3"/>
  <c r="O721" i="3"/>
  <c r="H721" i="3"/>
  <c r="E721" i="3"/>
  <c r="F721" i="3" s="1"/>
  <c r="G723" i="3"/>
  <c r="H723" i="3" s="1"/>
  <c r="F725" i="3"/>
  <c r="J754" i="3"/>
  <c r="Q768" i="3"/>
  <c r="T796" i="3"/>
  <c r="G782" i="3"/>
  <c r="Q781" i="3"/>
  <c r="J767" i="3"/>
  <c r="H734" i="3"/>
  <c r="E734" i="3"/>
  <c r="F734" i="3" s="1"/>
  <c r="O734" i="3"/>
  <c r="E739" i="3"/>
  <c r="H739" i="3"/>
  <c r="O739" i="3"/>
  <c r="E756" i="3"/>
  <c r="F756" i="3" s="1"/>
  <c r="O756" i="3"/>
  <c r="H756" i="3"/>
  <c r="O717" i="3"/>
  <c r="H717" i="3"/>
  <c r="E717" i="3"/>
  <c r="Q802" i="3"/>
  <c r="J788" i="3"/>
  <c r="N735" i="3"/>
  <c r="K735" i="3"/>
  <c r="H730" i="3"/>
  <c r="O730" i="3"/>
  <c r="E730" i="3"/>
  <c r="F730" i="3" s="1"/>
  <c r="T749" i="3"/>
  <c r="G735" i="3"/>
  <c r="J771" i="3"/>
  <c r="Q785" i="3"/>
  <c r="T788" i="3"/>
  <c r="G774" i="3"/>
  <c r="G757" i="3"/>
  <c r="T771" i="3"/>
  <c r="N783" i="3"/>
  <c r="K783" i="3"/>
  <c r="N778" i="3"/>
  <c r="K778" i="3"/>
  <c r="N731" i="3"/>
  <c r="K731" i="3"/>
  <c r="E732" i="3"/>
  <c r="F732" i="3" s="1"/>
  <c r="J737" i="3"/>
  <c r="T797" i="3"/>
  <c r="G783" i="3"/>
  <c r="N734" i="3"/>
  <c r="K734" i="3"/>
  <c r="O768" i="3"/>
  <c r="H768" i="3"/>
  <c r="K757" i="3"/>
  <c r="N757" i="3"/>
  <c r="E743" i="3"/>
  <c r="F743" i="3" s="1"/>
  <c r="H743" i="3"/>
  <c r="O743" i="3"/>
  <c r="Q811" i="3"/>
  <c r="J797" i="3"/>
  <c r="Q806" i="3"/>
  <c r="J792" i="3"/>
  <c r="Q759" i="3"/>
  <c r="J745" i="3"/>
  <c r="J758" i="3"/>
  <c r="Q772" i="3"/>
  <c r="Q762" i="3"/>
  <c r="J748" i="3"/>
  <c r="E709" i="3"/>
  <c r="F709" i="3" s="1"/>
  <c r="O750" i="3"/>
  <c r="H750" i="3"/>
  <c r="K753" i="3"/>
  <c r="N753" i="3"/>
  <c r="T762" i="3"/>
  <c r="G748" i="3"/>
  <c r="T775" i="3"/>
  <c r="G761" i="3"/>
  <c r="O760" i="3"/>
  <c r="H760" i="3"/>
  <c r="T745" i="3"/>
  <c r="G731" i="3"/>
  <c r="N770" i="3"/>
  <c r="K770" i="3"/>
  <c r="E736" i="3"/>
  <c r="F736" i="3" s="1"/>
  <c r="E754" i="3"/>
  <c r="Q763" i="3"/>
  <c r="J749" i="3"/>
  <c r="T758" i="3"/>
  <c r="G744" i="3"/>
  <c r="O769" i="3"/>
  <c r="H769" i="3"/>
  <c r="E740" i="3"/>
  <c r="F740" i="3" s="1"/>
  <c r="E744" i="3" l="1"/>
  <c r="F744" i="3" s="1"/>
  <c r="O744" i="3"/>
  <c r="H744" i="3"/>
  <c r="E731" i="3"/>
  <c r="O731" i="3"/>
  <c r="O737" i="3" s="1"/>
  <c r="H731" i="3"/>
  <c r="G737" i="3"/>
  <c r="H737" i="3" s="1"/>
  <c r="T776" i="3"/>
  <c r="G762" i="3"/>
  <c r="K748" i="3"/>
  <c r="N748" i="3"/>
  <c r="H783" i="3"/>
  <c r="O783" i="3"/>
  <c r="E735" i="3"/>
  <c r="F735" i="3" s="1"/>
  <c r="O735" i="3"/>
  <c r="H735" i="3"/>
  <c r="Q816" i="3"/>
  <c r="J802" i="3"/>
  <c r="O782" i="3"/>
  <c r="H782" i="3"/>
  <c r="O764" i="3"/>
  <c r="H764" i="3"/>
  <c r="T772" i="3"/>
  <c r="G758" i="3"/>
  <c r="E761" i="3"/>
  <c r="F761" i="3" s="1"/>
  <c r="O761" i="3"/>
  <c r="H761" i="3"/>
  <c r="J759" i="3"/>
  <c r="Q773" i="3"/>
  <c r="T802" i="3"/>
  <c r="G788" i="3"/>
  <c r="T781" i="3"/>
  <c r="G767" i="3"/>
  <c r="Q786" i="3"/>
  <c r="J772" i="3"/>
  <c r="Q799" i="3"/>
  <c r="J785" i="3"/>
  <c r="N767" i="3"/>
  <c r="K767" i="3"/>
  <c r="Q782" i="3"/>
  <c r="J768" i="3"/>
  <c r="O770" i="3"/>
  <c r="H770" i="3"/>
  <c r="E770" i="3"/>
  <c r="F770" i="3" s="1"/>
  <c r="E753" i="3"/>
  <c r="O753" i="3"/>
  <c r="H753" i="3"/>
  <c r="Q812" i="3"/>
  <c r="J798" i="3"/>
  <c r="F754" i="3"/>
  <c r="K745" i="3"/>
  <c r="N745" i="3"/>
  <c r="E746" i="3"/>
  <c r="F746" i="3" s="1"/>
  <c r="J751" i="3"/>
  <c r="K797" i="3"/>
  <c r="N797" i="3"/>
  <c r="O774" i="3"/>
  <c r="H774" i="3"/>
  <c r="Q789" i="3"/>
  <c r="J775" i="3"/>
  <c r="T759" i="3"/>
  <c r="G745" i="3"/>
  <c r="T751" i="3"/>
  <c r="J762" i="3"/>
  <c r="Q776" i="3"/>
  <c r="Q825" i="3"/>
  <c r="J811" i="3"/>
  <c r="T811" i="3"/>
  <c r="G797" i="3"/>
  <c r="T763" i="3"/>
  <c r="G749" i="3"/>
  <c r="F717" i="3"/>
  <c r="E723" i="3"/>
  <c r="F723" i="3" s="1"/>
  <c r="T810" i="3"/>
  <c r="G796" i="3"/>
  <c r="K761" i="3"/>
  <c r="N761" i="3"/>
  <c r="N784" i="3"/>
  <c r="K784" i="3"/>
  <c r="T792" i="3"/>
  <c r="G778" i="3"/>
  <c r="K749" i="3"/>
  <c r="N749" i="3"/>
  <c r="T789" i="3"/>
  <c r="G775" i="3"/>
  <c r="E750" i="3"/>
  <c r="F750" i="3" s="1"/>
  <c r="N792" i="3"/>
  <c r="K792" i="3"/>
  <c r="K737" i="3"/>
  <c r="N737" i="3"/>
  <c r="T785" i="3"/>
  <c r="G771" i="3"/>
  <c r="F739" i="3"/>
  <c r="J763" i="3"/>
  <c r="Q777" i="3"/>
  <c r="E748" i="3"/>
  <c r="F748" i="3" s="1"/>
  <c r="O748" i="3"/>
  <c r="H748" i="3"/>
  <c r="N758" i="3"/>
  <c r="K758" i="3"/>
  <c r="Q820" i="3"/>
  <c r="J806" i="3"/>
  <c r="E768" i="3"/>
  <c r="F768" i="3" s="1"/>
  <c r="E757" i="3"/>
  <c r="F757" i="3" s="1"/>
  <c r="O757" i="3"/>
  <c r="H757" i="3"/>
  <c r="N771" i="3"/>
  <c r="K771" i="3"/>
  <c r="N788" i="3"/>
  <c r="K788" i="3"/>
  <c r="O723" i="3"/>
  <c r="Q795" i="3"/>
  <c r="J781" i="3"/>
  <c r="N754" i="3"/>
  <c r="K754" i="3"/>
  <c r="E755" i="3"/>
  <c r="F755" i="3" s="1"/>
  <c r="T798" i="3"/>
  <c r="G784" i="3"/>
  <c r="O751" i="3" l="1"/>
  <c r="Q834" i="3"/>
  <c r="J820" i="3"/>
  <c r="T824" i="3"/>
  <c r="G810" i="3"/>
  <c r="E745" i="3"/>
  <c r="H745" i="3"/>
  <c r="O745" i="3"/>
  <c r="O767" i="3"/>
  <c r="H767" i="3"/>
  <c r="E767" i="3"/>
  <c r="T786" i="3"/>
  <c r="G772" i="3"/>
  <c r="Q830" i="3"/>
  <c r="J816" i="3"/>
  <c r="O775" i="3"/>
  <c r="H775" i="3"/>
  <c r="E775" i="3"/>
  <c r="F775" i="3" s="1"/>
  <c r="O797" i="3"/>
  <c r="H797" i="3"/>
  <c r="T773" i="3"/>
  <c r="G759" i="3"/>
  <c r="T765" i="3"/>
  <c r="Q813" i="3"/>
  <c r="J799" i="3"/>
  <c r="G802" i="3"/>
  <c r="T816" i="3"/>
  <c r="E784" i="3"/>
  <c r="F784" i="3" s="1"/>
  <c r="O784" i="3"/>
  <c r="H784" i="3"/>
  <c r="J777" i="3"/>
  <c r="Q791" i="3"/>
  <c r="O771" i="3"/>
  <c r="H771" i="3"/>
  <c r="E771" i="3"/>
  <c r="F771" i="3" s="1"/>
  <c r="T803" i="3"/>
  <c r="G789" i="3"/>
  <c r="T806" i="3"/>
  <c r="G792" i="3"/>
  <c r="T825" i="3"/>
  <c r="G811" i="3"/>
  <c r="N762" i="3"/>
  <c r="K762" i="3"/>
  <c r="N775" i="3"/>
  <c r="K775" i="3"/>
  <c r="K798" i="3"/>
  <c r="N798" i="3"/>
  <c r="N772" i="3"/>
  <c r="K772" i="3"/>
  <c r="T795" i="3"/>
  <c r="G781" i="3"/>
  <c r="J773" i="3"/>
  <c r="Q787" i="3"/>
  <c r="T790" i="3"/>
  <c r="G776" i="3"/>
  <c r="F731" i="3"/>
  <c r="E737" i="3"/>
  <c r="F737" i="3" s="1"/>
  <c r="Q809" i="3"/>
  <c r="J795" i="3"/>
  <c r="T777" i="3"/>
  <c r="G763" i="3"/>
  <c r="Q839" i="3"/>
  <c r="J825" i="3"/>
  <c r="Q796" i="3"/>
  <c r="J782" i="3"/>
  <c r="E782" i="3" s="1"/>
  <c r="F782" i="3" s="1"/>
  <c r="N785" i="3"/>
  <c r="K785" i="3"/>
  <c r="O788" i="3"/>
  <c r="H788" i="3"/>
  <c r="O778" i="3"/>
  <c r="H778" i="3"/>
  <c r="E778" i="3"/>
  <c r="F778" i="3" s="1"/>
  <c r="Q790" i="3"/>
  <c r="J776" i="3"/>
  <c r="N751" i="3"/>
  <c r="K751" i="3"/>
  <c r="E762" i="3"/>
  <c r="F762" i="3" s="1"/>
  <c r="O762" i="3"/>
  <c r="H762" i="3"/>
  <c r="G798" i="3"/>
  <c r="T812" i="3"/>
  <c r="N781" i="3"/>
  <c r="K781" i="3"/>
  <c r="K806" i="3"/>
  <c r="N806" i="3"/>
  <c r="N763" i="3"/>
  <c r="K763" i="3"/>
  <c r="T799" i="3"/>
  <c r="G785" i="3"/>
  <c r="H796" i="3"/>
  <c r="O796" i="3"/>
  <c r="E749" i="3"/>
  <c r="F749" i="3" s="1"/>
  <c r="H749" i="3"/>
  <c r="O749" i="3"/>
  <c r="K811" i="3"/>
  <c r="N811" i="3"/>
  <c r="Q803" i="3"/>
  <c r="J789" i="3"/>
  <c r="Q826" i="3"/>
  <c r="J812" i="3"/>
  <c r="F753" i="3"/>
  <c r="N768" i="3"/>
  <c r="K768" i="3"/>
  <c r="E769" i="3"/>
  <c r="F769" i="3" s="1"/>
  <c r="Q800" i="3"/>
  <c r="J786" i="3"/>
  <c r="G751" i="3"/>
  <c r="H751" i="3" s="1"/>
  <c r="N759" i="3"/>
  <c r="K759" i="3"/>
  <c r="J765" i="3"/>
  <c r="E760" i="3"/>
  <c r="F760" i="3" s="1"/>
  <c r="E758" i="3"/>
  <c r="F758" i="3" s="1"/>
  <c r="O758" i="3"/>
  <c r="H758" i="3"/>
  <c r="E764" i="3"/>
  <c r="F764" i="3" s="1"/>
  <c r="K802" i="3"/>
  <c r="N802" i="3"/>
  <c r="O765" i="3" l="1"/>
  <c r="Q817" i="3"/>
  <c r="J803" i="3"/>
  <c r="Q801" i="3"/>
  <c r="J787" i="3"/>
  <c r="G806" i="3"/>
  <c r="T820" i="3"/>
  <c r="H802" i="3"/>
  <c r="O802" i="3"/>
  <c r="N812" i="3"/>
  <c r="K812" i="3"/>
  <c r="H785" i="3"/>
  <c r="O785" i="3"/>
  <c r="E785" i="3"/>
  <c r="F785" i="3" s="1"/>
  <c r="Q810" i="3"/>
  <c r="J796" i="3"/>
  <c r="T791" i="3"/>
  <c r="G777" i="3"/>
  <c r="N773" i="3"/>
  <c r="K773" i="3"/>
  <c r="J779" i="3"/>
  <c r="E774" i="3"/>
  <c r="F774" i="3" s="1"/>
  <c r="H789" i="3"/>
  <c r="E789" i="3"/>
  <c r="F789" i="3" s="1"/>
  <c r="O789" i="3"/>
  <c r="K799" i="3"/>
  <c r="N799" i="3"/>
  <c r="E759" i="3"/>
  <c r="F759" i="3" s="1"/>
  <c r="O759" i="3"/>
  <c r="H759" i="3"/>
  <c r="G765" i="3"/>
  <c r="H765" i="3" s="1"/>
  <c r="N816" i="3"/>
  <c r="K816" i="3"/>
  <c r="F767" i="3"/>
  <c r="N765" i="3"/>
  <c r="K765" i="3"/>
  <c r="N786" i="3"/>
  <c r="K786" i="3"/>
  <c r="Q840" i="3"/>
  <c r="J826" i="3"/>
  <c r="T813" i="3"/>
  <c r="G799" i="3"/>
  <c r="T826" i="3"/>
  <c r="G812" i="3"/>
  <c r="N776" i="3"/>
  <c r="K776" i="3"/>
  <c r="K825" i="3"/>
  <c r="N825" i="3"/>
  <c r="K795" i="3"/>
  <c r="N795" i="3"/>
  <c r="O776" i="3"/>
  <c r="H776" i="3"/>
  <c r="E776" i="3"/>
  <c r="F776" i="3" s="1"/>
  <c r="T839" i="3"/>
  <c r="G825" i="3"/>
  <c r="T817" i="3"/>
  <c r="G803" i="3"/>
  <c r="Q805" i="3"/>
  <c r="J791" i="3"/>
  <c r="J813" i="3"/>
  <c r="Q827" i="3"/>
  <c r="T787" i="3"/>
  <c r="T793" i="3" s="1"/>
  <c r="G773" i="3"/>
  <c r="Q844" i="3"/>
  <c r="J830" i="3"/>
  <c r="N820" i="3"/>
  <c r="K820" i="3"/>
  <c r="N782" i="3"/>
  <c r="K782" i="3"/>
  <c r="E783" i="3"/>
  <c r="F783" i="3" s="1"/>
  <c r="E763" i="3"/>
  <c r="F763" i="3" s="1"/>
  <c r="O763" i="3"/>
  <c r="H763" i="3"/>
  <c r="T809" i="3"/>
  <c r="G795" i="3"/>
  <c r="T800" i="3"/>
  <c r="G786" i="3"/>
  <c r="O810" i="3"/>
  <c r="H810" i="3"/>
  <c r="O811" i="3"/>
  <c r="H811" i="3"/>
  <c r="T838" i="3"/>
  <c r="G824" i="3"/>
  <c r="Q814" i="3"/>
  <c r="J800" i="3"/>
  <c r="N789" i="3"/>
  <c r="K789" i="3"/>
  <c r="E798" i="3"/>
  <c r="F798" i="3" s="1"/>
  <c r="H798" i="3"/>
  <c r="O798" i="3"/>
  <c r="T779" i="3"/>
  <c r="Q804" i="3"/>
  <c r="J790" i="3"/>
  <c r="J839" i="3"/>
  <c r="Q853" i="3"/>
  <c r="J809" i="3"/>
  <c r="Q823" i="3"/>
  <c r="T804" i="3"/>
  <c r="G790" i="3"/>
  <c r="H781" i="3"/>
  <c r="O781" i="3"/>
  <c r="E781" i="3"/>
  <c r="E792" i="3"/>
  <c r="F792" i="3" s="1"/>
  <c r="O792" i="3"/>
  <c r="H792" i="3"/>
  <c r="N777" i="3"/>
  <c r="K777" i="3"/>
  <c r="T830" i="3"/>
  <c r="G816" i="3"/>
  <c r="O772" i="3"/>
  <c r="H772" i="3"/>
  <c r="E772" i="3"/>
  <c r="F772" i="3" s="1"/>
  <c r="F745" i="3"/>
  <c r="E751" i="3"/>
  <c r="F751" i="3" s="1"/>
  <c r="Q848" i="3"/>
  <c r="J834" i="3"/>
  <c r="K834" i="3" l="1"/>
  <c r="N834" i="3"/>
  <c r="O816" i="3"/>
  <c r="H816" i="3"/>
  <c r="N839" i="3"/>
  <c r="K839" i="3"/>
  <c r="O824" i="3"/>
  <c r="H824" i="3"/>
  <c r="J805" i="3"/>
  <c r="Q819" i="3"/>
  <c r="T853" i="3"/>
  <c r="G839" i="3"/>
  <c r="J840" i="3"/>
  <c r="Q854" i="3"/>
  <c r="J848" i="3"/>
  <c r="Q862" i="3"/>
  <c r="N790" i="3"/>
  <c r="K790" i="3"/>
  <c r="E765" i="3"/>
  <c r="F765" i="3" s="1"/>
  <c r="T852" i="3"/>
  <c r="G838" i="3"/>
  <c r="T814" i="3"/>
  <c r="G800" i="3"/>
  <c r="Q841" i="3"/>
  <c r="J827" i="3"/>
  <c r="J810" i="3"/>
  <c r="Q824" i="3"/>
  <c r="Q815" i="3"/>
  <c r="J801" i="3"/>
  <c r="N809" i="3"/>
  <c r="K809" i="3"/>
  <c r="Q818" i="3"/>
  <c r="J804" i="3"/>
  <c r="K800" i="3"/>
  <c r="N800" i="3"/>
  <c r="E795" i="3"/>
  <c r="O795" i="3"/>
  <c r="H795" i="3"/>
  <c r="J844" i="3"/>
  <c r="Q858" i="3"/>
  <c r="N813" i="3"/>
  <c r="K813" i="3"/>
  <c r="T831" i="3"/>
  <c r="G817" i="3"/>
  <c r="T827" i="3"/>
  <c r="G813" i="3"/>
  <c r="O777" i="3"/>
  <c r="H777" i="3"/>
  <c r="E777" i="3"/>
  <c r="F777" i="3" s="1"/>
  <c r="T834" i="3"/>
  <c r="G820" i="3"/>
  <c r="K803" i="3"/>
  <c r="N803" i="3"/>
  <c r="T818" i="3"/>
  <c r="G804" i="3"/>
  <c r="E786" i="3"/>
  <c r="F786" i="3" s="1"/>
  <c r="O786" i="3"/>
  <c r="H786" i="3"/>
  <c r="T801" i="3"/>
  <c r="G787" i="3"/>
  <c r="G826" i="3"/>
  <c r="T840" i="3"/>
  <c r="K796" i="3"/>
  <c r="N796" i="3"/>
  <c r="E797" i="3"/>
  <c r="F797" i="3" s="1"/>
  <c r="E796" i="3"/>
  <c r="F796" i="3" s="1"/>
  <c r="N787" i="3"/>
  <c r="K787" i="3"/>
  <c r="E788" i="3"/>
  <c r="F788" i="3" s="1"/>
  <c r="J793" i="3"/>
  <c r="G830" i="3"/>
  <c r="T844" i="3"/>
  <c r="Q837" i="3"/>
  <c r="J823" i="3"/>
  <c r="K830" i="3"/>
  <c r="N830" i="3"/>
  <c r="E803" i="3"/>
  <c r="F803" i="3" s="1"/>
  <c r="O803" i="3"/>
  <c r="H803" i="3"/>
  <c r="E799" i="3"/>
  <c r="F799" i="3" s="1"/>
  <c r="O799" i="3"/>
  <c r="H799" i="3"/>
  <c r="F781" i="3"/>
  <c r="E790" i="3"/>
  <c r="F790" i="3" s="1"/>
  <c r="O790" i="3"/>
  <c r="H790" i="3"/>
  <c r="Q867" i="3"/>
  <c r="J853" i="3"/>
  <c r="J814" i="3"/>
  <c r="Q828" i="3"/>
  <c r="T823" i="3"/>
  <c r="G809" i="3"/>
  <c r="O773" i="3"/>
  <c r="H773" i="3"/>
  <c r="E773" i="3"/>
  <c r="F773" i="3" s="1"/>
  <c r="G779" i="3"/>
  <c r="H779" i="3" s="1"/>
  <c r="N791" i="3"/>
  <c r="K791" i="3"/>
  <c r="O825" i="3"/>
  <c r="H825" i="3"/>
  <c r="E812" i="3"/>
  <c r="F812" i="3" s="1"/>
  <c r="O812" i="3"/>
  <c r="H812" i="3"/>
  <c r="K826" i="3"/>
  <c r="N826" i="3"/>
  <c r="N779" i="3"/>
  <c r="K779" i="3"/>
  <c r="T805" i="3"/>
  <c r="G791" i="3"/>
  <c r="E806" i="3"/>
  <c r="F806" i="3" s="1"/>
  <c r="H806" i="3"/>
  <c r="O806" i="3"/>
  <c r="J817" i="3"/>
  <c r="Q831" i="3"/>
  <c r="Q845" i="3" l="1"/>
  <c r="J831" i="3"/>
  <c r="N814" i="3"/>
  <c r="K814" i="3"/>
  <c r="N823" i="3"/>
  <c r="K823" i="3"/>
  <c r="K793" i="3"/>
  <c r="N793" i="3"/>
  <c r="T854" i="3"/>
  <c r="G840" i="3"/>
  <c r="N810" i="3"/>
  <c r="K810" i="3"/>
  <c r="E811" i="3"/>
  <c r="F811" i="3" s="1"/>
  <c r="Q833" i="3"/>
  <c r="J819" i="3"/>
  <c r="H791" i="3"/>
  <c r="E791" i="3"/>
  <c r="F791" i="3" s="1"/>
  <c r="O791" i="3"/>
  <c r="G823" i="3"/>
  <c r="T837" i="3"/>
  <c r="J837" i="3"/>
  <c r="Q851" i="3"/>
  <c r="G834" i="3"/>
  <c r="T848" i="3"/>
  <c r="G831" i="3"/>
  <c r="T845" i="3"/>
  <c r="F795" i="3"/>
  <c r="K827" i="3"/>
  <c r="N827" i="3"/>
  <c r="O779" i="3"/>
  <c r="E810" i="3"/>
  <c r="F810" i="3" s="1"/>
  <c r="Q881" i="3"/>
  <c r="J867" i="3"/>
  <c r="T858" i="3"/>
  <c r="G844" i="3"/>
  <c r="H787" i="3"/>
  <c r="O787" i="3"/>
  <c r="O793" i="3" s="1"/>
  <c r="E787" i="3"/>
  <c r="F787" i="3" s="1"/>
  <c r="E813" i="3"/>
  <c r="F813" i="3" s="1"/>
  <c r="O813" i="3"/>
  <c r="H813" i="3"/>
  <c r="Q829" i="3"/>
  <c r="J815" i="3"/>
  <c r="J841" i="3"/>
  <c r="Q855" i="3"/>
  <c r="G852" i="3"/>
  <c r="T866" i="3"/>
  <c r="Q876" i="3"/>
  <c r="J862" i="3"/>
  <c r="O839" i="3"/>
  <c r="H839" i="3"/>
  <c r="E824" i="3"/>
  <c r="F824" i="3" s="1"/>
  <c r="T832" i="3"/>
  <c r="G818" i="3"/>
  <c r="O820" i="3"/>
  <c r="H820" i="3"/>
  <c r="E817" i="3"/>
  <c r="F817" i="3" s="1"/>
  <c r="O817" i="3"/>
  <c r="H817" i="3"/>
  <c r="Q872" i="3"/>
  <c r="J858" i="3"/>
  <c r="K804" i="3"/>
  <c r="N804" i="3"/>
  <c r="T828" i="3"/>
  <c r="G814" i="3"/>
  <c r="Q868" i="3"/>
  <c r="J854" i="3"/>
  <c r="J807" i="3"/>
  <c r="N817" i="3"/>
  <c r="K817" i="3"/>
  <c r="K853" i="3"/>
  <c r="N853" i="3"/>
  <c r="O826" i="3"/>
  <c r="H826" i="3"/>
  <c r="E826" i="3"/>
  <c r="F826" i="3" s="1"/>
  <c r="E779" i="3"/>
  <c r="F779" i="3" s="1"/>
  <c r="N844" i="3"/>
  <c r="K844" i="3"/>
  <c r="J818" i="3"/>
  <c r="Q832" i="3"/>
  <c r="K801" i="3"/>
  <c r="N801" i="3"/>
  <c r="E802" i="3"/>
  <c r="F802" i="3" s="1"/>
  <c r="H838" i="3"/>
  <c r="O838" i="3"/>
  <c r="N840" i="3"/>
  <c r="K840" i="3"/>
  <c r="K805" i="3"/>
  <c r="N805" i="3"/>
  <c r="G793" i="3"/>
  <c r="H793" i="3" s="1"/>
  <c r="T819" i="3"/>
  <c r="G805" i="3"/>
  <c r="E809" i="3"/>
  <c r="O809" i="3"/>
  <c r="H809" i="3"/>
  <c r="Q842" i="3"/>
  <c r="J828" i="3"/>
  <c r="E793" i="3"/>
  <c r="F793" i="3" s="1"/>
  <c r="O830" i="3"/>
  <c r="H830" i="3"/>
  <c r="G801" i="3"/>
  <c r="T815" i="3"/>
  <c r="T807" i="3"/>
  <c r="E804" i="3"/>
  <c r="F804" i="3" s="1"/>
  <c r="H804" i="3"/>
  <c r="O804" i="3"/>
  <c r="G827" i="3"/>
  <c r="T841" i="3"/>
  <c r="Q838" i="3"/>
  <c r="J824" i="3"/>
  <c r="E800" i="3"/>
  <c r="F800" i="3" s="1"/>
  <c r="H800" i="3"/>
  <c r="O800" i="3"/>
  <c r="N848" i="3"/>
  <c r="K848" i="3"/>
  <c r="T867" i="3"/>
  <c r="G853" i="3"/>
  <c r="J842" i="3" l="1"/>
  <c r="Q856" i="3"/>
  <c r="K862" i="3"/>
  <c r="N862" i="3"/>
  <c r="J845" i="3"/>
  <c r="Q859" i="3"/>
  <c r="K824" i="3"/>
  <c r="N824" i="3"/>
  <c r="E825" i="3"/>
  <c r="F825" i="3" s="1"/>
  <c r="E805" i="3"/>
  <c r="F805" i="3" s="1"/>
  <c r="O805" i="3"/>
  <c r="H805" i="3"/>
  <c r="E814" i="3"/>
  <c r="F814" i="3" s="1"/>
  <c r="O814" i="3"/>
  <c r="H814" i="3"/>
  <c r="N841" i="3"/>
  <c r="K841" i="3"/>
  <c r="O853" i="3"/>
  <c r="H853" i="3"/>
  <c r="J838" i="3"/>
  <c r="Q852" i="3"/>
  <c r="E801" i="3"/>
  <c r="F801" i="3" s="1"/>
  <c r="O801" i="3"/>
  <c r="O807" i="3" s="1"/>
  <c r="H801" i="3"/>
  <c r="G807" i="3"/>
  <c r="H807" i="3" s="1"/>
  <c r="T833" i="3"/>
  <c r="G819" i="3"/>
  <c r="Q846" i="3"/>
  <c r="J832" i="3"/>
  <c r="N807" i="3"/>
  <c r="K807" i="3"/>
  <c r="T842" i="3"/>
  <c r="G828" i="3"/>
  <c r="K858" i="3"/>
  <c r="N858" i="3"/>
  <c r="E818" i="3"/>
  <c r="F818" i="3" s="1"/>
  <c r="O818" i="3"/>
  <c r="H818" i="3"/>
  <c r="T880" i="3"/>
  <c r="G866" i="3"/>
  <c r="K815" i="3"/>
  <c r="N815" i="3"/>
  <c r="E816" i="3"/>
  <c r="F816" i="3" s="1"/>
  <c r="H844" i="3"/>
  <c r="O844" i="3"/>
  <c r="T862" i="3"/>
  <c r="G848" i="3"/>
  <c r="T851" i="3"/>
  <c r="G837" i="3"/>
  <c r="E840" i="3"/>
  <c r="F840" i="3" s="1"/>
  <c r="H840" i="3"/>
  <c r="O840" i="3"/>
  <c r="O827" i="3"/>
  <c r="H827" i="3"/>
  <c r="E827" i="3"/>
  <c r="F827" i="3" s="1"/>
  <c r="J868" i="3"/>
  <c r="Q882" i="3"/>
  <c r="Q869" i="3"/>
  <c r="J855" i="3"/>
  <c r="N867" i="3"/>
  <c r="K867" i="3"/>
  <c r="T859" i="3"/>
  <c r="G845" i="3"/>
  <c r="Q865" i="3"/>
  <c r="J851" i="3"/>
  <c r="K819" i="3"/>
  <c r="N819" i="3"/>
  <c r="T829" i="3"/>
  <c r="G815" i="3"/>
  <c r="T821" i="3"/>
  <c r="Q890" i="3"/>
  <c r="J876" i="3"/>
  <c r="Q895" i="3"/>
  <c r="J881" i="3"/>
  <c r="O831" i="3"/>
  <c r="H831" i="3"/>
  <c r="E831" i="3"/>
  <c r="F831" i="3" s="1"/>
  <c r="N837" i="3"/>
  <c r="K837" i="3"/>
  <c r="Q847" i="3"/>
  <c r="J833" i="3"/>
  <c r="G867" i="3"/>
  <c r="T881" i="3"/>
  <c r="T855" i="3"/>
  <c r="G841" i="3"/>
  <c r="K828" i="3"/>
  <c r="N828" i="3"/>
  <c r="F809" i="3"/>
  <c r="N818" i="3"/>
  <c r="K818" i="3"/>
  <c r="K854" i="3"/>
  <c r="N854" i="3"/>
  <c r="J821" i="3"/>
  <c r="Q886" i="3"/>
  <c r="J872" i="3"/>
  <c r="E820" i="3"/>
  <c r="F820" i="3" s="1"/>
  <c r="T846" i="3"/>
  <c r="G832" i="3"/>
  <c r="O852" i="3"/>
  <c r="H852" i="3"/>
  <c r="Q843" i="3"/>
  <c r="J829" i="3"/>
  <c r="T872" i="3"/>
  <c r="G858" i="3"/>
  <c r="E807" i="3"/>
  <c r="F807" i="3" s="1"/>
  <c r="O834" i="3"/>
  <c r="H834" i="3"/>
  <c r="E834" i="3"/>
  <c r="F834" i="3" s="1"/>
  <c r="O823" i="3"/>
  <c r="H823" i="3"/>
  <c r="E823" i="3"/>
  <c r="G854" i="3"/>
  <c r="T868" i="3"/>
  <c r="K831" i="3"/>
  <c r="N831" i="3"/>
  <c r="T882" i="3" l="1"/>
  <c r="G868" i="3"/>
  <c r="N872" i="3"/>
  <c r="K872" i="3"/>
  <c r="T869" i="3"/>
  <c r="G855" i="3"/>
  <c r="J847" i="3"/>
  <c r="Q861" i="3"/>
  <c r="Q909" i="3"/>
  <c r="J895" i="3"/>
  <c r="K851" i="3"/>
  <c r="N851" i="3"/>
  <c r="T894" i="3"/>
  <c r="G880" i="3"/>
  <c r="O819" i="3"/>
  <c r="H819" i="3"/>
  <c r="E819" i="3"/>
  <c r="F819" i="3" s="1"/>
  <c r="N838" i="3"/>
  <c r="K838" i="3"/>
  <c r="E839" i="3"/>
  <c r="F839" i="3" s="1"/>
  <c r="N842" i="3"/>
  <c r="K842" i="3"/>
  <c r="O854" i="3"/>
  <c r="H854" i="3"/>
  <c r="E854" i="3"/>
  <c r="F854" i="3" s="1"/>
  <c r="J843" i="3"/>
  <c r="Q857" i="3"/>
  <c r="Q900" i="3"/>
  <c r="J886" i="3"/>
  <c r="T895" i="3"/>
  <c r="G881" i="3"/>
  <c r="G829" i="3"/>
  <c r="T843" i="3"/>
  <c r="T835" i="3"/>
  <c r="F823" i="3"/>
  <c r="O858" i="3"/>
  <c r="H858" i="3"/>
  <c r="T860" i="3"/>
  <c r="G846" i="3"/>
  <c r="N821" i="3"/>
  <c r="K821" i="3"/>
  <c r="H867" i="3"/>
  <c r="O867" i="3"/>
  <c r="Q904" i="3"/>
  <c r="J890" i="3"/>
  <c r="E845" i="3"/>
  <c r="F845" i="3" s="1"/>
  <c r="O845" i="3"/>
  <c r="H845" i="3"/>
  <c r="K855" i="3"/>
  <c r="N855" i="3"/>
  <c r="T865" i="3"/>
  <c r="G851" i="3"/>
  <c r="O828" i="3"/>
  <c r="H828" i="3"/>
  <c r="E828" i="3"/>
  <c r="F828" i="3" s="1"/>
  <c r="K832" i="3"/>
  <c r="N832" i="3"/>
  <c r="K829" i="3"/>
  <c r="N829" i="3"/>
  <c r="E830" i="3"/>
  <c r="F830" i="3" s="1"/>
  <c r="J835" i="3"/>
  <c r="E815" i="3"/>
  <c r="F815" i="3" s="1"/>
  <c r="O815" i="3"/>
  <c r="O821" i="3" s="1"/>
  <c r="H815" i="3"/>
  <c r="G821" i="3"/>
  <c r="H821" i="3" s="1"/>
  <c r="Q896" i="3"/>
  <c r="J882" i="3"/>
  <c r="T876" i="3"/>
  <c r="G862" i="3"/>
  <c r="N845" i="3"/>
  <c r="K845" i="3"/>
  <c r="O832" i="3"/>
  <c r="H832" i="3"/>
  <c r="E832" i="3"/>
  <c r="F832" i="3" s="1"/>
  <c r="N876" i="3"/>
  <c r="K876" i="3"/>
  <c r="J865" i="3"/>
  <c r="Q879" i="3"/>
  <c r="N868" i="3"/>
  <c r="K868" i="3"/>
  <c r="E837" i="3"/>
  <c r="O837" i="3"/>
  <c r="H837" i="3"/>
  <c r="T847" i="3"/>
  <c r="G833" i="3"/>
  <c r="E838" i="3"/>
  <c r="F838" i="3" s="1"/>
  <c r="T886" i="3"/>
  <c r="G872" i="3"/>
  <c r="E821" i="3"/>
  <c r="F821" i="3" s="1"/>
  <c r="E841" i="3"/>
  <c r="F841" i="3" s="1"/>
  <c r="O841" i="3"/>
  <c r="H841" i="3"/>
  <c r="K833" i="3"/>
  <c r="N833" i="3"/>
  <c r="N881" i="3"/>
  <c r="K881" i="3"/>
  <c r="T873" i="3"/>
  <c r="G859" i="3"/>
  <c r="Q883" i="3"/>
  <c r="J869" i="3"/>
  <c r="E848" i="3"/>
  <c r="F848" i="3" s="1"/>
  <c r="H848" i="3"/>
  <c r="O848" i="3"/>
  <c r="O866" i="3"/>
  <c r="H866" i="3"/>
  <c r="T856" i="3"/>
  <c r="G842" i="3"/>
  <c r="J846" i="3"/>
  <c r="J849" i="3" s="1"/>
  <c r="Q860" i="3"/>
  <c r="Q866" i="3"/>
  <c r="J852" i="3"/>
  <c r="E852" i="3" s="1"/>
  <c r="F852" i="3" s="1"/>
  <c r="Q873" i="3"/>
  <c r="J859" i="3"/>
  <c r="Q870" i="3"/>
  <c r="J856" i="3"/>
  <c r="K849" i="3" l="1"/>
  <c r="N849" i="3"/>
  <c r="O833" i="3"/>
  <c r="H833" i="3"/>
  <c r="E833" i="3"/>
  <c r="F833" i="3" s="1"/>
  <c r="Q910" i="3"/>
  <c r="J896" i="3"/>
  <c r="T879" i="3"/>
  <c r="G865" i="3"/>
  <c r="G860" i="3"/>
  <c r="T874" i="3"/>
  <c r="T857" i="3"/>
  <c r="G843" i="3"/>
  <c r="T849" i="3"/>
  <c r="G894" i="3"/>
  <c r="T908" i="3"/>
  <c r="O855" i="3"/>
  <c r="H855" i="3"/>
  <c r="E855" i="3"/>
  <c r="F855" i="3" s="1"/>
  <c r="K856" i="3"/>
  <c r="N856" i="3"/>
  <c r="E842" i="3"/>
  <c r="F842" i="3" s="1"/>
  <c r="H842" i="3"/>
  <c r="O842" i="3"/>
  <c r="N869" i="3"/>
  <c r="K869" i="3"/>
  <c r="O872" i="3"/>
  <c r="H872" i="3"/>
  <c r="T861" i="3"/>
  <c r="G847" i="3"/>
  <c r="N865" i="3"/>
  <c r="K865" i="3"/>
  <c r="O862" i="3"/>
  <c r="H862" i="3"/>
  <c r="E862" i="3"/>
  <c r="F862" i="3" s="1"/>
  <c r="N835" i="3"/>
  <c r="K835" i="3"/>
  <c r="O829" i="3"/>
  <c r="O835" i="3" s="1"/>
  <c r="H829" i="3"/>
  <c r="E829" i="3"/>
  <c r="F829" i="3" s="1"/>
  <c r="G835" i="3"/>
  <c r="H835" i="3" s="1"/>
  <c r="J909" i="3"/>
  <c r="Q923" i="3"/>
  <c r="G869" i="3"/>
  <c r="T883" i="3"/>
  <c r="Q884" i="3"/>
  <c r="J870" i="3"/>
  <c r="Q880" i="3"/>
  <c r="J866" i="3"/>
  <c r="G856" i="3"/>
  <c r="T870" i="3"/>
  <c r="Q897" i="3"/>
  <c r="J883" i="3"/>
  <c r="T900" i="3"/>
  <c r="G886" i="3"/>
  <c r="T890" i="3"/>
  <c r="G876" i="3"/>
  <c r="E835" i="3"/>
  <c r="F835" i="3" s="1"/>
  <c r="H881" i="3"/>
  <c r="O881" i="3"/>
  <c r="Q871" i="3"/>
  <c r="J857" i="3"/>
  <c r="Q875" i="3"/>
  <c r="J861" i="3"/>
  <c r="Q887" i="3"/>
  <c r="J873" i="3"/>
  <c r="N846" i="3"/>
  <c r="K846" i="3"/>
  <c r="G873" i="3"/>
  <c r="T887" i="3"/>
  <c r="Q893" i="3"/>
  <c r="J879" i="3"/>
  <c r="J904" i="3"/>
  <c r="Q918" i="3"/>
  <c r="N886" i="3"/>
  <c r="K886" i="3"/>
  <c r="K895" i="3"/>
  <c r="N895" i="3"/>
  <c r="E868" i="3"/>
  <c r="F868" i="3" s="1"/>
  <c r="O868" i="3"/>
  <c r="H868" i="3"/>
  <c r="K852" i="3"/>
  <c r="N852" i="3"/>
  <c r="E853" i="3"/>
  <c r="F853" i="3" s="1"/>
  <c r="F837" i="3"/>
  <c r="Q914" i="3"/>
  <c r="J900" i="3"/>
  <c r="T896" i="3"/>
  <c r="G882" i="3"/>
  <c r="K859" i="3"/>
  <c r="N859" i="3"/>
  <c r="Q874" i="3"/>
  <c r="J860" i="3"/>
  <c r="O859" i="3"/>
  <c r="H859" i="3"/>
  <c r="E859" i="3"/>
  <c r="F859" i="3" s="1"/>
  <c r="N882" i="3"/>
  <c r="K882" i="3"/>
  <c r="O851" i="3"/>
  <c r="H851" i="3"/>
  <c r="E851" i="3"/>
  <c r="N890" i="3"/>
  <c r="K890" i="3"/>
  <c r="E846" i="3"/>
  <c r="F846" i="3" s="1"/>
  <c r="H846" i="3"/>
  <c r="O846" i="3"/>
  <c r="T909" i="3"/>
  <c r="G895" i="3"/>
  <c r="N843" i="3"/>
  <c r="K843" i="3"/>
  <c r="E844" i="3"/>
  <c r="F844" i="3" s="1"/>
  <c r="H880" i="3"/>
  <c r="O880" i="3"/>
  <c r="N847" i="3"/>
  <c r="K847" i="3"/>
  <c r="K900" i="3" l="1"/>
  <c r="N900" i="3"/>
  <c r="K879" i="3"/>
  <c r="N879" i="3"/>
  <c r="N870" i="3"/>
  <c r="K870" i="3"/>
  <c r="Q928" i="3"/>
  <c r="J914" i="3"/>
  <c r="T914" i="3"/>
  <c r="G900" i="3"/>
  <c r="O895" i="3"/>
  <c r="H895" i="3"/>
  <c r="K860" i="3"/>
  <c r="N860" i="3"/>
  <c r="O882" i="3"/>
  <c r="H882" i="3"/>
  <c r="E882" i="3"/>
  <c r="F882" i="3" s="1"/>
  <c r="Q932" i="3"/>
  <c r="J918" i="3"/>
  <c r="Q889" i="3"/>
  <c r="J875" i="3"/>
  <c r="T904" i="3"/>
  <c r="G890" i="3"/>
  <c r="N883" i="3"/>
  <c r="K883" i="3"/>
  <c r="N866" i="3"/>
  <c r="K866" i="3"/>
  <c r="E866" i="3"/>
  <c r="F866" i="3" s="1"/>
  <c r="E867" i="3"/>
  <c r="F867" i="3" s="1"/>
  <c r="T897" i="3"/>
  <c r="G883" i="3"/>
  <c r="E847" i="3"/>
  <c r="F847" i="3" s="1"/>
  <c r="O847" i="3"/>
  <c r="O849" i="3" s="1"/>
  <c r="H847" i="3"/>
  <c r="H894" i="3"/>
  <c r="O894" i="3"/>
  <c r="T888" i="3"/>
  <c r="G874" i="3"/>
  <c r="T893" i="3"/>
  <c r="G879" i="3"/>
  <c r="E873" i="3"/>
  <c r="F873" i="3" s="1"/>
  <c r="O873" i="3"/>
  <c r="H873" i="3"/>
  <c r="Q901" i="3"/>
  <c r="J887" i="3"/>
  <c r="Q885" i="3"/>
  <c r="J871" i="3"/>
  <c r="O886" i="3"/>
  <c r="H886" i="3"/>
  <c r="T884" i="3"/>
  <c r="G870" i="3"/>
  <c r="Q937" i="3"/>
  <c r="J937" i="3" s="1"/>
  <c r="J923" i="3"/>
  <c r="E843" i="3"/>
  <c r="O843" i="3"/>
  <c r="H843" i="3"/>
  <c r="E865" i="3"/>
  <c r="H865" i="3"/>
  <c r="O865" i="3"/>
  <c r="J910" i="3"/>
  <c r="Q924" i="3"/>
  <c r="F851" i="3"/>
  <c r="Q907" i="3"/>
  <c r="J893" i="3"/>
  <c r="K861" i="3"/>
  <c r="N861" i="3"/>
  <c r="E876" i="3"/>
  <c r="F876" i="3" s="1"/>
  <c r="O876" i="3"/>
  <c r="H876" i="3"/>
  <c r="O856" i="3"/>
  <c r="H856" i="3"/>
  <c r="E856" i="3"/>
  <c r="F856" i="3" s="1"/>
  <c r="Q898" i="3"/>
  <c r="J884" i="3"/>
  <c r="K909" i="3"/>
  <c r="N909" i="3"/>
  <c r="T922" i="3"/>
  <c r="G908" i="3"/>
  <c r="T871" i="3"/>
  <c r="G857" i="3"/>
  <c r="T863" i="3"/>
  <c r="J863" i="3"/>
  <c r="T923" i="3"/>
  <c r="G909" i="3"/>
  <c r="Q888" i="3"/>
  <c r="J874" i="3"/>
  <c r="J877" i="3" s="1"/>
  <c r="T910" i="3"/>
  <c r="G896" i="3"/>
  <c r="K904" i="3"/>
  <c r="N904" i="3"/>
  <c r="T901" i="3"/>
  <c r="G887" i="3"/>
  <c r="N873" i="3"/>
  <c r="K873" i="3"/>
  <c r="K857" i="3"/>
  <c r="N857" i="3"/>
  <c r="E858" i="3"/>
  <c r="F858" i="3" s="1"/>
  <c r="G849" i="3"/>
  <c r="H849" i="3" s="1"/>
  <c r="Q911" i="3"/>
  <c r="J897" i="3"/>
  <c r="Q894" i="3"/>
  <c r="J880" i="3"/>
  <c r="E869" i="3"/>
  <c r="F869" i="3" s="1"/>
  <c r="H869" i="3"/>
  <c r="O869" i="3"/>
  <c r="T875" i="3"/>
  <c r="G861" i="3"/>
  <c r="O860" i="3"/>
  <c r="H860" i="3"/>
  <c r="E860" i="3"/>
  <c r="F860" i="3" s="1"/>
  <c r="K896" i="3"/>
  <c r="N896" i="3"/>
  <c r="K877" i="3" l="1"/>
  <c r="N877" i="3"/>
  <c r="O857" i="3"/>
  <c r="H857" i="3"/>
  <c r="E857" i="3"/>
  <c r="F857" i="3" s="1"/>
  <c r="G863" i="3"/>
  <c r="H863" i="3" s="1"/>
  <c r="Q938" i="3"/>
  <c r="J938" i="3" s="1"/>
  <c r="J924" i="3"/>
  <c r="F843" i="3"/>
  <c r="E849" i="3"/>
  <c r="F849" i="3" s="1"/>
  <c r="Q915" i="3"/>
  <c r="J901" i="3"/>
  <c r="Q946" i="3"/>
  <c r="J946" i="3" s="1"/>
  <c r="J932" i="3"/>
  <c r="Q908" i="3"/>
  <c r="J894" i="3"/>
  <c r="N863" i="3"/>
  <c r="K863" i="3"/>
  <c r="N910" i="3"/>
  <c r="K910" i="3"/>
  <c r="E880" i="3"/>
  <c r="F880" i="3" s="1"/>
  <c r="K897" i="3"/>
  <c r="N897" i="3"/>
  <c r="E896" i="3"/>
  <c r="F896" i="3" s="1"/>
  <c r="H896" i="3"/>
  <c r="O896" i="3"/>
  <c r="O908" i="3"/>
  <c r="H908" i="3"/>
  <c r="Q899" i="3"/>
  <c r="J885" i="3"/>
  <c r="T907" i="3"/>
  <c r="G893" i="3"/>
  <c r="Q903" i="3"/>
  <c r="J889" i="3"/>
  <c r="H900" i="3"/>
  <c r="O900" i="3"/>
  <c r="T889" i="3"/>
  <c r="G875" i="3"/>
  <c r="K880" i="3"/>
  <c r="N880" i="3"/>
  <c r="E881" i="3"/>
  <c r="F881" i="3" s="1"/>
  <c r="N874" i="3"/>
  <c r="K874" i="3"/>
  <c r="T937" i="3"/>
  <c r="G937" i="3" s="1"/>
  <c r="G923" i="3"/>
  <c r="K893" i="3"/>
  <c r="N893" i="3"/>
  <c r="E870" i="3"/>
  <c r="F870" i="3" s="1"/>
  <c r="O870" i="3"/>
  <c r="H870" i="3"/>
  <c r="T902" i="3"/>
  <c r="G888" i="3"/>
  <c r="T911" i="3"/>
  <c r="G897" i="3"/>
  <c r="T918" i="3"/>
  <c r="G904" i="3"/>
  <c r="N914" i="3"/>
  <c r="K914" i="3"/>
  <c r="Q902" i="3"/>
  <c r="J888" i="3"/>
  <c r="G871" i="3"/>
  <c r="T885" i="3"/>
  <c r="Q921" i="3"/>
  <c r="J907" i="3"/>
  <c r="F865" i="3"/>
  <c r="T898" i="3"/>
  <c r="G884" i="3"/>
  <c r="N871" i="3"/>
  <c r="K871" i="3"/>
  <c r="E872" i="3"/>
  <c r="F872" i="3" s="1"/>
  <c r="O879" i="3"/>
  <c r="H879" i="3"/>
  <c r="E879" i="3"/>
  <c r="N875" i="3"/>
  <c r="K875" i="3"/>
  <c r="Q942" i="3"/>
  <c r="J942" i="3" s="1"/>
  <c r="J928" i="3"/>
  <c r="E887" i="3"/>
  <c r="F887" i="3" s="1"/>
  <c r="H887" i="3"/>
  <c r="O887" i="3"/>
  <c r="T877" i="3"/>
  <c r="N884" i="3"/>
  <c r="K884" i="3"/>
  <c r="K923" i="3"/>
  <c r="N923" i="3"/>
  <c r="O861" i="3"/>
  <c r="H861" i="3"/>
  <c r="E861" i="3"/>
  <c r="F861" i="3" s="1"/>
  <c r="Q925" i="3"/>
  <c r="J911" i="3"/>
  <c r="T915" i="3"/>
  <c r="G901" i="3"/>
  <c r="T924" i="3"/>
  <c r="G910" i="3"/>
  <c r="O909" i="3"/>
  <c r="H909" i="3"/>
  <c r="T936" i="3"/>
  <c r="G936" i="3" s="1"/>
  <c r="G922" i="3"/>
  <c r="Q912" i="3"/>
  <c r="J898" i="3"/>
  <c r="E863" i="3"/>
  <c r="F863" i="3" s="1"/>
  <c r="K937" i="3"/>
  <c r="N937" i="3"/>
  <c r="N887" i="3"/>
  <c r="K887" i="3"/>
  <c r="E874" i="3"/>
  <c r="F874" i="3" s="1"/>
  <c r="O874" i="3"/>
  <c r="H874" i="3"/>
  <c r="E883" i="3"/>
  <c r="F883" i="3" s="1"/>
  <c r="O883" i="3"/>
  <c r="H883" i="3"/>
  <c r="O890" i="3"/>
  <c r="H890" i="3"/>
  <c r="E890" i="3"/>
  <c r="F890" i="3" s="1"/>
  <c r="N918" i="3"/>
  <c r="K918" i="3"/>
  <c r="T928" i="3"/>
  <c r="G914" i="3"/>
  <c r="E910" i="3" l="1"/>
  <c r="F910" i="3" s="1"/>
  <c r="O910" i="3"/>
  <c r="H910" i="3"/>
  <c r="K911" i="3"/>
  <c r="N911" i="3"/>
  <c r="E871" i="3"/>
  <c r="H871" i="3"/>
  <c r="O871" i="3"/>
  <c r="O877" i="3" s="1"/>
  <c r="T925" i="3"/>
  <c r="G911" i="3"/>
  <c r="E875" i="3"/>
  <c r="F875" i="3" s="1"/>
  <c r="O875" i="3"/>
  <c r="H875" i="3"/>
  <c r="T921" i="3"/>
  <c r="G907" i="3"/>
  <c r="K898" i="3"/>
  <c r="N898" i="3"/>
  <c r="Q939" i="3"/>
  <c r="J939" i="3" s="1"/>
  <c r="J925" i="3"/>
  <c r="O884" i="3"/>
  <c r="E884" i="3"/>
  <c r="F884" i="3" s="1"/>
  <c r="H884" i="3"/>
  <c r="N888" i="3"/>
  <c r="K888" i="3"/>
  <c r="O923" i="3"/>
  <c r="H923" i="3"/>
  <c r="T903" i="3"/>
  <c r="G889" i="3"/>
  <c r="K901" i="3"/>
  <c r="N901" i="3"/>
  <c r="Q926" i="3"/>
  <c r="J912" i="3"/>
  <c r="E901" i="3"/>
  <c r="F901" i="3" s="1"/>
  <c r="O901" i="3"/>
  <c r="H901" i="3"/>
  <c r="K928" i="3"/>
  <c r="N928" i="3"/>
  <c r="F879" i="3"/>
  <c r="G898" i="3"/>
  <c r="T912" i="3"/>
  <c r="Q935" i="3"/>
  <c r="J935" i="3" s="1"/>
  <c r="J921" i="3"/>
  <c r="Q916" i="3"/>
  <c r="J902" i="3"/>
  <c r="T932" i="3"/>
  <c r="G918" i="3"/>
  <c r="G902" i="3"/>
  <c r="T916" i="3"/>
  <c r="O937" i="3"/>
  <c r="H937" i="3"/>
  <c r="Q917" i="3"/>
  <c r="J903" i="3"/>
  <c r="N885" i="3"/>
  <c r="K885" i="3"/>
  <c r="E886" i="3"/>
  <c r="F886" i="3" s="1"/>
  <c r="J908" i="3"/>
  <c r="Q922" i="3"/>
  <c r="Q929" i="3"/>
  <c r="J915" i="3"/>
  <c r="K938" i="3"/>
  <c r="N938" i="3"/>
  <c r="O863" i="3"/>
  <c r="O936" i="3"/>
  <c r="H936" i="3"/>
  <c r="K946" i="3"/>
  <c r="N946" i="3"/>
  <c r="O914" i="3"/>
  <c r="H914" i="3"/>
  <c r="T938" i="3"/>
  <c r="G938" i="3" s="1"/>
  <c r="G924" i="3"/>
  <c r="K907" i="3"/>
  <c r="N907" i="3"/>
  <c r="H904" i="3"/>
  <c r="O904" i="3"/>
  <c r="O888" i="3"/>
  <c r="E888" i="3"/>
  <c r="F888" i="3" s="1"/>
  <c r="H888" i="3"/>
  <c r="N889" i="3"/>
  <c r="K889" i="3"/>
  <c r="K894" i="3"/>
  <c r="N894" i="3"/>
  <c r="E895" i="3"/>
  <c r="F895" i="3" s="1"/>
  <c r="K924" i="3"/>
  <c r="N924" i="3"/>
  <c r="J891" i="3"/>
  <c r="T942" i="3"/>
  <c r="G942" i="3" s="1"/>
  <c r="G928" i="3"/>
  <c r="E894" i="3"/>
  <c r="F894" i="3" s="1"/>
  <c r="O922" i="3"/>
  <c r="H922" i="3"/>
  <c r="T929" i="3"/>
  <c r="G915" i="3"/>
  <c r="G877" i="3"/>
  <c r="H877" i="3" s="1"/>
  <c r="K942" i="3"/>
  <c r="N942" i="3"/>
  <c r="T899" i="3"/>
  <c r="G885" i="3"/>
  <c r="T891" i="3"/>
  <c r="E897" i="3"/>
  <c r="F897" i="3" s="1"/>
  <c r="O897" i="3"/>
  <c r="H897" i="3"/>
  <c r="H893" i="3"/>
  <c r="E893" i="3"/>
  <c r="O893" i="3"/>
  <c r="Q913" i="3"/>
  <c r="J899" i="3"/>
  <c r="K932" i="3"/>
  <c r="N932" i="3"/>
  <c r="K903" i="3" l="1"/>
  <c r="N903" i="3"/>
  <c r="N935" i="3"/>
  <c r="K935" i="3"/>
  <c r="K925" i="3"/>
  <c r="N925" i="3"/>
  <c r="E908" i="3"/>
  <c r="F908" i="3" s="1"/>
  <c r="H885" i="3"/>
  <c r="O885" i="3"/>
  <c r="E885" i="3"/>
  <c r="G891" i="3"/>
  <c r="H891" i="3" s="1"/>
  <c r="T930" i="3"/>
  <c r="G916" i="3"/>
  <c r="T926" i="3"/>
  <c r="G912" i="3"/>
  <c r="K939" i="3"/>
  <c r="N939" i="3"/>
  <c r="F893" i="3"/>
  <c r="T913" i="3"/>
  <c r="G899" i="3"/>
  <c r="T905" i="3"/>
  <c r="E915" i="3"/>
  <c r="F915" i="3" s="1"/>
  <c r="O915" i="3"/>
  <c r="H915" i="3"/>
  <c r="K891" i="3"/>
  <c r="N891" i="3"/>
  <c r="Q943" i="3"/>
  <c r="J943" i="3" s="1"/>
  <c r="J929" i="3"/>
  <c r="E902" i="3"/>
  <c r="F902" i="3" s="1"/>
  <c r="H902" i="3"/>
  <c r="O902" i="3"/>
  <c r="Q930" i="3"/>
  <c r="J916" i="3"/>
  <c r="E898" i="3"/>
  <c r="F898" i="3" s="1"/>
  <c r="H898" i="3"/>
  <c r="O898" i="3"/>
  <c r="N912" i="3"/>
  <c r="K912" i="3"/>
  <c r="H889" i="3"/>
  <c r="E889" i="3"/>
  <c r="F889" i="3" s="1"/>
  <c r="O889" i="3"/>
  <c r="T935" i="3"/>
  <c r="G921" i="3"/>
  <c r="E911" i="3"/>
  <c r="F911" i="3" s="1"/>
  <c r="O911" i="3"/>
  <c r="H911" i="3"/>
  <c r="F871" i="3"/>
  <c r="E877" i="3"/>
  <c r="F877" i="3" s="1"/>
  <c r="Q927" i="3"/>
  <c r="J913" i="3"/>
  <c r="H928" i="3"/>
  <c r="O928" i="3"/>
  <c r="E938" i="3"/>
  <c r="F938" i="3" s="1"/>
  <c r="O938" i="3"/>
  <c r="H938" i="3"/>
  <c r="N908" i="3"/>
  <c r="K908" i="3"/>
  <c r="E909" i="3"/>
  <c r="F909" i="3" s="1"/>
  <c r="T946" i="3"/>
  <c r="G946" i="3" s="1"/>
  <c r="G932" i="3"/>
  <c r="E907" i="3"/>
  <c r="O907" i="3"/>
  <c r="H907" i="3"/>
  <c r="O942" i="3"/>
  <c r="H942" i="3"/>
  <c r="E936" i="3"/>
  <c r="K915" i="3"/>
  <c r="N915" i="3"/>
  <c r="Q931" i="3"/>
  <c r="J917" i="3"/>
  <c r="K902" i="3"/>
  <c r="N902" i="3"/>
  <c r="K899" i="3"/>
  <c r="N899" i="3"/>
  <c r="E900" i="3"/>
  <c r="F900" i="3" s="1"/>
  <c r="J905" i="3"/>
  <c r="T943" i="3"/>
  <c r="G943" i="3" s="1"/>
  <c r="G929" i="3"/>
  <c r="E904" i="3"/>
  <c r="F904" i="3" s="1"/>
  <c r="H924" i="3"/>
  <c r="O924" i="3"/>
  <c r="E924" i="3"/>
  <c r="F924" i="3" s="1"/>
  <c r="Q936" i="3"/>
  <c r="J936" i="3" s="1"/>
  <c r="J922" i="3"/>
  <c r="O918" i="3"/>
  <c r="H918" i="3"/>
  <c r="K921" i="3"/>
  <c r="N921" i="3"/>
  <c r="Q940" i="3"/>
  <c r="J940" i="3" s="1"/>
  <c r="J926" i="3"/>
  <c r="T917" i="3"/>
  <c r="G903" i="3"/>
  <c r="T939" i="3"/>
  <c r="G939" i="3" s="1"/>
  <c r="G925" i="3"/>
  <c r="E943" i="3" l="1"/>
  <c r="O943" i="3"/>
  <c r="H943" i="3"/>
  <c r="F936" i="3"/>
  <c r="F907" i="3"/>
  <c r="H925" i="3"/>
  <c r="O925" i="3"/>
  <c r="E925" i="3"/>
  <c r="F925" i="3" s="1"/>
  <c r="N905" i="3"/>
  <c r="K905" i="3"/>
  <c r="Q945" i="3"/>
  <c r="J945" i="3" s="1"/>
  <c r="J947" i="3" s="1"/>
  <c r="J931" i="3"/>
  <c r="Q941" i="3"/>
  <c r="J941" i="3" s="1"/>
  <c r="J927" i="3"/>
  <c r="E912" i="3"/>
  <c r="F912" i="3" s="1"/>
  <c r="O912" i="3"/>
  <c r="H912" i="3"/>
  <c r="K940" i="3"/>
  <c r="N940" i="3"/>
  <c r="O946" i="3"/>
  <c r="H946" i="3"/>
  <c r="E905" i="3"/>
  <c r="T940" i="3"/>
  <c r="G940" i="3" s="1"/>
  <c r="G926" i="3"/>
  <c r="F885" i="3"/>
  <c r="E891" i="3"/>
  <c r="F891" i="3" s="1"/>
  <c r="T931" i="3"/>
  <c r="G917" i="3"/>
  <c r="K917" i="3"/>
  <c r="N917" i="3"/>
  <c r="K913" i="3"/>
  <c r="N913" i="3"/>
  <c r="E914" i="3"/>
  <c r="F914" i="3" s="1"/>
  <c r="G935" i="3"/>
  <c r="K943" i="3"/>
  <c r="N943" i="3"/>
  <c r="T927" i="3"/>
  <c r="G913" i="3"/>
  <c r="T944" i="3"/>
  <c r="G944" i="3" s="1"/>
  <c r="G930" i="3"/>
  <c r="K926" i="3"/>
  <c r="N926" i="3"/>
  <c r="K922" i="3"/>
  <c r="N922" i="3"/>
  <c r="E923" i="3"/>
  <c r="F923" i="3" s="1"/>
  <c r="E922" i="3"/>
  <c r="F922" i="3" s="1"/>
  <c r="T919" i="3"/>
  <c r="E932" i="3"/>
  <c r="F932" i="3" s="1"/>
  <c r="H932" i="3"/>
  <c r="O932" i="3"/>
  <c r="J919" i="3"/>
  <c r="E939" i="3"/>
  <c r="F939" i="3" s="1"/>
  <c r="O939" i="3"/>
  <c r="H939" i="3"/>
  <c r="K936" i="3"/>
  <c r="N936" i="3"/>
  <c r="E937" i="3"/>
  <c r="F937" i="3" s="1"/>
  <c r="N916" i="3"/>
  <c r="K916" i="3"/>
  <c r="E903" i="3"/>
  <c r="F903" i="3" s="1"/>
  <c r="O903" i="3"/>
  <c r="H903" i="3"/>
  <c r="E918" i="3"/>
  <c r="F918" i="3" s="1"/>
  <c r="E929" i="3"/>
  <c r="F929" i="3" s="1"/>
  <c r="O929" i="3"/>
  <c r="H929" i="3"/>
  <c r="H921" i="3"/>
  <c r="O921" i="3"/>
  <c r="E921" i="3"/>
  <c r="Q944" i="3"/>
  <c r="J944" i="3" s="1"/>
  <c r="J930" i="3"/>
  <c r="K929" i="3"/>
  <c r="N929" i="3"/>
  <c r="E899" i="3"/>
  <c r="F899" i="3" s="1"/>
  <c r="O899" i="3"/>
  <c r="O905" i="3" s="1"/>
  <c r="H899" i="3"/>
  <c r="G905" i="3"/>
  <c r="H905" i="3" s="1"/>
  <c r="E916" i="3"/>
  <c r="F916" i="3" s="1"/>
  <c r="O916" i="3"/>
  <c r="H916" i="3"/>
  <c r="O891" i="3"/>
  <c r="N947" i="3" l="1"/>
  <c r="K947" i="3"/>
  <c r="T941" i="3"/>
  <c r="G927" i="3"/>
  <c r="T933" i="3"/>
  <c r="K919" i="3"/>
  <c r="N919" i="3"/>
  <c r="K930" i="3"/>
  <c r="N930" i="3"/>
  <c r="F905" i="3"/>
  <c r="K945" i="3"/>
  <c r="N945" i="3"/>
  <c r="K944" i="3"/>
  <c r="N944" i="3"/>
  <c r="E930" i="3"/>
  <c r="F930" i="3" s="1"/>
  <c r="H930" i="3"/>
  <c r="O930" i="3"/>
  <c r="K927" i="3"/>
  <c r="N927" i="3"/>
  <c r="E928" i="3"/>
  <c r="F928" i="3" s="1"/>
  <c r="J933" i="3"/>
  <c r="E944" i="3"/>
  <c r="O944" i="3"/>
  <c r="H944" i="3"/>
  <c r="E917" i="3"/>
  <c r="F917" i="3" s="1"/>
  <c r="O917" i="3"/>
  <c r="H917" i="3"/>
  <c r="E926" i="3"/>
  <c r="F926" i="3" s="1"/>
  <c r="H926" i="3"/>
  <c r="O926" i="3"/>
  <c r="K941" i="3"/>
  <c r="N941" i="3"/>
  <c r="E942" i="3"/>
  <c r="F921" i="3"/>
  <c r="E913" i="3"/>
  <c r="F913" i="3" s="1"/>
  <c r="O913" i="3"/>
  <c r="O919" i="3" s="1"/>
  <c r="H913" i="3"/>
  <c r="G919" i="3"/>
  <c r="H919" i="3" s="1"/>
  <c r="E935" i="3"/>
  <c r="O935" i="3"/>
  <c r="H935" i="3"/>
  <c r="T945" i="3"/>
  <c r="G945" i="3" s="1"/>
  <c r="G931" i="3"/>
  <c r="E940" i="3"/>
  <c r="O940" i="3"/>
  <c r="H940" i="3"/>
  <c r="E946" i="3"/>
  <c r="F946" i="3" s="1"/>
  <c r="K931" i="3"/>
  <c r="N931" i="3"/>
  <c r="F943" i="3"/>
  <c r="E945" i="3" l="1"/>
  <c r="O945" i="3"/>
  <c r="H945" i="3"/>
  <c r="F935" i="3"/>
  <c r="E919" i="3"/>
  <c r="F919" i="3" s="1"/>
  <c r="E927" i="3"/>
  <c r="F927" i="3" s="1"/>
  <c r="O927" i="3"/>
  <c r="O933" i="3" s="1"/>
  <c r="H927" i="3"/>
  <c r="G933" i="3"/>
  <c r="H933" i="3" s="1"/>
  <c r="F940" i="3"/>
  <c r="F944" i="3"/>
  <c r="G941" i="3"/>
  <c r="T947" i="3"/>
  <c r="E931" i="3"/>
  <c r="F931" i="3" s="1"/>
  <c r="O931" i="3"/>
  <c r="H931" i="3"/>
  <c r="F942" i="3"/>
  <c r="N933" i="3"/>
  <c r="K933" i="3"/>
  <c r="E933" i="3" l="1"/>
  <c r="F933" i="3" s="1"/>
  <c r="F945" i="3"/>
  <c r="E941" i="3"/>
  <c r="O941" i="3"/>
  <c r="O947" i="3" s="1"/>
  <c r="H941" i="3"/>
  <c r="G947" i="3"/>
  <c r="H947" i="3" s="1"/>
  <c r="F941" i="3" l="1"/>
  <c r="E947" i="3"/>
  <c r="F947" i="3" s="1"/>
  <c r="O43" i="2" l="1"/>
  <c r="B43" i="2"/>
  <c r="Q10" i="2" l="1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34" i="2"/>
  <c r="Q35" i="2"/>
  <c r="Q36" i="2"/>
  <c r="Q37" i="2"/>
  <c r="Q38" i="2"/>
  <c r="Q39" i="2"/>
  <c r="Q40" i="2"/>
  <c r="Q41" i="2"/>
  <c r="Q9" i="2"/>
</calcChain>
</file>

<file path=xl/sharedStrings.xml><?xml version="1.0" encoding="utf-8"?>
<sst xmlns="http://schemas.openxmlformats.org/spreadsheetml/2006/main" count="554" uniqueCount="115">
  <si>
    <t>Scenario</t>
  </si>
  <si>
    <t>Revenue Forecast RC 2017 using proposed rates without Okeechobee</t>
  </si>
  <si>
    <t xml:space="preserve">Scenario Comments: </t>
  </si>
  <si>
    <t xml:space="preserve">Print Date/Time: </t>
  </si>
  <si>
    <t> February 24, 2016 08:51:06</t>
  </si>
  <si>
    <t xml:space="preserve">Scenario run Date/Time: </t>
  </si>
  <si>
    <t xml:space="preserve">Scenario Id: </t>
  </si>
  <si>
    <t>Version ID: 2</t>
  </si>
  <si>
    <t>Executable version: 9.08.4</t>
  </si>
  <si>
    <t>Base Year: 201201.0</t>
  </si>
  <si>
    <t>Years run monthly: 10</t>
  </si>
  <si>
    <t>Scenario Actuals Date: 201508</t>
  </si>
  <si>
    <t xml:space="preserve">Cases in Scenario: </t>
  </si>
  <si>
    <t>Updated 2016.02.23-13:58 Attribute</t>
  </si>
  <si>
    <t>Base Attribute Case</t>
  </si>
  <si>
    <t>Updated 2015.11.19-12:28 Attribute</t>
  </si>
  <si>
    <t>RC2012 - Attribute - Aggregate Rate Classes</t>
  </si>
  <si>
    <t>Updated 2016.01.09-09:36 Attribute</t>
  </si>
  <si>
    <t>Revenue Forecast for Rate Case 201601 (Attribute)</t>
  </si>
  <si>
    <t>Updated 2016.02.23-13:58 Formula</t>
  </si>
  <si>
    <t>Formula Case</t>
  </si>
  <si>
    <t>Updated 2016.02.23-15:36 Overlay</t>
  </si>
  <si>
    <t>Rates and Blocks Jan 2016 WCEC3 with proposed rates wo Okeechobee</t>
  </si>
  <si>
    <t>Updated 2016.02.23-18:09 Overlay</t>
  </si>
  <si>
    <t>Revenue Forecast Sup Data Jan 2016 WCEC3 with  proposed rates wo Okeechobee</t>
  </si>
  <si>
    <t>Updated 2015.09.29-08:21 Overlay</t>
  </si>
  <si>
    <t>CREV Summary - for Forecast Oct 9 2015 Forecast 20160111</t>
  </si>
  <si>
    <t>Updated 2016.01.09-10:00 Overlay</t>
  </si>
  <si>
    <t>Revenue Forecast for Rate Case Updates 201601</t>
  </si>
  <si>
    <t>Updated 2015.10.08-15:23 Actuals</t>
  </si>
  <si>
    <t>Actuals - Revenue October 9 2015 Forecast 20160111</t>
  </si>
  <si>
    <t>Reports with Actuals Date::</t>
  </si>
  <si>
    <t>Report Sequence Set:</t>
  </si>
  <si>
    <t>Revenue Forecast</t>
  </si>
  <si>
    <t>Report Sequence Sub-Set:</t>
  </si>
  <si>
    <t>None</t>
  </si>
  <si>
    <t>AT:[]</t>
  </si>
  <si>
    <t>AL:[BASE Price ($ per kWh) Current Rates Rate Class Forecast]</t>
  </si>
  <si>
    <t>AI:[CDR Incentive Adjustment]</t>
  </si>
  <si>
    <t>T:[Street Lighting Energy Calculation]</t>
  </si>
  <si>
    <t>S:[]</t>
  </si>
  <si>
    <t>K:[ BASE REVENUES ($) ]</t>
  </si>
  <si>
    <t>J:[]</t>
  </si>
  <si>
    <t>B:[ SYSTEM SALES (mWh) ]</t>
  </si>
  <si>
    <t>A:[]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</si>
  <si>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</si>
  <si>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</si>
  <si>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</si>
  <si>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</si>
  <si>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</si>
  <si>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</si>
  <si>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</si>
  <si>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</si>
  <si>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</si>
  <si>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</si>
  <si>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</si>
  <si>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</si>
  <si>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 xml:space="preserve">     C:[Residential]</t>
  </si>
  <si>
    <t xml:space="preserve">     D:[Commercial]</t>
  </si>
  <si>
    <t xml:space="preserve">     E:[Industrial]</t>
  </si>
  <si>
    <t xml:space="preserve">     F:[Street &amp; Highway]</t>
  </si>
  <si>
    <t xml:space="preserve">     G:[Other]</t>
  </si>
  <si>
    <t xml:space="preserve">     H:[Railroads &amp; Railway]</t>
  </si>
  <si>
    <t xml:space="preserve">     I:[TOTAL JURISDICTIONAL SALES]</t>
  </si>
  <si>
    <t xml:space="preserve">     L:[Residential]</t>
  </si>
  <si>
    <t xml:space="preserve">     M:[Commercial]</t>
  </si>
  <si>
    <t xml:space="preserve">     N:[Industrial]</t>
  </si>
  <si>
    <t xml:space="preserve">     O:[Street &amp; Highway]</t>
  </si>
  <si>
    <t xml:space="preserve">     P:[Other]</t>
  </si>
  <si>
    <t xml:space="preserve">     Q:[Railroads &amp; Railways]</t>
  </si>
  <si>
    <t xml:space="preserve">     R:[TOTAL JURISDICTIONAL REVENUES]</t>
  </si>
  <si>
    <t xml:space="preserve">     AC:[Revenue Exempt from GRT]</t>
  </si>
  <si>
    <t xml:space="preserve">     AM:[Residential]</t>
  </si>
  <si>
    <t xml:space="preserve">     AN:[Commercial]</t>
  </si>
  <si>
    <t xml:space="preserve">     AO:[Industrial]</t>
  </si>
  <si>
    <t xml:space="preserve">     AP:[Street &amp; Highway]</t>
  </si>
  <si>
    <t xml:space="preserve">     AQ:[Other]</t>
  </si>
  <si>
    <t xml:space="preserve">     AR:[Railroads &amp; Railways]</t>
  </si>
  <si>
    <t xml:space="preserve">     AS:[TOTAL]</t>
  </si>
  <si>
    <t>May 2019</t>
  </si>
  <si>
    <t>For source file refer to:  Inputs for Rates October 2015 Approved Forecast no-links.xlsx</t>
  </si>
  <si>
    <t>Calendar</t>
  </si>
  <si>
    <t>Annual</t>
  </si>
  <si>
    <t>Delivered</t>
  </si>
  <si>
    <t>Total</t>
  </si>
  <si>
    <t>Unbilled % NEL</t>
  </si>
  <si>
    <t>Loss Factor</t>
  </si>
  <si>
    <t>Sales to NEL Ratio</t>
  </si>
  <si>
    <t>Unbilled % NEL-Fcst</t>
  </si>
  <si>
    <t>MONTH</t>
  </si>
  <si>
    <t>NEL</t>
  </si>
  <si>
    <t>Change</t>
  </si>
  <si>
    <t>SALES</t>
  </si>
  <si>
    <t>Sales</t>
  </si>
  <si>
    <t>Unbilled</t>
  </si>
  <si>
    <t>Forecast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</si>
  <si>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</si>
  <si>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</si>
  <si>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</si>
  <si>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</si>
  <si>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</si>
  <si>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</si>
  <si>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</si>
  <si>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</si>
  <si>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</si>
  <si>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</si>
  <si>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</si>
  <si>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</si>
  <si>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</si>
  <si>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Updated CILC Adjustment (Decreased Credits)</t>
  </si>
  <si>
    <t>Total Adjusted CILC/CDR Incentives</t>
  </si>
  <si>
    <t>OPC 015512</t>
  </si>
  <si>
    <t>FPL RC-16</t>
  </si>
  <si>
    <t>OPC 015511</t>
  </si>
  <si>
    <t>OPC 015513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</si>
</sst>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"/>
    <numFmt numFmtId="165" formatCode="#,##0.0000_);[Red]\(#,##0.0000\);&quot; &quot;"/>
    <numFmt numFmtId="166" formatCode="#,##0.00000_);[Red]\(#,##0.00000\);&quot; &quot;"/>
    <numFmt numFmtId="167" formatCode="#,##0.00_)"/>
    <numFmt numFmtId="168" formatCode="General_)"/>
    <numFmt numFmtId="169" formatCode="_(* #,##0_);_(* \(#,##0\);_(* &quot;-&quot;??_);_(@_)"/>
    <numFmt numFmtId="170" formatCode="0.0%"/>
    <numFmt numFmtId="171" formatCode="#,##0.0_);\(#,##0.0\)"/>
    <numFmt numFmtId="172" formatCode="0.000%"/>
    <numFmt numFmtId="173" formatCode="0.0000"/>
    <numFmt numFmtId="174" formatCode="_(&quot;$&quot;* #,##0_);_(&quot;$&quot;* \(#,##0\);_(&quot;$&quot;* &quot;-&quot;??_);_(@_)"/>
    <numFmt numFmtId="175" formatCode="0.00000%"/>
    <numFmt numFmtId="176" formatCode="0.000000"/>
    <numFmt numFmtId="177" formatCode="0.000_)"/>
    <numFmt numFmtId="178" formatCode="_-* #,##0.00\ _D_M_-;\-* #,##0.00\ _D_M_-;_-* &quot;-&quot;??\ _D_M_-;_-@_-"/>
    <numFmt numFmtId="179" formatCode="_-* #,##0.00\ &quot;DM&quot;_-;\-* #,##0.00\ &quot;DM&quot;_-;_-* &quot;-&quot;??\ &quot;DM&quot;_-;_-@_-"/>
    <numFmt numFmtId="180" formatCode="&quot;$&quot;#,##0\ ;\(&quot;$&quot;#,##0\)"/>
    <numFmt numFmtId="181" formatCode="0.00_)"/>
    <numFmt numFmtId="182" formatCode="#,##0.00000_)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Helv"/>
    </font>
    <font>
      <sz val="8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0"/>
      <name val="Tms Rmn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name val="Times New Roman"/>
      <family val="1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color theme="1"/>
      <name val="Arial"/>
      <family val="2"/>
    </font>
    <font>
      <sz val="10"/>
      <color indexed="8"/>
      <name val="Times New Roman"/>
      <family val="2"/>
    </font>
    <font>
      <sz val="10"/>
      <name val="MS Sans Serif"/>
      <family val="2"/>
    </font>
    <font>
      <sz val="12"/>
      <name val="Helv"/>
    </font>
    <font>
      <b/>
      <sz val="11"/>
      <color indexed="63"/>
      <name val="Calibri"/>
      <family val="2"/>
    </font>
    <font>
      <sz val="14"/>
      <name val="B Times Bold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sz val="9"/>
      <color indexed="2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8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8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1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0" fillId="0" borderId="0"/>
    <xf numFmtId="176" fontId="20" fillId="0" borderId="0">
      <alignment horizontal="left" wrapText="1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0" fontId="35" fillId="34" borderId="0" applyNumberFormat="0" applyBorder="0" applyAlignment="0" applyProtection="0"/>
    <xf numFmtId="0" fontId="1" fillId="10" borderId="0" applyNumberFormat="0" applyBorder="0" applyAlignment="0" applyProtection="0"/>
    <xf numFmtId="0" fontId="35" fillId="35" borderId="0" applyNumberFormat="0" applyBorder="0" applyAlignment="0" applyProtection="0"/>
    <xf numFmtId="0" fontId="1" fillId="14" borderId="0" applyNumberFormat="0" applyBorder="0" applyAlignment="0" applyProtection="0"/>
    <xf numFmtId="0" fontId="35" fillId="36" borderId="0" applyNumberFormat="0" applyBorder="0" applyAlignment="0" applyProtection="0"/>
    <xf numFmtId="0" fontId="1" fillId="18" borderId="0" applyNumberFormat="0" applyBorder="0" applyAlignment="0" applyProtection="0"/>
    <xf numFmtId="0" fontId="35" fillId="37" borderId="0" applyNumberFormat="0" applyBorder="0" applyAlignment="0" applyProtection="0"/>
    <xf numFmtId="0" fontId="1" fillId="22" borderId="0" applyNumberFormat="0" applyBorder="0" applyAlignment="0" applyProtection="0"/>
    <xf numFmtId="0" fontId="35" fillId="38" borderId="0" applyNumberFormat="0" applyBorder="0" applyAlignment="0" applyProtection="0"/>
    <xf numFmtId="0" fontId="1" fillId="26" borderId="0" applyNumberFormat="0" applyBorder="0" applyAlignment="0" applyProtection="0"/>
    <xf numFmtId="0" fontId="35" fillId="39" borderId="0" applyNumberFormat="0" applyBorder="0" applyAlignment="0" applyProtection="0"/>
    <xf numFmtId="0" fontId="1" fillId="30" borderId="0" applyNumberFormat="0" applyBorder="0" applyAlignment="0" applyProtection="0"/>
    <xf numFmtId="0" fontId="35" fillId="40" borderId="0" applyNumberFormat="0" applyBorder="0" applyAlignment="0" applyProtection="0"/>
    <xf numFmtId="0" fontId="1" fillId="11" borderId="0" applyNumberFormat="0" applyBorder="0" applyAlignment="0" applyProtection="0"/>
    <xf numFmtId="0" fontId="35" fillId="35" borderId="0" applyNumberFormat="0" applyBorder="0" applyAlignment="0" applyProtection="0"/>
    <xf numFmtId="0" fontId="1" fillId="15" borderId="0" applyNumberFormat="0" applyBorder="0" applyAlignment="0" applyProtection="0"/>
    <xf numFmtId="0" fontId="35" fillId="41" borderId="0" applyNumberFormat="0" applyBorder="0" applyAlignment="0" applyProtection="0"/>
    <xf numFmtId="0" fontId="1" fillId="19" borderId="0" applyNumberFormat="0" applyBorder="0" applyAlignment="0" applyProtection="0"/>
    <xf numFmtId="0" fontId="35" fillId="42" borderId="0" applyNumberFormat="0" applyBorder="0" applyAlignment="0" applyProtection="0"/>
    <xf numFmtId="0" fontId="1" fillId="23" borderId="0" applyNumberFormat="0" applyBorder="0" applyAlignment="0" applyProtection="0"/>
    <xf numFmtId="0" fontId="35" fillId="40" borderId="0" applyNumberFormat="0" applyBorder="0" applyAlignment="0" applyProtection="0"/>
    <xf numFmtId="0" fontId="1" fillId="27" borderId="0" applyNumberFormat="0" applyBorder="0" applyAlignment="0" applyProtection="0"/>
    <xf numFmtId="0" fontId="35" fillId="43" borderId="0" applyNumberFormat="0" applyBorder="0" applyAlignment="0" applyProtection="0"/>
    <xf numFmtId="0" fontId="1" fillId="31" borderId="0" applyNumberFormat="0" applyBorder="0" applyAlignment="0" applyProtection="0"/>
    <xf numFmtId="0" fontId="37" fillId="40" borderId="0" applyNumberFormat="0" applyBorder="0" applyAlignment="0" applyProtection="0"/>
    <xf numFmtId="0" fontId="37" fillId="35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0" borderId="0" applyNumberFormat="0" applyBorder="0" applyAlignment="0" applyProtection="0"/>
    <xf numFmtId="0" fontId="37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38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8" fillId="53" borderId="0" applyNumberFormat="0" applyBorder="0" applyAlignment="0" applyProtection="0"/>
    <xf numFmtId="0" fontId="38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49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40" fillId="49" borderId="0" applyNumberFormat="0" applyBorder="0" applyAlignment="0" applyProtection="0"/>
    <xf numFmtId="0" fontId="20" fillId="60" borderId="10"/>
    <xf numFmtId="0" fontId="41" fillId="0" borderId="0"/>
    <xf numFmtId="0" fontId="42" fillId="61" borderId="11" applyNumberFormat="0" applyAlignment="0" applyProtection="0"/>
    <xf numFmtId="0" fontId="43" fillId="50" borderId="12" applyNumberFormat="0" applyAlignment="0" applyProtection="0"/>
    <xf numFmtId="177" fontId="44" fillId="0" borderId="0"/>
    <xf numFmtId="177" fontId="44" fillId="0" borderId="0"/>
    <xf numFmtId="177" fontId="44" fillId="0" borderId="0"/>
    <xf numFmtId="177" fontId="44" fillId="0" borderId="0"/>
    <xf numFmtId="177" fontId="44" fillId="0" borderId="0"/>
    <xf numFmtId="177" fontId="44" fillId="0" borderId="0"/>
    <xf numFmtId="177" fontId="44" fillId="0" borderId="0"/>
    <xf numFmtId="177" fontId="44" fillId="0" borderId="0"/>
    <xf numFmtId="41" fontId="1" fillId="0" borderId="0" applyFont="0" applyFill="0" applyBorder="0" applyAlignment="0" applyProtection="0"/>
    <xf numFmtId="37" fontId="36" fillId="0" borderId="0"/>
    <xf numFmtId="39" fontId="36" fillId="0" borderId="0"/>
    <xf numFmtId="37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20" fillId="62" borderId="10"/>
    <xf numFmtId="42" fontId="1" fillId="0" borderId="0" applyFont="0" applyFill="0" applyBorder="0" applyAlignment="0" applyProtection="0"/>
    <xf numFmtId="7" fontId="36" fillId="0" borderId="0" applyFont="0" applyFill="0" applyBorder="0" applyAlignment="0" applyProtection="0"/>
    <xf numFmtId="37" fontId="36" fillId="0" borderId="0" applyFont="0" applyFill="0" applyBorder="0" applyAlignment="0" applyProtection="0"/>
    <xf numFmtId="17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63" borderId="0" applyNumberFormat="0" applyBorder="0" applyAlignment="0" applyProtection="0"/>
    <xf numFmtId="0" fontId="46" fillId="64" borderId="0" applyNumberFormat="0" applyBorder="0" applyAlignment="0" applyProtection="0"/>
    <xf numFmtId="0" fontId="46" fillId="65" borderId="0" applyNumberFormat="0" applyBorder="0" applyAlignment="0" applyProtection="0"/>
    <xf numFmtId="37" fontId="36" fillId="0" borderId="0"/>
    <xf numFmtId="0" fontId="47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48" fillId="66" borderId="0" applyNumberFormat="0" applyBorder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1" fillId="0" borderId="15" applyNumberFormat="0" applyFill="0" applyAlignment="0" applyProtection="0"/>
    <xf numFmtId="0" fontId="51" fillId="0" borderId="0" applyNumberFormat="0" applyFill="0" applyBorder="0" applyAlignment="0" applyProtection="0"/>
    <xf numFmtId="37" fontId="36" fillId="0" borderId="0"/>
    <xf numFmtId="0" fontId="52" fillId="58" borderId="11" applyNumberFormat="0" applyAlignment="0" applyProtection="0"/>
    <xf numFmtId="0" fontId="53" fillId="0" borderId="16" applyNumberFormat="0" applyFill="0" applyAlignment="0" applyProtection="0"/>
    <xf numFmtId="14" fontId="36" fillId="0" borderId="0">
      <alignment horizontal="center"/>
    </xf>
    <xf numFmtId="37" fontId="36" fillId="0" borderId="17">
      <alignment horizontal="right"/>
    </xf>
    <xf numFmtId="37" fontId="36" fillId="0" borderId="0">
      <alignment horizontal="center"/>
    </xf>
    <xf numFmtId="37" fontId="36" fillId="0" borderId="0">
      <alignment horizontal="center"/>
    </xf>
    <xf numFmtId="17" fontId="36" fillId="0" borderId="0">
      <alignment horizontal="center"/>
    </xf>
    <xf numFmtId="0" fontId="54" fillId="58" borderId="0" applyNumberFormat="0" applyBorder="0" applyAlignment="0" applyProtection="0"/>
    <xf numFmtId="181" fontId="55" fillId="0" borderId="0"/>
    <xf numFmtId="0" fontId="1" fillId="0" borderId="0"/>
    <xf numFmtId="0" fontId="5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8" fillId="0" borderId="0"/>
    <xf numFmtId="0" fontId="3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58" fillId="0" borderId="0"/>
    <xf numFmtId="0" fontId="20" fillId="0" borderId="0"/>
    <xf numFmtId="0" fontId="20" fillId="0" borderId="0"/>
    <xf numFmtId="0" fontId="20" fillId="0" borderId="0"/>
    <xf numFmtId="37" fontId="41" fillId="0" borderId="0"/>
    <xf numFmtId="0" fontId="20" fillId="0" borderId="0"/>
    <xf numFmtId="0" fontId="20" fillId="0" borderId="0"/>
    <xf numFmtId="0" fontId="20" fillId="0" borderId="0"/>
    <xf numFmtId="37" fontId="41" fillId="0" borderId="0"/>
    <xf numFmtId="0" fontId="20" fillId="0" borderId="0"/>
    <xf numFmtId="0" fontId="20" fillId="0" borderId="0"/>
    <xf numFmtId="0" fontId="20" fillId="0" borderId="0"/>
    <xf numFmtId="37" fontId="41" fillId="0" borderId="0"/>
    <xf numFmtId="0" fontId="1" fillId="0" borderId="0"/>
    <xf numFmtId="0" fontId="20" fillId="0" borderId="0"/>
    <xf numFmtId="0" fontId="20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20" fillId="57" borderId="10" applyNumberFormat="0" applyFont="0" applyAlignment="0" applyProtection="0"/>
    <xf numFmtId="0" fontId="1" fillId="8" borderId="8" applyNumberFormat="0" applyFont="0" applyAlignment="0" applyProtection="0"/>
    <xf numFmtId="37" fontId="59" fillId="67" borderId="17" applyNumberFormat="0" applyFont="0" applyFill="0" applyAlignment="0" applyProtection="0"/>
    <xf numFmtId="0" fontId="60" fillId="61" borderId="18" applyNumberFormat="0" applyAlignment="0" applyProtection="0"/>
    <xf numFmtId="0" fontId="61" fillId="0" borderId="0">
      <alignment horizontal="centerContinuous"/>
    </xf>
    <xf numFmtId="37" fontId="36" fillId="0" borderId="0"/>
    <xf numFmtId="37" fontId="36" fillId="0" borderId="0" applyFont="0" applyFill="0" applyBorder="0" applyAlignment="0" applyProtection="0"/>
    <xf numFmtId="37" fontId="36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0" fontId="20" fillId="0" borderId="0"/>
    <xf numFmtId="37" fontId="36" fillId="0" borderId="0"/>
    <xf numFmtId="37" fontId="36" fillId="0" borderId="0"/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0" fontId="62" fillId="0" borderId="19">
      <alignment horizontal="center"/>
    </xf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0" fontId="58" fillId="68" borderId="0" applyNumberFormat="0" applyFont="0" applyBorder="0" applyAlignment="0" applyProtection="0"/>
    <xf numFmtId="4" fontId="63" fillId="69" borderId="20" applyNumberFormat="0" applyProtection="0">
      <alignment vertical="center"/>
    </xf>
    <xf numFmtId="4" fontId="64" fillId="69" borderId="20" applyNumberFormat="0" applyProtection="0">
      <alignment vertical="center"/>
    </xf>
    <xf numFmtId="4" fontId="63" fillId="69" borderId="20" applyNumberFormat="0" applyProtection="0">
      <alignment horizontal="left" vertical="center" indent="1"/>
    </xf>
    <xf numFmtId="0" fontId="63" fillId="69" borderId="20" applyNumberFormat="0" applyProtection="0">
      <alignment horizontal="left" vertical="top" indent="1"/>
    </xf>
    <xf numFmtId="4" fontId="63" fillId="34" borderId="0" applyNumberFormat="0" applyProtection="0">
      <alignment horizontal="left" vertical="center" indent="1"/>
    </xf>
    <xf numFmtId="4" fontId="35" fillId="39" borderId="20" applyNumberFormat="0" applyProtection="0">
      <alignment horizontal="right" vertical="center"/>
    </xf>
    <xf numFmtId="4" fontId="35" fillId="35" borderId="20" applyNumberFormat="0" applyProtection="0">
      <alignment horizontal="right" vertical="center"/>
    </xf>
    <xf numFmtId="4" fontId="35" fillId="70" borderId="20" applyNumberFormat="0" applyProtection="0">
      <alignment horizontal="right" vertical="center"/>
    </xf>
    <xf numFmtId="4" fontId="35" fillId="71" borderId="20" applyNumberFormat="0" applyProtection="0">
      <alignment horizontal="right" vertical="center"/>
    </xf>
    <xf numFmtId="4" fontId="35" fillId="72" borderId="20" applyNumberFormat="0" applyProtection="0">
      <alignment horizontal="right" vertical="center"/>
    </xf>
    <xf numFmtId="4" fontId="35" fillId="73" borderId="20" applyNumberFormat="0" applyProtection="0">
      <alignment horizontal="right" vertical="center"/>
    </xf>
    <xf numFmtId="4" fontId="35" fillId="41" borderId="20" applyNumberFormat="0" applyProtection="0">
      <alignment horizontal="right" vertical="center"/>
    </xf>
    <xf numFmtId="4" fontId="35" fillId="74" borderId="20" applyNumberFormat="0" applyProtection="0">
      <alignment horizontal="right" vertical="center"/>
    </xf>
    <xf numFmtId="4" fontId="35" fillId="75" borderId="20" applyNumberFormat="0" applyProtection="0">
      <alignment horizontal="right" vertical="center"/>
    </xf>
    <xf numFmtId="4" fontId="63" fillId="76" borderId="21" applyNumberFormat="0" applyProtection="0">
      <alignment horizontal="left" vertical="center" indent="1"/>
    </xf>
    <xf numFmtId="4" fontId="35" fillId="77" borderId="0" applyNumberFormat="0" applyProtection="0">
      <alignment horizontal="left" vertical="center" indent="1"/>
    </xf>
    <xf numFmtId="4" fontId="65" fillId="40" borderId="0" applyNumberFormat="0" applyProtection="0">
      <alignment horizontal="left" vertical="center" indent="1"/>
    </xf>
    <xf numFmtId="4" fontId="35" fillId="34" borderId="20" applyNumberFormat="0" applyProtection="0">
      <alignment horizontal="right" vertical="center"/>
    </xf>
    <xf numFmtId="4" fontId="35" fillId="77" borderId="0" applyNumberFormat="0" applyProtection="0">
      <alignment horizontal="left" vertical="center" indent="1"/>
    </xf>
    <xf numFmtId="4" fontId="35" fillId="34" borderId="0" applyNumberFormat="0" applyProtection="0">
      <alignment horizontal="left" vertical="center" indent="1"/>
    </xf>
    <xf numFmtId="0" fontId="20" fillId="40" borderId="20" applyNumberFormat="0" applyProtection="0">
      <alignment horizontal="left" vertical="center" indent="1"/>
    </xf>
    <xf numFmtId="0" fontId="20" fillId="40" borderId="20" applyNumberFormat="0" applyProtection="0">
      <alignment horizontal="left" vertical="top" indent="1"/>
    </xf>
    <xf numFmtId="0" fontId="20" fillId="34" borderId="20" applyNumberFormat="0" applyProtection="0">
      <alignment horizontal="left" vertical="center" indent="1"/>
    </xf>
    <xf numFmtId="0" fontId="20" fillId="34" borderId="20" applyNumberFormat="0" applyProtection="0">
      <alignment horizontal="left" vertical="top" indent="1"/>
    </xf>
    <xf numFmtId="0" fontId="20" fillId="38" borderId="20" applyNumberFormat="0" applyProtection="0">
      <alignment horizontal="left" vertical="center" indent="1"/>
    </xf>
    <xf numFmtId="0" fontId="20" fillId="38" borderId="20" applyNumberFormat="0" applyProtection="0">
      <alignment horizontal="left" vertical="top" indent="1"/>
    </xf>
    <xf numFmtId="0" fontId="20" fillId="77" borderId="20" applyNumberFormat="0" applyProtection="0">
      <alignment horizontal="left" vertical="center" indent="1"/>
    </xf>
    <xf numFmtId="0" fontId="20" fillId="77" borderId="20" applyNumberFormat="0" applyProtection="0">
      <alignment horizontal="left" vertical="top" indent="1"/>
    </xf>
    <xf numFmtId="0" fontId="20" fillId="37" borderId="17" applyNumberFormat="0">
      <protection locked="0"/>
    </xf>
    <xf numFmtId="4" fontId="35" fillId="36" borderId="20" applyNumberFormat="0" applyProtection="0">
      <alignment vertical="center"/>
    </xf>
    <xf numFmtId="4" fontId="66" fillId="36" borderId="20" applyNumberFormat="0" applyProtection="0">
      <alignment vertical="center"/>
    </xf>
    <xf numFmtId="4" fontId="35" fillId="36" borderId="20" applyNumberFormat="0" applyProtection="0">
      <alignment horizontal="left" vertical="center" indent="1"/>
    </xf>
    <xf numFmtId="0" fontId="35" fillId="36" borderId="20" applyNumberFormat="0" applyProtection="0">
      <alignment horizontal="left" vertical="top" indent="1"/>
    </xf>
    <xf numFmtId="4" fontId="35" fillId="77" borderId="20" applyNumberFormat="0" applyProtection="0">
      <alignment horizontal="right" vertical="center"/>
    </xf>
    <xf numFmtId="4" fontId="66" fillId="77" borderId="20" applyNumberFormat="0" applyProtection="0">
      <alignment horizontal="right" vertical="center"/>
    </xf>
    <xf numFmtId="4" fontId="35" fillId="34" borderId="20" applyNumberFormat="0" applyProtection="0">
      <alignment horizontal="left" vertical="center" indent="1"/>
    </xf>
    <xf numFmtId="0" fontId="35" fillId="34" borderId="20" applyNumberFormat="0" applyProtection="0">
      <alignment horizontal="left" vertical="top" indent="1"/>
    </xf>
    <xf numFmtId="4" fontId="67" fillId="78" borderId="0" applyNumberFormat="0" applyProtection="0">
      <alignment horizontal="left" vertical="center" indent="1"/>
    </xf>
    <xf numFmtId="4" fontId="68" fillId="77" borderId="20" applyNumberFormat="0" applyProtection="0">
      <alignment horizontal="right" vertical="center"/>
    </xf>
    <xf numFmtId="0" fontId="69" fillId="0" borderId="0"/>
    <xf numFmtId="0" fontId="70" fillId="0" borderId="0"/>
    <xf numFmtId="0" fontId="71" fillId="79" borderId="0"/>
    <xf numFmtId="0" fontId="72" fillId="79" borderId="22"/>
    <xf numFmtId="0" fontId="72" fillId="79" borderId="0"/>
    <xf numFmtId="0" fontId="73" fillId="80" borderId="22">
      <protection locked="0"/>
    </xf>
    <xf numFmtId="0" fontId="73" fillId="79" borderId="0"/>
    <xf numFmtId="0" fontId="74" fillId="0" borderId="0" applyNumberFormat="0" applyFill="0" applyBorder="0" applyAlignment="0" applyProtection="0"/>
    <xf numFmtId="176" fontId="20" fillId="0" borderId="0">
      <alignment horizontal="left" wrapText="1"/>
    </xf>
    <xf numFmtId="0" fontId="74" fillId="0" borderId="0" applyNumberFormat="0" applyFill="0" applyBorder="0" applyAlignment="0" applyProtection="0"/>
    <xf numFmtId="0" fontId="46" fillId="0" borderId="23" applyNumberFormat="0" applyFill="0" applyAlignment="0" applyProtection="0"/>
    <xf numFmtId="0" fontId="75" fillId="0" borderId="0" applyNumberFormat="0" applyFill="0" applyBorder="0" applyAlignment="0" applyProtection="0"/>
    <xf numFmtId="37" fontId="36" fillId="0" borderId="0">
      <alignment horizontal="center"/>
    </xf>
  </cellStyleXfs>
  <cellXfs count="149">
    <xf numFmtId="0" fontId="0" fillId="0" borderId="0" xfId="0"/>
    <xf numFmtId="22" fontId="0" fillId="0" borderId="0" xfId="0" applyNumberForma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5" fontId="1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left"/>
    </xf>
    <xf numFmtId="166" fontId="18" fillId="0" borderId="0" xfId="0" applyNumberFormat="1" applyFont="1" applyAlignment="1">
      <alignment horizontal="right"/>
    </xf>
    <xf numFmtId="169" fontId="22" fillId="0" borderId="0" xfId="42" applyNumberFormat="1" applyFont="1" applyAlignment="1">
      <alignment horizontal="centerContinuous"/>
    </xf>
    <xf numFmtId="168" fontId="21" fillId="0" borderId="0" xfId="45" applyNumberFormat="1" applyFont="1" applyAlignment="1" applyProtection="1">
      <alignment horizontal="left"/>
    </xf>
    <xf numFmtId="168" fontId="21" fillId="0" borderId="0" xfId="45" applyNumberFormat="1" applyFont="1" applyAlignment="1" applyProtection="1">
      <alignment horizontal="centerContinuous"/>
    </xf>
    <xf numFmtId="168" fontId="21" fillId="0" borderId="0" xfId="45" quotePrefix="1" applyNumberFormat="1" applyFont="1" applyAlignment="1" applyProtection="1">
      <alignment horizontal="centerContinuous"/>
    </xf>
    <xf numFmtId="3" fontId="22" fillId="0" borderId="0" xfId="45" applyNumberFormat="1" applyFont="1" applyAlignment="1">
      <alignment horizontal="center"/>
    </xf>
    <xf numFmtId="168" fontId="23" fillId="0" borderId="0" xfId="45" applyNumberFormat="1" applyFont="1" applyAlignment="1" applyProtection="1">
      <alignment horizontal="center"/>
    </xf>
    <xf numFmtId="168" fontId="21" fillId="0" borderId="0" xfId="45" quotePrefix="1" applyNumberFormat="1" applyFont="1" applyAlignment="1" applyProtection="1">
      <alignment horizontal="left"/>
    </xf>
    <xf numFmtId="168" fontId="21" fillId="0" borderId="0" xfId="45" quotePrefix="1" applyNumberFormat="1" applyFont="1" applyAlignment="1" applyProtection="1">
      <alignment horizontal="center"/>
    </xf>
    <xf numFmtId="0" fontId="23" fillId="0" borderId="0" xfId="45" applyFont="1" applyAlignment="1">
      <alignment horizontal="center"/>
    </xf>
    <xf numFmtId="0" fontId="22" fillId="0" borderId="0" xfId="45" applyFont="1" applyAlignment="1">
      <alignment horizontal="centerContinuous"/>
    </xf>
    <xf numFmtId="0" fontId="22" fillId="0" borderId="0" xfId="45" applyFont="1" applyAlignment="1">
      <alignment horizontal="center"/>
    </xf>
    <xf numFmtId="167" fontId="19" fillId="0" borderId="0" xfId="0" applyNumberFormat="1" applyFont="1" applyAlignment="1">
      <alignment horizontal="right"/>
    </xf>
    <xf numFmtId="0" fontId="22" fillId="0" borderId="0" xfId="45" applyFont="1"/>
    <xf numFmtId="10" fontId="22" fillId="0" borderId="0" xfId="44" applyNumberFormat="1" applyFont="1" applyProtection="1"/>
    <xf numFmtId="10" fontId="26" fillId="0" borderId="0" xfId="44" applyNumberFormat="1" applyFont="1" applyProtection="1"/>
    <xf numFmtId="0" fontId="27" fillId="0" borderId="0" xfId="45" applyFont="1"/>
    <xf numFmtId="168" fontId="25" fillId="0" borderId="0" xfId="45" applyNumberFormat="1" applyFont="1" applyAlignment="1" applyProtection="1">
      <alignment horizontal="center"/>
    </xf>
    <xf numFmtId="10" fontId="22" fillId="0" borderId="0" xfId="44" applyNumberFormat="1" applyFont="1" applyAlignment="1" applyProtection="1">
      <alignment horizontal="center"/>
    </xf>
    <xf numFmtId="10" fontId="26" fillId="0" borderId="0" xfId="44" applyNumberFormat="1" applyFont="1" applyAlignment="1" applyProtection="1">
      <alignment horizontal="center"/>
    </xf>
    <xf numFmtId="3" fontId="26" fillId="0" borderId="0" xfId="45" applyNumberFormat="1" applyFont="1" applyAlignment="1">
      <alignment horizontal="center"/>
    </xf>
    <xf numFmtId="0" fontId="25" fillId="0" borderId="0" xfId="45" applyFont="1"/>
    <xf numFmtId="3" fontId="22" fillId="0" borderId="0" xfId="42" applyNumberFormat="1" applyFont="1" applyAlignment="1" applyProtection="1">
      <alignment horizontal="center"/>
    </xf>
    <xf numFmtId="168" fontId="26" fillId="0" borderId="0" xfId="45" applyNumberFormat="1" applyFont="1" applyAlignment="1" applyProtection="1">
      <alignment horizontal="center"/>
    </xf>
    <xf numFmtId="3" fontId="26" fillId="0" borderId="0" xfId="45" applyNumberFormat="1" applyFont="1"/>
    <xf numFmtId="168" fontId="24" fillId="0" borderId="0" xfId="45" applyNumberFormat="1" applyFont="1" applyAlignment="1" applyProtection="1">
      <alignment horizontal="center"/>
    </xf>
    <xf numFmtId="168" fontId="22" fillId="0" borderId="0" xfId="45" applyNumberFormat="1" applyFont="1" applyAlignment="1" applyProtection="1">
      <alignment horizontal="center"/>
    </xf>
    <xf numFmtId="0" fontId="26" fillId="0" borderId="0" xfId="45" applyFont="1"/>
    <xf numFmtId="170" fontId="25" fillId="0" borderId="0" xfId="45" applyNumberFormat="1" applyFont="1"/>
    <xf numFmtId="3" fontId="22" fillId="0" borderId="0" xfId="44" applyNumberFormat="1" applyFont="1" applyAlignment="1" applyProtection="1">
      <alignment horizontal="center"/>
    </xf>
    <xf numFmtId="0" fontId="22" fillId="0" borderId="0" xfId="45" quotePrefix="1" applyFont="1" applyAlignment="1">
      <alignment horizontal="center" wrapText="1"/>
    </xf>
    <xf numFmtId="170" fontId="26" fillId="0" borderId="0" xfId="44" applyNumberFormat="1" applyFont="1" applyFill="1" applyProtection="1"/>
    <xf numFmtId="37" fontId="25" fillId="0" borderId="0" xfId="45" applyNumberFormat="1" applyFont="1" applyProtection="1"/>
    <xf numFmtId="10" fontId="22" fillId="0" borderId="0" xfId="45" applyNumberFormat="1" applyFont="1"/>
    <xf numFmtId="0" fontId="22" fillId="0" borderId="0" xfId="45" applyFont="1" applyAlignment="1">
      <alignment horizontal="center" wrapText="1"/>
    </xf>
    <xf numFmtId="0" fontId="27" fillId="0" borderId="0" xfId="45" applyFont="1" applyAlignment="1">
      <alignment horizontal="center"/>
    </xf>
    <xf numFmtId="37" fontId="25" fillId="0" borderId="0" xfId="45" applyNumberFormat="1" applyFont="1" applyAlignment="1" applyProtection="1">
      <alignment horizontal="center"/>
    </xf>
    <xf numFmtId="170" fontId="22" fillId="0" borderId="0" xfId="45" applyNumberFormat="1" applyFont="1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165" fontId="18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right"/>
    </xf>
    <xf numFmtId="170" fontId="26" fillId="0" borderId="0" xfId="45" applyNumberFormat="1" applyFont="1"/>
    <xf numFmtId="10" fontId="26" fillId="0" borderId="0" xfId="45" applyNumberFormat="1" applyFont="1"/>
    <xf numFmtId="168" fontId="28" fillId="0" borderId="0" xfId="45" applyNumberFormat="1" applyFont="1" applyAlignment="1" applyProtection="1">
      <alignment horizontal="center"/>
    </xf>
    <xf numFmtId="0" fontId="29" fillId="0" borderId="0" xfId="45" applyFont="1"/>
    <xf numFmtId="168" fontId="29" fillId="0" borderId="0" xfId="45" applyNumberFormat="1" applyFont="1" applyAlignment="1" applyProtection="1">
      <alignment horizontal="center"/>
    </xf>
    <xf numFmtId="37" fontId="29" fillId="0" borderId="0" xfId="45" applyNumberFormat="1" applyFont="1" applyAlignment="1" applyProtection="1">
      <alignment horizontal="center"/>
    </xf>
    <xf numFmtId="37" fontId="29" fillId="0" borderId="0" xfId="45" applyNumberFormat="1" applyFont="1" applyProtection="1"/>
    <xf numFmtId="170" fontId="29" fillId="0" borderId="0" xfId="45" applyNumberFormat="1" applyFont="1"/>
    <xf numFmtId="0" fontId="26" fillId="0" borderId="0" xfId="45" applyFont="1" applyAlignment="1">
      <alignment horizontal="center"/>
    </xf>
    <xf numFmtId="0" fontId="26" fillId="0" borderId="0" xfId="45" applyFont="1" applyFill="1"/>
    <xf numFmtId="168" fontId="26" fillId="0" borderId="0" xfId="45" applyNumberFormat="1" applyFont="1" applyFill="1" applyAlignment="1" applyProtection="1">
      <alignment horizontal="center"/>
    </xf>
    <xf numFmtId="10" fontId="26" fillId="0" borderId="0" xfId="44" applyNumberFormat="1" applyFont="1" applyFill="1" applyAlignment="1" applyProtection="1">
      <alignment horizontal="center"/>
    </xf>
    <xf numFmtId="10" fontId="26" fillId="0" borderId="0" xfId="44" applyNumberFormat="1" applyFont="1" applyFill="1" applyProtection="1"/>
    <xf numFmtId="170" fontId="26" fillId="0" borderId="0" xfId="45" applyNumberFormat="1" applyFont="1" applyFill="1"/>
    <xf numFmtId="10" fontId="26" fillId="0" borderId="0" xfId="45" applyNumberFormat="1" applyFont="1" applyFill="1"/>
    <xf numFmtId="3" fontId="26" fillId="0" borderId="0" xfId="44" applyNumberFormat="1" applyFont="1" applyAlignment="1" applyProtection="1">
      <alignment horizontal="center"/>
    </xf>
    <xf numFmtId="3" fontId="26" fillId="0" borderId="0" xfId="44" applyNumberFormat="1" applyFont="1" applyFill="1" applyAlignment="1" applyProtection="1">
      <alignment horizontal="center"/>
    </xf>
    <xf numFmtId="0" fontId="22" fillId="0" borderId="0" xfId="45" applyFont="1" applyFill="1" applyAlignment="1">
      <alignment horizontal="center" wrapText="1"/>
    </xf>
    <xf numFmtId="170" fontId="22" fillId="0" borderId="0" xfId="45" applyNumberFormat="1" applyFont="1" applyFill="1" applyAlignment="1">
      <alignment horizontal="center"/>
    </xf>
    <xf numFmtId="3" fontId="26" fillId="0" borderId="0" xfId="45" applyNumberFormat="1" applyFont="1" applyFill="1" applyAlignment="1">
      <alignment horizontal="center"/>
    </xf>
    <xf numFmtId="3" fontId="26" fillId="0" borderId="0" xfId="45" applyNumberFormat="1" applyFont="1" applyFill="1" applyBorder="1" applyAlignment="1">
      <alignment horizontal="center"/>
    </xf>
    <xf numFmtId="10" fontId="26" fillId="0" borderId="0" xfId="44" applyNumberFormat="1" applyFont="1" applyFill="1" applyBorder="1" applyProtection="1"/>
    <xf numFmtId="168" fontId="28" fillId="0" borderId="0" xfId="45" applyNumberFormat="1" applyFont="1" applyFill="1" applyAlignment="1" applyProtection="1">
      <alignment horizontal="center"/>
    </xf>
    <xf numFmtId="3" fontId="29" fillId="0" borderId="0" xfId="45" applyNumberFormat="1" applyFont="1" applyAlignment="1">
      <alignment horizontal="center"/>
    </xf>
    <xf numFmtId="10" fontId="29" fillId="0" borderId="0" xfId="45" applyNumberFormat="1" applyFont="1"/>
    <xf numFmtId="43" fontId="26" fillId="0" borderId="0" xfId="42" applyFont="1"/>
    <xf numFmtId="171" fontId="26" fillId="0" borderId="0" xfId="45" applyNumberFormat="1" applyFont="1"/>
    <xf numFmtId="10" fontId="29" fillId="0" borderId="0" xfId="44" applyNumberFormat="1" applyFont="1" applyAlignment="1" applyProtection="1">
      <alignment horizontal="center"/>
    </xf>
    <xf numFmtId="10" fontId="29" fillId="0" borderId="0" xfId="44" applyNumberFormat="1" applyFont="1" applyProtection="1"/>
    <xf numFmtId="169" fontId="26" fillId="0" borderId="0" xfId="42" applyNumberFormat="1" applyFont="1" applyFill="1" applyProtection="1"/>
    <xf numFmtId="3" fontId="22" fillId="0" borderId="0" xfId="0" applyNumberFormat="1" applyFont="1" applyAlignment="1">
      <alignment horizontal="center"/>
    </xf>
    <xf numFmtId="3" fontId="30" fillId="0" borderId="0" xfId="46" applyNumberFormat="1" applyFont="1" applyAlignment="1">
      <alignment horizontal="center"/>
    </xf>
    <xf numFmtId="170" fontId="26" fillId="0" borderId="0" xfId="44" applyNumberFormat="1" applyFont="1"/>
    <xf numFmtId="172" fontId="26" fillId="0" borderId="0" xfId="44" applyNumberFormat="1" applyFont="1"/>
    <xf numFmtId="10" fontId="26" fillId="0" borderId="0" xfId="44" applyNumberFormat="1" applyFont="1"/>
    <xf numFmtId="37" fontId="26" fillId="0" borderId="0" xfId="45" applyNumberFormat="1" applyFont="1"/>
    <xf numFmtId="169" fontId="26" fillId="0" borderId="0" xfId="45" applyNumberFormat="1" applyFont="1"/>
    <xf numFmtId="173" fontId="32" fillId="0" borderId="0" xfId="46" applyNumberFormat="1" applyFont="1" applyBorder="1" applyAlignment="1">
      <alignment horizontal="center"/>
    </xf>
    <xf numFmtId="0" fontId="29" fillId="0" borderId="0" xfId="45" applyFont="1" applyFill="1"/>
    <xf numFmtId="168" fontId="29" fillId="0" borderId="0" xfId="45" applyNumberFormat="1" applyFont="1" applyFill="1" applyAlignment="1" applyProtection="1">
      <alignment horizontal="center"/>
    </xf>
    <xf numFmtId="37" fontId="29" fillId="0" borderId="0" xfId="45" applyNumberFormat="1" applyFont="1" applyFill="1" applyProtection="1"/>
    <xf numFmtId="10" fontId="29" fillId="0" borderId="0" xfId="44" applyNumberFormat="1" applyFont="1" applyFill="1" applyAlignment="1" applyProtection="1">
      <alignment horizontal="center"/>
    </xf>
    <xf numFmtId="10" fontId="29" fillId="0" borderId="0" xfId="44" applyNumberFormat="1" applyFont="1" applyFill="1" applyProtection="1"/>
    <xf numFmtId="3" fontId="29" fillId="0" borderId="0" xfId="45" applyNumberFormat="1" applyFont="1" applyFill="1" applyAlignment="1">
      <alignment horizontal="center"/>
    </xf>
    <xf numFmtId="10" fontId="29" fillId="0" borderId="0" xfId="45" applyNumberFormat="1" applyFont="1" applyFill="1"/>
    <xf numFmtId="0" fontId="26" fillId="0" borderId="0" xfId="45" applyFont="1" applyFill="1" applyAlignment="1">
      <alignment horizontal="center"/>
    </xf>
    <xf numFmtId="3" fontId="22" fillId="0" borderId="0" xfId="45" applyNumberFormat="1" applyFont="1" applyFill="1"/>
    <xf numFmtId="3" fontId="22" fillId="0" borderId="0" xfId="45" applyNumberFormat="1" applyFont="1" applyFill="1" applyAlignment="1">
      <alignment horizontal="center"/>
    </xf>
    <xf numFmtId="10" fontId="22" fillId="0" borderId="0" xfId="44" applyNumberFormat="1" applyFont="1" applyFill="1" applyAlignment="1" applyProtection="1">
      <alignment horizontal="center"/>
    </xf>
    <xf numFmtId="10" fontId="22" fillId="0" borderId="0" xfId="44" applyNumberFormat="1" applyFont="1" applyFill="1" applyProtection="1"/>
    <xf numFmtId="10" fontId="33" fillId="0" borderId="0" xfId="45" applyNumberFormat="1" applyFont="1" applyFill="1"/>
    <xf numFmtId="169" fontId="29" fillId="0" borderId="0" xfId="42" applyNumberFormat="1" applyFont="1" applyFill="1" applyProtection="1"/>
    <xf numFmtId="172" fontId="29" fillId="0" borderId="0" xfId="45" applyNumberFormat="1" applyFont="1"/>
    <xf numFmtId="172" fontId="26" fillId="0" borderId="0" xfId="44" applyNumberFormat="1" applyFont="1" applyFill="1"/>
    <xf numFmtId="37" fontId="26" fillId="0" borderId="0" xfId="45" applyNumberFormat="1" applyFont="1" applyFill="1"/>
    <xf numFmtId="169" fontId="26" fillId="0" borderId="0" xfId="42" applyNumberFormat="1" applyFont="1" applyFill="1"/>
    <xf numFmtId="174" fontId="26" fillId="0" borderId="0" xfId="43" applyNumberFormat="1" applyFont="1" applyFill="1"/>
    <xf numFmtId="173" fontId="30" fillId="0" borderId="0" xfId="46" applyNumberFormat="1" applyFont="1" applyBorder="1" applyAlignment="1">
      <alignment horizontal="center"/>
    </xf>
    <xf numFmtId="10" fontId="22" fillId="0" borderId="0" xfId="45" applyNumberFormat="1" applyFont="1" applyFill="1"/>
    <xf numFmtId="0" fontId="22" fillId="0" borderId="0" xfId="45" applyFont="1" applyFill="1"/>
    <xf numFmtId="3" fontId="22" fillId="0" borderId="0" xfId="45" applyNumberFormat="1" applyFont="1"/>
    <xf numFmtId="169" fontId="26" fillId="0" borderId="0" xfId="42" applyNumberFormat="1" applyFont="1" applyFill="1" applyBorder="1" applyProtection="1"/>
    <xf numFmtId="10" fontId="26" fillId="0" borderId="0" xfId="44" applyNumberFormat="1" applyFont="1" applyFill="1"/>
    <xf numFmtId="10" fontId="26" fillId="0" borderId="0" xfId="45" applyNumberFormat="1" applyFont="1" applyFill="1" applyAlignment="1">
      <alignment horizontal="center"/>
    </xf>
    <xf numFmtId="170" fontId="26" fillId="0" borderId="0" xfId="44" applyNumberFormat="1" applyFont="1" applyFill="1"/>
    <xf numFmtId="0" fontId="26" fillId="0" borderId="0" xfId="45" applyFont="1" applyFill="1" applyBorder="1"/>
    <xf numFmtId="3" fontId="34" fillId="0" borderId="0" xfId="45" applyNumberFormat="1" applyFont="1" applyAlignment="1">
      <alignment horizontal="center"/>
    </xf>
    <xf numFmtId="168" fontId="26" fillId="33" borderId="0" xfId="45" applyNumberFormat="1" applyFont="1" applyFill="1" applyAlignment="1" applyProtection="1">
      <alignment horizontal="center"/>
    </xf>
    <xf numFmtId="3" fontId="34" fillId="0" borderId="0" xfId="45" applyNumberFormat="1" applyFont="1" applyAlignment="1"/>
    <xf numFmtId="10" fontId="26" fillId="0" borderId="0" xfId="44" applyNumberFormat="1" applyFont="1" applyFill="1" applyAlignment="1" applyProtection="1"/>
    <xf numFmtId="10" fontId="33" fillId="0" borderId="0" xfId="45" applyNumberFormat="1" applyFont="1"/>
    <xf numFmtId="3" fontId="33" fillId="0" borderId="0" xfId="45" applyNumberFormat="1" applyFont="1" applyAlignment="1"/>
    <xf numFmtId="3" fontId="33" fillId="0" borderId="0" xfId="45" applyNumberFormat="1" applyFont="1" applyAlignment="1">
      <alignment horizontal="center"/>
    </xf>
    <xf numFmtId="168" fontId="28" fillId="33" borderId="0" xfId="45" applyNumberFormat="1" applyFont="1" applyFill="1" applyAlignment="1" applyProtection="1">
      <alignment horizontal="center"/>
    </xf>
    <xf numFmtId="168" fontId="29" fillId="33" borderId="0" xfId="45" applyNumberFormat="1" applyFont="1" applyFill="1" applyAlignment="1" applyProtection="1">
      <alignment horizontal="center"/>
    </xf>
    <xf numFmtId="0" fontId="26" fillId="33" borderId="0" xfId="45" applyFont="1" applyFill="1"/>
    <xf numFmtId="0" fontId="26" fillId="0" borderId="0" xfId="45" applyFont="1" applyBorder="1"/>
    <xf numFmtId="10" fontId="29" fillId="0" borderId="0" xfId="44" applyNumberFormat="1" applyFont="1" applyFill="1" applyAlignment="1" applyProtection="1"/>
    <xf numFmtId="175" fontId="26" fillId="0" borderId="0" xfId="44" applyNumberFormat="1" applyFont="1" applyAlignment="1">
      <alignment horizontal="center"/>
    </xf>
    <xf numFmtId="168" fontId="26" fillId="0" borderId="0" xfId="45" applyNumberFormat="1" applyFont="1"/>
    <xf numFmtId="3" fontId="26" fillId="33" borderId="0" xfId="45" applyNumberFormat="1" applyFont="1" applyFill="1" applyAlignment="1">
      <alignment horizontal="center"/>
    </xf>
    <xf numFmtId="43" fontId="16" fillId="0" borderId="0" xfId="42" applyFont="1"/>
    <xf numFmtId="164" fontId="76" fillId="0" borderId="0" xfId="0" applyNumberFormat="1" applyFont="1" applyAlignment="1">
      <alignment horizontal="left"/>
    </xf>
    <xf numFmtId="0" fontId="14" fillId="0" borderId="0" xfId="0" applyFont="1"/>
    <xf numFmtId="164" fontId="76" fillId="0" borderId="0" xfId="0" applyNumberFormat="1" applyFont="1" applyAlignment="1">
      <alignment horizontal="right"/>
    </xf>
    <xf numFmtId="43" fontId="77" fillId="0" borderId="0" xfId="42" applyFont="1"/>
    <xf numFmtId="164" fontId="78" fillId="0" borderId="0" xfId="0" applyNumberFormat="1" applyFont="1" applyAlignment="1">
      <alignment horizontal="left"/>
    </xf>
    <xf numFmtId="0" fontId="77" fillId="0" borderId="0" xfId="0" applyFont="1"/>
    <xf numFmtId="164" fontId="78" fillId="0" borderId="0" xfId="0" applyNumberFormat="1" applyFont="1" applyAlignment="1">
      <alignment horizontal="right"/>
    </xf>
    <xf numFmtId="10" fontId="78" fillId="0" borderId="0" xfId="44" applyNumberFormat="1" applyFont="1" applyAlignment="1">
      <alignment horizontal="right"/>
    </xf>
    <xf numFmtId="182" fontId="18" fillId="0" borderId="0" xfId="0" applyNumberFormat="1" applyFont="1" applyAlignment="1">
      <alignment horizontal="right"/>
    </xf>
    <xf numFmtId="173" fontId="31" fillId="0" borderId="0" xfId="46" applyNumberFormat="1" applyFont="1" applyBorder="1" applyAlignment="1">
      <alignment horizontal="center"/>
    </xf>
    <xf numFmtId="173" fontId="32" fillId="0" borderId="0" xfId="46" quotePrefix="1" applyNumberFormat="1" applyFont="1" applyBorder="1" applyAlignment="1">
      <alignment horizontal="center"/>
    </xf>
    <xf numFmtId="173" fontId="32" fillId="0" borderId="0" xfId="46" applyNumberFormat="1" applyFont="1" applyBorder="1" applyAlignment="1">
      <alignment horizontal="center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</cellXfs>
  <cellStyles count="618">
    <cellStyle name="_~9658152" xfId="47"/>
    <cellStyle name="_165000 General Prepayment-v1" xfId="48"/>
    <cellStyle name="_165000- Prepayments -Dec 05" xfId="49"/>
    <cellStyle name="_165000- Prepayments -Dec 05 v3 updated" xfId="50"/>
    <cellStyle name="_165000- Prepayments -Dec 05 v3 updated_2007 NED Fixed Asset Recon - REVISED" xfId="51"/>
    <cellStyle name="_165000- Prepayments -Dec 05 v3 updated_2008 FPL New England Division Tax Workpapers" xfId="52"/>
    <cellStyle name="_165000- Prepayments -Dec 05_2007 NED Fixed Asset Recon - REVISED" xfId="53"/>
    <cellStyle name="_165000- Prepayments -Dec 05_2008 FPL New England Division Tax Workpapers" xfId="54"/>
    <cellStyle name="_2002 Doswell cash model" xfId="55"/>
    <cellStyle name="_5009" xfId="56"/>
    <cellStyle name="_5010" xfId="57"/>
    <cellStyle name="_6006" xfId="58"/>
    <cellStyle name="_6008" xfId="59"/>
    <cellStyle name="_6009" xfId="60"/>
    <cellStyle name="_6010" xfId="61"/>
    <cellStyle name="_6011" xfId="62"/>
    <cellStyle name="_6013" xfId="63"/>
    <cellStyle name="_6014" xfId="64"/>
    <cellStyle name="_6015" xfId="65"/>
    <cellStyle name="_6016" xfId="66"/>
    <cellStyle name="_6017" xfId="67"/>
    <cellStyle name="_6018" xfId="68"/>
    <cellStyle name="_6020" xfId="69"/>
    <cellStyle name="_6021" xfId="70"/>
    <cellStyle name="_6023" xfId="71"/>
    <cellStyle name="_6025" xfId="72"/>
    <cellStyle name="_6028" xfId="73"/>
    <cellStyle name="_6029" xfId="74"/>
    <cellStyle name="_6030" xfId="75"/>
    <cellStyle name="_6031" xfId="76"/>
    <cellStyle name="_6034" xfId="77"/>
    <cellStyle name="_6037" xfId="78"/>
    <cellStyle name="_6038" xfId="79"/>
    <cellStyle name="_6040" xfId="80"/>
    <cellStyle name="_6041" xfId="81"/>
    <cellStyle name="_6042" xfId="82"/>
    <cellStyle name="_6043" xfId="83"/>
    <cellStyle name="_6044" xfId="84"/>
    <cellStyle name="_6045" xfId="85"/>
    <cellStyle name="_6047" xfId="86"/>
    <cellStyle name="_6052" xfId="87"/>
    <cellStyle name="_6053" xfId="88"/>
    <cellStyle name="_6054" xfId="89"/>
    <cellStyle name="_6056" xfId="90"/>
    <cellStyle name="_6057" xfId="91"/>
    <cellStyle name="_6058" xfId="92"/>
    <cellStyle name="_6060" xfId="93"/>
    <cellStyle name="_7001" xfId="94"/>
    <cellStyle name="_7002" xfId="95"/>
    <cellStyle name="_7003" xfId="96"/>
    <cellStyle name="_7004" xfId="97"/>
    <cellStyle name="_7005" xfId="98"/>
    <cellStyle name="_7006" xfId="99"/>
    <cellStyle name="_7007" xfId="100"/>
    <cellStyle name="_7008" xfId="101"/>
    <cellStyle name="_7009" xfId="102"/>
    <cellStyle name="_7010" xfId="103"/>
    <cellStyle name="_7011" xfId="104"/>
    <cellStyle name="_7013" xfId="105"/>
    <cellStyle name="_7014" xfId="106"/>
    <cellStyle name="_Book3" xfId="107"/>
    <cellStyle name="_CASH - Detail" xfId="108"/>
    <cellStyle name="_CT Production Budget" xfId="109"/>
    <cellStyle name="_Debt Service Coverage Ratio Forecast" xfId="110"/>
    <cellStyle name="_DOSWELL - 2001 Budget Inputs" xfId="111"/>
    <cellStyle name="_DOSWELL - 2001 Budget Inputs - Ongoing Forecast" xfId="112"/>
    <cellStyle name="_DOSWELL - 2002 Budget Inputs" xfId="113"/>
    <cellStyle name="_DOSWELL - 2002 Budget Inputs-Ongoing Reforecast-High April-May Dispatch Case" xfId="114"/>
    <cellStyle name="_DOSWELL - 2003 Budget Inputs" xfId="115"/>
    <cellStyle name="_DOSWELL - 2003 Budget Inputs-Final" xfId="116"/>
    <cellStyle name="_Doswell 2003 Budget Detail - Sean" xfId="117"/>
    <cellStyle name="_Doswell Budget Depreciation" xfId="118"/>
    <cellStyle name="_DSCR" xfId="119"/>
    <cellStyle name="_DSCR (2)" xfId="120"/>
    <cellStyle name="_DSCR CALC - MARCH 02 DISTRIBUTION" xfId="121"/>
    <cellStyle name="_DSCR CALC - MARCH 02 DISTRIBUTION - Forward" xfId="122"/>
    <cellStyle name="_Fuel Prices" xfId="123"/>
    <cellStyle name="_input" xfId="124"/>
    <cellStyle name="_Major Maintenance Schedule - 09 2000" xfId="125"/>
    <cellStyle name="_MM (CASH)" xfId="126"/>
    <cellStyle name="_O&amp;M Detail -cc " xfId="127"/>
    <cellStyle name="_O&amp;M Detail -ct" xfId="128"/>
    <cellStyle name="_Sheet1" xfId="129"/>
    <cellStyle name="~Capacity (0)" xfId="130"/>
    <cellStyle name="~Capacity (1)" xfId="131"/>
    <cellStyle name="~Escalation" xfId="132"/>
    <cellStyle name="~Gas (0)" xfId="133"/>
    <cellStyle name="~Gas Price" xfId="134"/>
    <cellStyle name="~Power (0)" xfId="135"/>
    <cellStyle name="~Power Price" xfId="136"/>
    <cellStyle name="20% - Accent1" xfId="19" builtinId="30" customBuiltin="1"/>
    <cellStyle name="20% - Accent1 2" xfId="137"/>
    <cellStyle name="20% - Accent1 3" xfId="138"/>
    <cellStyle name="20% - Accent2" xfId="23" builtinId="34" customBuiltin="1"/>
    <cellStyle name="20% - Accent2 2" xfId="139"/>
    <cellStyle name="20% - Accent2 3" xfId="140"/>
    <cellStyle name="20% - Accent3" xfId="27" builtinId="38" customBuiltin="1"/>
    <cellStyle name="20% - Accent3 2" xfId="141"/>
    <cellStyle name="20% - Accent3 3" xfId="142"/>
    <cellStyle name="20% - Accent4" xfId="31" builtinId="42" customBuiltin="1"/>
    <cellStyle name="20% - Accent4 2" xfId="143"/>
    <cellStyle name="20% - Accent4 3" xfId="144"/>
    <cellStyle name="20% - Accent5" xfId="35" builtinId="46" customBuiltin="1"/>
    <cellStyle name="20% - Accent5 2" xfId="145"/>
    <cellStyle name="20% - Accent5 3" xfId="146"/>
    <cellStyle name="20% - Accent6" xfId="39" builtinId="50" customBuiltin="1"/>
    <cellStyle name="20% - Accent6 2" xfId="147"/>
    <cellStyle name="20% - Accent6 3" xfId="148"/>
    <cellStyle name="40% - Accent1" xfId="20" builtinId="31" customBuiltin="1"/>
    <cellStyle name="40% - Accent1 2" xfId="149"/>
    <cellStyle name="40% - Accent1 3" xfId="150"/>
    <cellStyle name="40% - Accent2" xfId="24" builtinId="35" customBuiltin="1"/>
    <cellStyle name="40% - Accent2 2" xfId="151"/>
    <cellStyle name="40% - Accent2 3" xfId="152"/>
    <cellStyle name="40% - Accent3" xfId="28" builtinId="39" customBuiltin="1"/>
    <cellStyle name="40% - Accent3 2" xfId="153"/>
    <cellStyle name="40% - Accent3 3" xfId="154"/>
    <cellStyle name="40% - Accent4" xfId="32" builtinId="43" customBuiltin="1"/>
    <cellStyle name="40% - Accent4 2" xfId="155"/>
    <cellStyle name="40% - Accent4 3" xfId="156"/>
    <cellStyle name="40% - Accent5" xfId="36" builtinId="47" customBuiltin="1"/>
    <cellStyle name="40% - Accent5 2" xfId="157"/>
    <cellStyle name="40% - Accent5 3" xfId="158"/>
    <cellStyle name="40% - Accent6" xfId="40" builtinId="51" customBuiltin="1"/>
    <cellStyle name="40% - Accent6 2" xfId="159"/>
    <cellStyle name="40% - Accent6 3" xfId="160"/>
    <cellStyle name="60% - Accent1" xfId="21" builtinId="32" customBuiltin="1"/>
    <cellStyle name="60% - Accent1 2" xfId="161"/>
    <cellStyle name="60% - Accent2" xfId="25" builtinId="36" customBuiltin="1"/>
    <cellStyle name="60% - Accent2 2" xfId="162"/>
    <cellStyle name="60% - Accent3" xfId="29" builtinId="40" customBuiltin="1"/>
    <cellStyle name="60% - Accent3 2" xfId="163"/>
    <cellStyle name="60% - Accent4" xfId="33" builtinId="44" customBuiltin="1"/>
    <cellStyle name="60% - Accent4 2" xfId="164"/>
    <cellStyle name="60% - Accent5" xfId="37" builtinId="48" customBuiltin="1"/>
    <cellStyle name="60% - Accent5 2" xfId="165"/>
    <cellStyle name="60% - Accent6" xfId="41" builtinId="52" customBuiltin="1"/>
    <cellStyle name="60% - Accent6 2" xfId="166"/>
    <cellStyle name="Accent1" xfId="18" builtinId="29" customBuiltin="1"/>
    <cellStyle name="Accent1 - 20%" xfId="167"/>
    <cellStyle name="Accent1 - 40%" xfId="168"/>
    <cellStyle name="Accent1 - 60%" xfId="169"/>
    <cellStyle name="Accent1 2" xfId="170"/>
    <cellStyle name="Accent1 3" xfId="171"/>
    <cellStyle name="Accent1 4" xfId="172"/>
    <cellStyle name="Accent2" xfId="22" builtinId="33" customBuiltin="1"/>
    <cellStyle name="Accent2 - 20%" xfId="173"/>
    <cellStyle name="Accent2 - 40%" xfId="174"/>
    <cellStyle name="Accent2 - 60%" xfId="175"/>
    <cellStyle name="Accent2 2" xfId="176"/>
    <cellStyle name="Accent2 3" xfId="177"/>
    <cellStyle name="Accent2 4" xfId="178"/>
    <cellStyle name="Accent3" xfId="26" builtinId="37" customBuiltin="1"/>
    <cellStyle name="Accent3 - 20%" xfId="179"/>
    <cellStyle name="Accent3 - 40%" xfId="180"/>
    <cellStyle name="Accent3 - 60%" xfId="181"/>
    <cellStyle name="Accent3 2" xfId="182"/>
    <cellStyle name="Accent3 3" xfId="183"/>
    <cellStyle name="Accent3 4" xfId="184"/>
    <cellStyle name="Accent4" xfId="30" builtinId="41" customBuiltin="1"/>
    <cellStyle name="Accent4 - 20%" xfId="185"/>
    <cellStyle name="Accent4 - 40%" xfId="186"/>
    <cellStyle name="Accent4 - 60%" xfId="187"/>
    <cellStyle name="Accent4 2" xfId="188"/>
    <cellStyle name="Accent4 3" xfId="189"/>
    <cellStyle name="Accent4 4" xfId="190"/>
    <cellStyle name="Accent5" xfId="34" builtinId="45" customBuiltin="1"/>
    <cellStyle name="Accent5 - 20%" xfId="191"/>
    <cellStyle name="Accent5 - 40%" xfId="192"/>
    <cellStyle name="Accent5 - 60%" xfId="193"/>
    <cellStyle name="Accent5 2" xfId="194"/>
    <cellStyle name="Accent5 3" xfId="195"/>
    <cellStyle name="Accent5 4" xfId="196"/>
    <cellStyle name="Accent6" xfId="38" builtinId="49" customBuiltin="1"/>
    <cellStyle name="Accent6 - 20%" xfId="197"/>
    <cellStyle name="Accent6 - 40%" xfId="198"/>
    <cellStyle name="Accent6 - 60%" xfId="199"/>
    <cellStyle name="Accent6 2" xfId="200"/>
    <cellStyle name="Accent6 3" xfId="201"/>
    <cellStyle name="Accent6 4" xfId="202"/>
    <cellStyle name="Bad" xfId="7" builtinId="27" customBuiltin="1"/>
    <cellStyle name="Bad 2" xfId="203"/>
    <cellStyle name="BlueCell" xfId="204"/>
    <cellStyle name="Budget" xfId="205"/>
    <cellStyle name="Calculation" xfId="11" builtinId="22" customBuiltin="1"/>
    <cellStyle name="Calculation 2" xfId="206"/>
    <cellStyle name="Check Cell" xfId="13" builtinId="23" customBuiltin="1"/>
    <cellStyle name="Check Cell 2" xfId="207"/>
    <cellStyle name="Comma" xfId="42" builtinId="3"/>
    <cellStyle name="Comma  - Style1" xfId="208"/>
    <cellStyle name="Comma  - Style2" xfId="209"/>
    <cellStyle name="Comma  - Style3" xfId="210"/>
    <cellStyle name="Comma  - Style4" xfId="211"/>
    <cellStyle name="Comma  - Style5" xfId="212"/>
    <cellStyle name="Comma  - Style6" xfId="213"/>
    <cellStyle name="Comma  - Style7" xfId="214"/>
    <cellStyle name="Comma  - Style8" xfId="215"/>
    <cellStyle name="Comma [0] 2" xfId="216"/>
    <cellStyle name="Comma [1]" xfId="217"/>
    <cellStyle name="Comma [2]" xfId="218"/>
    <cellStyle name="Comma [3]" xfId="219"/>
    <cellStyle name="Comma 2" xfId="220"/>
    <cellStyle name="Comma 2 2" xfId="221"/>
    <cellStyle name="Comma 2 3" xfId="222"/>
    <cellStyle name="Comma 3" xfId="223"/>
    <cellStyle name="Comma 4" xfId="224"/>
    <cellStyle name="Comma 5" xfId="225"/>
    <cellStyle name="Comma 6" xfId="226"/>
    <cellStyle name="Comma 7" xfId="227"/>
    <cellStyle name="Comma 8" xfId="228"/>
    <cellStyle name="Comma0" xfId="229"/>
    <cellStyle name="CreamCell" xfId="230"/>
    <cellStyle name="Currency" xfId="43" builtinId="4"/>
    <cellStyle name="Currency [0] 2" xfId="231"/>
    <cellStyle name="Currency [2]" xfId="232"/>
    <cellStyle name="Currency [3]" xfId="233"/>
    <cellStyle name="Currency 2" xfId="234"/>
    <cellStyle name="Currency 3" xfId="235"/>
    <cellStyle name="Currency 4" xfId="236"/>
    <cellStyle name="Currency 5" xfId="237"/>
    <cellStyle name="Currency0" xfId="238"/>
    <cellStyle name="Date" xfId="239"/>
    <cellStyle name="Emphasis 1" xfId="240"/>
    <cellStyle name="Emphasis 2" xfId="241"/>
    <cellStyle name="Emphasis 3" xfId="242"/>
    <cellStyle name="Escalation" xfId="243"/>
    <cellStyle name="Explanatory Text" xfId="16" builtinId="53" customBuiltin="1"/>
    <cellStyle name="Explanatory Text 2" xfId="244"/>
    <cellStyle name="Fixed" xfId="245"/>
    <cellStyle name="Good" xfId="6" builtinId="26" customBuiltin="1"/>
    <cellStyle name="Good 2" xfId="246"/>
    <cellStyle name="Heading 1" xfId="2" builtinId="16" customBuiltin="1"/>
    <cellStyle name="Heading 1 2" xfId="247"/>
    <cellStyle name="Heading 2" xfId="3" builtinId="17" customBuiltin="1"/>
    <cellStyle name="Heading 2 2" xfId="248"/>
    <cellStyle name="Heading 3" xfId="4" builtinId="18" customBuiltin="1"/>
    <cellStyle name="Heading 3 2" xfId="249"/>
    <cellStyle name="Heading 4" xfId="5" builtinId="19" customBuiltin="1"/>
    <cellStyle name="Heading 4 2" xfId="250"/>
    <cellStyle name="Hidden" xfId="251"/>
    <cellStyle name="Input" xfId="9" builtinId="20" customBuiltin="1"/>
    <cellStyle name="Input 2" xfId="252"/>
    <cellStyle name="Linked Cell" xfId="12" builtinId="24" customBuiltin="1"/>
    <cellStyle name="Linked Cell 2" xfId="253"/>
    <cellStyle name="m/d/yy" xfId="254"/>
    <cellStyle name="Month" xfId="255"/>
    <cellStyle name="Month-long" xfId="256"/>
    <cellStyle name="Month-short" xfId="257"/>
    <cellStyle name="Mon-yr" xfId="258"/>
    <cellStyle name="Neutral" xfId="8" builtinId="28" customBuiltin="1"/>
    <cellStyle name="Neutral 2" xfId="259"/>
    <cellStyle name="Normal" xfId="0" builtinId="0"/>
    <cellStyle name="Normal - Style1" xfId="260"/>
    <cellStyle name="Normal 10" xfId="261"/>
    <cellStyle name="Normal 11" xfId="262"/>
    <cellStyle name="Normal 12" xfId="263"/>
    <cellStyle name="Normal 13" xfId="264"/>
    <cellStyle name="Normal 14" xfId="265"/>
    <cellStyle name="Normal 15" xfId="266"/>
    <cellStyle name="Normal 2" xfId="267"/>
    <cellStyle name="Normal 2 10" xfId="268"/>
    <cellStyle name="Normal 2 11" xfId="269"/>
    <cellStyle name="Normal 2 2" xfId="270"/>
    <cellStyle name="Normal 2 2 10" xfId="271"/>
    <cellStyle name="Normal 2 2 11" xfId="272"/>
    <cellStyle name="Normal 2 2 12" xfId="273"/>
    <cellStyle name="Normal 2 2 13" xfId="274"/>
    <cellStyle name="Normal 2 2 14" xfId="275"/>
    <cellStyle name="Normal 2 2 15" xfId="276"/>
    <cellStyle name="Normal 2 2 16" xfId="277"/>
    <cellStyle name="Normal 2 2 17" xfId="278"/>
    <cellStyle name="Normal 2 2 18" xfId="279"/>
    <cellStyle name="Normal 2 2 19" xfId="280"/>
    <cellStyle name="Normal 2 2 2" xfId="281"/>
    <cellStyle name="Normal 2 2 20" xfId="282"/>
    <cellStyle name="Normal 2 2 21" xfId="283"/>
    <cellStyle name="Normal 2 2 22" xfId="284"/>
    <cellStyle name="Normal 2 2 23" xfId="285"/>
    <cellStyle name="Normal 2 2 3" xfId="286"/>
    <cellStyle name="Normal 2 2 4" xfId="287"/>
    <cellStyle name="Normal 2 2 5" xfId="288"/>
    <cellStyle name="Normal 2 2 6" xfId="289"/>
    <cellStyle name="Normal 2 2 7" xfId="290"/>
    <cellStyle name="Normal 2 2 8" xfId="291"/>
    <cellStyle name="Normal 2 2 9" xfId="292"/>
    <cellStyle name="Normal 2 2_15 Yr Phone Poles" xfId="293"/>
    <cellStyle name="Normal 2 3" xfId="294"/>
    <cellStyle name="Normal 2 4" xfId="295"/>
    <cellStyle name="Normal 2 5" xfId="296"/>
    <cellStyle name="Normal 2 6" xfId="297"/>
    <cellStyle name="Normal 2 7" xfId="298"/>
    <cellStyle name="Normal 2 8" xfId="299"/>
    <cellStyle name="Normal 2 9" xfId="300"/>
    <cellStyle name="Normal 2_Book3" xfId="301"/>
    <cellStyle name="Normal 21" xfId="302"/>
    <cellStyle name="Normal 28" xfId="303"/>
    <cellStyle name="Normal 29" xfId="304"/>
    <cellStyle name="Normal 3" xfId="305"/>
    <cellStyle name="Normal 3 2" xfId="306"/>
    <cellStyle name="Normal 3 2 2" xfId="307"/>
    <cellStyle name="Normal 3 2 3" xfId="308"/>
    <cellStyle name="Normal 3 2 4" xfId="309"/>
    <cellStyle name="Normal 3 3" xfId="310"/>
    <cellStyle name="Normal 3 3 2" xfId="311"/>
    <cellStyle name="Normal 3 3 3" xfId="312"/>
    <cellStyle name="Normal 3 3 4" xfId="313"/>
    <cellStyle name="Normal 3 4" xfId="314"/>
    <cellStyle name="Normal 3 5" xfId="315"/>
    <cellStyle name="Normal 4" xfId="316"/>
    <cellStyle name="Normal 5" xfId="317"/>
    <cellStyle name="Normal 6" xfId="318"/>
    <cellStyle name="Normal 7" xfId="319"/>
    <cellStyle name="Normal 8" xfId="320"/>
    <cellStyle name="Normal 9" xfId="321"/>
    <cellStyle name="Normal_2007 BUDGET FORECAST (Aug 24)" xfId="46"/>
    <cellStyle name="Normal_2008 Sales Forecast" xfId="45"/>
    <cellStyle name="Note" xfId="15" builtinId="10" customBuiltin="1"/>
    <cellStyle name="Note 2" xfId="322"/>
    <cellStyle name="Note 3" xfId="323"/>
    <cellStyle name="Outlined" xfId="324"/>
    <cellStyle name="Output" xfId="10" builtinId="21" customBuiltin="1"/>
    <cellStyle name="Output 2" xfId="325"/>
    <cellStyle name="Page Title" xfId="326"/>
    <cellStyle name="Percent" xfId="44" builtinId="5"/>
    <cellStyle name="Percent [0]" xfId="327"/>
    <cellStyle name="Percent [1]" xfId="328"/>
    <cellStyle name="Percent [2]" xfId="329"/>
    <cellStyle name="Percent 2" xfId="330"/>
    <cellStyle name="Percent 2 10" xfId="331"/>
    <cellStyle name="Percent 2 11" xfId="332"/>
    <cellStyle name="Percent 2 12" xfId="333"/>
    <cellStyle name="Percent 2 13" xfId="334"/>
    <cellStyle name="Percent 2 14" xfId="335"/>
    <cellStyle name="Percent 2 15" xfId="336"/>
    <cellStyle name="Percent 2 16" xfId="337"/>
    <cellStyle name="Percent 2 17" xfId="338"/>
    <cellStyle name="Percent 2 18" xfId="339"/>
    <cellStyle name="Percent 2 19" xfId="340"/>
    <cellStyle name="Percent 2 2" xfId="341"/>
    <cellStyle name="Percent 2 20" xfId="342"/>
    <cellStyle name="Percent 2 21" xfId="343"/>
    <cellStyle name="Percent 2 22" xfId="344"/>
    <cellStyle name="Percent 2 23" xfId="345"/>
    <cellStyle name="Percent 2 24" xfId="346"/>
    <cellStyle name="Percent 2 25" xfId="347"/>
    <cellStyle name="Percent 2 26" xfId="348"/>
    <cellStyle name="Percent 2 27" xfId="349"/>
    <cellStyle name="Percent 2 28" xfId="350"/>
    <cellStyle name="Percent 2 29" xfId="351"/>
    <cellStyle name="Percent 2 3" xfId="352"/>
    <cellStyle name="Percent 2 30" xfId="353"/>
    <cellStyle name="Percent 2 31" xfId="354"/>
    <cellStyle name="Percent 2 32" xfId="355"/>
    <cellStyle name="Percent 2 33" xfId="356"/>
    <cellStyle name="Percent 2 34" xfId="357"/>
    <cellStyle name="Percent 2 35" xfId="358"/>
    <cellStyle name="Percent 2 4" xfId="359"/>
    <cellStyle name="Percent 2 5" xfId="360"/>
    <cellStyle name="Percent 2 6" xfId="361"/>
    <cellStyle name="Percent 2 7" xfId="362"/>
    <cellStyle name="Percent 2 8" xfId="363"/>
    <cellStyle name="Percent 2 9" xfId="364"/>
    <cellStyle name="Percent 3" xfId="365"/>
    <cellStyle name="Percent 3 2" xfId="366"/>
    <cellStyle name="Percent 3 3" xfId="367"/>
    <cellStyle name="Percent 3 4" xfId="368"/>
    <cellStyle name="Percent 4" xfId="369"/>
    <cellStyle name="Percent 4 2" xfId="370"/>
    <cellStyle name="Percent 4 3" xfId="371"/>
    <cellStyle name="Percent 4 4" xfId="372"/>
    <cellStyle name="Percent 5" xfId="373"/>
    <cellStyle name="Percent 6" xfId="374"/>
    <cellStyle name="Percent 7" xfId="375"/>
    <cellStyle name="Percent[1]" xfId="376"/>
    <cellStyle name="Power Price" xfId="377"/>
    <cellStyle name="Present Value" xfId="378"/>
    <cellStyle name="PSChar" xfId="379"/>
    <cellStyle name="PSChar 2" xfId="380"/>
    <cellStyle name="PSChar 2 10" xfId="381"/>
    <cellStyle name="PSChar 2 11" xfId="382"/>
    <cellStyle name="PSChar 2 12" xfId="383"/>
    <cellStyle name="PSChar 2 13" xfId="384"/>
    <cellStyle name="PSChar 2 14" xfId="385"/>
    <cellStyle name="PSChar 2 15" xfId="386"/>
    <cellStyle name="PSChar 2 16" xfId="387"/>
    <cellStyle name="PSChar 2 17" xfId="388"/>
    <cellStyle name="PSChar 2 18" xfId="389"/>
    <cellStyle name="PSChar 2 19" xfId="390"/>
    <cellStyle name="PSChar 2 2" xfId="391"/>
    <cellStyle name="PSChar 2 20" xfId="392"/>
    <cellStyle name="PSChar 2 21" xfId="393"/>
    <cellStyle name="PSChar 2 22" xfId="394"/>
    <cellStyle name="PSChar 2 23" xfId="395"/>
    <cellStyle name="PSChar 2 24" xfId="396"/>
    <cellStyle name="PSChar 2 25" xfId="397"/>
    <cellStyle name="PSChar 2 26" xfId="398"/>
    <cellStyle name="PSChar 2 27" xfId="399"/>
    <cellStyle name="PSChar 2 28" xfId="400"/>
    <cellStyle name="PSChar 2 29" xfId="401"/>
    <cellStyle name="PSChar 2 3" xfId="402"/>
    <cellStyle name="PSChar 2 30" xfId="403"/>
    <cellStyle name="PSChar 2 4" xfId="404"/>
    <cellStyle name="PSChar 2 5" xfId="405"/>
    <cellStyle name="PSChar 2 6" xfId="406"/>
    <cellStyle name="PSChar 2 7" xfId="407"/>
    <cellStyle name="PSChar 2 8" xfId="408"/>
    <cellStyle name="PSChar 2 9" xfId="409"/>
    <cellStyle name="PSDate" xfId="410"/>
    <cellStyle name="PSDate 2" xfId="411"/>
    <cellStyle name="PSDate 2 10" xfId="412"/>
    <cellStyle name="PSDate 2 11" xfId="413"/>
    <cellStyle name="PSDate 2 12" xfId="414"/>
    <cellStyle name="PSDate 2 13" xfId="415"/>
    <cellStyle name="PSDate 2 14" xfId="416"/>
    <cellStyle name="PSDate 2 15" xfId="417"/>
    <cellStyle name="PSDate 2 16" xfId="418"/>
    <cellStyle name="PSDate 2 17" xfId="419"/>
    <cellStyle name="PSDate 2 18" xfId="420"/>
    <cellStyle name="PSDate 2 19" xfId="421"/>
    <cellStyle name="PSDate 2 2" xfId="422"/>
    <cellStyle name="PSDate 2 20" xfId="423"/>
    <cellStyle name="PSDate 2 21" xfId="424"/>
    <cellStyle name="PSDate 2 22" xfId="425"/>
    <cellStyle name="PSDate 2 23" xfId="426"/>
    <cellStyle name="PSDate 2 24" xfId="427"/>
    <cellStyle name="PSDate 2 25" xfId="428"/>
    <cellStyle name="PSDate 2 26" xfId="429"/>
    <cellStyle name="PSDate 2 27" xfId="430"/>
    <cellStyle name="PSDate 2 28" xfId="431"/>
    <cellStyle name="PSDate 2 29" xfId="432"/>
    <cellStyle name="PSDate 2 3" xfId="433"/>
    <cellStyle name="PSDate 2 30" xfId="434"/>
    <cellStyle name="PSDate 2 4" xfId="435"/>
    <cellStyle name="PSDate 2 5" xfId="436"/>
    <cellStyle name="PSDate 2 6" xfId="437"/>
    <cellStyle name="PSDate 2 7" xfId="438"/>
    <cellStyle name="PSDate 2 8" xfId="439"/>
    <cellStyle name="PSDate 2 9" xfId="440"/>
    <cellStyle name="PSDec" xfId="441"/>
    <cellStyle name="PSDec 2" xfId="442"/>
    <cellStyle name="PSDec 2 10" xfId="443"/>
    <cellStyle name="PSDec 2 11" xfId="444"/>
    <cellStyle name="PSDec 2 12" xfId="445"/>
    <cellStyle name="PSDec 2 13" xfId="446"/>
    <cellStyle name="PSDec 2 14" xfId="447"/>
    <cellStyle name="PSDec 2 15" xfId="448"/>
    <cellStyle name="PSDec 2 16" xfId="449"/>
    <cellStyle name="PSDec 2 17" xfId="450"/>
    <cellStyle name="PSDec 2 18" xfId="451"/>
    <cellStyle name="PSDec 2 19" xfId="452"/>
    <cellStyle name="PSDec 2 2" xfId="453"/>
    <cellStyle name="PSDec 2 20" xfId="454"/>
    <cellStyle name="PSDec 2 21" xfId="455"/>
    <cellStyle name="PSDec 2 22" xfId="456"/>
    <cellStyle name="PSDec 2 23" xfId="457"/>
    <cellStyle name="PSDec 2 24" xfId="458"/>
    <cellStyle name="PSDec 2 25" xfId="459"/>
    <cellStyle name="PSDec 2 26" xfId="460"/>
    <cellStyle name="PSDec 2 27" xfId="461"/>
    <cellStyle name="PSDec 2 28" xfId="462"/>
    <cellStyle name="PSDec 2 29" xfId="463"/>
    <cellStyle name="PSDec 2 3" xfId="464"/>
    <cellStyle name="PSDec 2 30" xfId="465"/>
    <cellStyle name="PSDec 2 4" xfId="466"/>
    <cellStyle name="PSDec 2 5" xfId="467"/>
    <cellStyle name="PSDec 2 6" xfId="468"/>
    <cellStyle name="PSDec 2 7" xfId="469"/>
    <cellStyle name="PSDec 2 8" xfId="470"/>
    <cellStyle name="PSDec 2 9" xfId="471"/>
    <cellStyle name="PSHeading" xfId="472"/>
    <cellStyle name="PSHeading 2" xfId="473"/>
    <cellStyle name="PSHeading 2 10" xfId="474"/>
    <cellStyle name="PSHeading 2 11" xfId="475"/>
    <cellStyle name="PSHeading 2 12" xfId="476"/>
    <cellStyle name="PSHeading 2 13" xfId="477"/>
    <cellStyle name="PSHeading 2 14" xfId="478"/>
    <cellStyle name="PSHeading 2 15" xfId="479"/>
    <cellStyle name="PSHeading 2 16" xfId="480"/>
    <cellStyle name="PSHeading 2 17" xfId="481"/>
    <cellStyle name="PSHeading 2 18" xfId="482"/>
    <cellStyle name="PSHeading 2 19" xfId="483"/>
    <cellStyle name="PSHeading 2 2" xfId="484"/>
    <cellStyle name="PSHeading 2 20" xfId="485"/>
    <cellStyle name="PSHeading 2 21" xfId="486"/>
    <cellStyle name="PSHeading 2 22" xfId="487"/>
    <cellStyle name="PSHeading 2 23" xfId="488"/>
    <cellStyle name="PSHeading 2 24" xfId="489"/>
    <cellStyle name="PSHeading 2 25" xfId="490"/>
    <cellStyle name="PSHeading 2 26" xfId="491"/>
    <cellStyle name="PSHeading 2 27" xfId="492"/>
    <cellStyle name="PSHeading 2 28" xfId="493"/>
    <cellStyle name="PSHeading 2 29" xfId="494"/>
    <cellStyle name="PSHeading 2 3" xfId="495"/>
    <cellStyle name="PSHeading 2 30" xfId="496"/>
    <cellStyle name="PSHeading 2 4" xfId="497"/>
    <cellStyle name="PSHeading 2 5" xfId="498"/>
    <cellStyle name="PSHeading 2 6" xfId="499"/>
    <cellStyle name="PSHeading 2 7" xfId="500"/>
    <cellStyle name="PSHeading 2 8" xfId="501"/>
    <cellStyle name="PSHeading 2 9" xfId="502"/>
    <cellStyle name="PSHeading 2_15 Yr Phone Poles" xfId="503"/>
    <cellStyle name="PSInt" xfId="504"/>
    <cellStyle name="PSInt 2" xfId="505"/>
    <cellStyle name="PSInt 2 10" xfId="506"/>
    <cellStyle name="PSInt 2 11" xfId="507"/>
    <cellStyle name="PSInt 2 12" xfId="508"/>
    <cellStyle name="PSInt 2 13" xfId="509"/>
    <cellStyle name="PSInt 2 14" xfId="510"/>
    <cellStyle name="PSInt 2 15" xfId="511"/>
    <cellStyle name="PSInt 2 16" xfId="512"/>
    <cellStyle name="PSInt 2 17" xfId="513"/>
    <cellStyle name="PSInt 2 18" xfId="514"/>
    <cellStyle name="PSInt 2 19" xfId="515"/>
    <cellStyle name="PSInt 2 2" xfId="516"/>
    <cellStyle name="PSInt 2 20" xfId="517"/>
    <cellStyle name="PSInt 2 21" xfId="518"/>
    <cellStyle name="PSInt 2 22" xfId="519"/>
    <cellStyle name="PSInt 2 23" xfId="520"/>
    <cellStyle name="PSInt 2 24" xfId="521"/>
    <cellStyle name="PSInt 2 25" xfId="522"/>
    <cellStyle name="PSInt 2 26" xfId="523"/>
    <cellStyle name="PSInt 2 27" xfId="524"/>
    <cellStyle name="PSInt 2 28" xfId="525"/>
    <cellStyle name="PSInt 2 29" xfId="526"/>
    <cellStyle name="PSInt 2 3" xfId="527"/>
    <cellStyle name="PSInt 2 30" xfId="528"/>
    <cellStyle name="PSInt 2 4" xfId="529"/>
    <cellStyle name="PSInt 2 5" xfId="530"/>
    <cellStyle name="PSInt 2 6" xfId="531"/>
    <cellStyle name="PSInt 2 7" xfId="532"/>
    <cellStyle name="PSInt 2 8" xfId="533"/>
    <cellStyle name="PSInt 2 9" xfId="534"/>
    <cellStyle name="PSSpacer" xfId="535"/>
    <cellStyle name="PSSpacer 2" xfId="536"/>
    <cellStyle name="PSSpacer 2 10" xfId="537"/>
    <cellStyle name="PSSpacer 2 11" xfId="538"/>
    <cellStyle name="PSSpacer 2 12" xfId="539"/>
    <cellStyle name="PSSpacer 2 13" xfId="540"/>
    <cellStyle name="PSSpacer 2 14" xfId="541"/>
    <cellStyle name="PSSpacer 2 15" xfId="542"/>
    <cellStyle name="PSSpacer 2 16" xfId="543"/>
    <cellStyle name="PSSpacer 2 17" xfId="544"/>
    <cellStyle name="PSSpacer 2 18" xfId="545"/>
    <cellStyle name="PSSpacer 2 19" xfId="546"/>
    <cellStyle name="PSSpacer 2 2" xfId="547"/>
    <cellStyle name="PSSpacer 2 20" xfId="548"/>
    <cellStyle name="PSSpacer 2 21" xfId="549"/>
    <cellStyle name="PSSpacer 2 22" xfId="550"/>
    <cellStyle name="PSSpacer 2 23" xfId="551"/>
    <cellStyle name="PSSpacer 2 24" xfId="552"/>
    <cellStyle name="PSSpacer 2 25" xfId="553"/>
    <cellStyle name="PSSpacer 2 26" xfId="554"/>
    <cellStyle name="PSSpacer 2 27" xfId="555"/>
    <cellStyle name="PSSpacer 2 28" xfId="556"/>
    <cellStyle name="PSSpacer 2 29" xfId="557"/>
    <cellStyle name="PSSpacer 2 3" xfId="558"/>
    <cellStyle name="PSSpacer 2 30" xfId="559"/>
    <cellStyle name="PSSpacer 2 4" xfId="560"/>
    <cellStyle name="PSSpacer 2 5" xfId="561"/>
    <cellStyle name="PSSpacer 2 6" xfId="562"/>
    <cellStyle name="PSSpacer 2 7" xfId="563"/>
    <cellStyle name="PSSpacer 2 8" xfId="564"/>
    <cellStyle name="PSSpacer 2 9" xfId="565"/>
    <cellStyle name="SAPBEXaggData" xfId="566"/>
    <cellStyle name="SAPBEXaggDataEmph" xfId="567"/>
    <cellStyle name="SAPBEXaggItem" xfId="568"/>
    <cellStyle name="SAPBEXaggItemX" xfId="569"/>
    <cellStyle name="SAPBEXchaText" xfId="570"/>
    <cellStyle name="SAPBEXexcBad7" xfId="571"/>
    <cellStyle name="SAPBEXexcBad8" xfId="572"/>
    <cellStyle name="SAPBEXexcBad9" xfId="573"/>
    <cellStyle name="SAPBEXexcCritical4" xfId="574"/>
    <cellStyle name="SAPBEXexcCritical5" xfId="575"/>
    <cellStyle name="SAPBEXexcCritical6" xfId="576"/>
    <cellStyle name="SAPBEXexcGood1" xfId="577"/>
    <cellStyle name="SAPBEXexcGood2" xfId="578"/>
    <cellStyle name="SAPBEXexcGood3" xfId="579"/>
    <cellStyle name="SAPBEXfilterDrill" xfId="580"/>
    <cellStyle name="SAPBEXfilterItem" xfId="581"/>
    <cellStyle name="SAPBEXfilterText" xfId="582"/>
    <cellStyle name="SAPBEXformats" xfId="583"/>
    <cellStyle name="SAPBEXheaderItem" xfId="584"/>
    <cellStyle name="SAPBEXheaderText" xfId="585"/>
    <cellStyle name="SAPBEXHLevel0" xfId="586"/>
    <cellStyle name="SAPBEXHLevel0X" xfId="587"/>
    <cellStyle name="SAPBEXHLevel1" xfId="588"/>
    <cellStyle name="SAPBEXHLevel1X" xfId="589"/>
    <cellStyle name="SAPBEXHLevel2" xfId="590"/>
    <cellStyle name="SAPBEXHLevel2X" xfId="591"/>
    <cellStyle name="SAPBEXHLevel3" xfId="592"/>
    <cellStyle name="SAPBEXHLevel3X" xfId="593"/>
    <cellStyle name="SAPBEXinputData" xfId="594"/>
    <cellStyle name="SAPBEXresData" xfId="595"/>
    <cellStyle name="SAPBEXresDataEmph" xfId="596"/>
    <cellStyle name="SAPBEXresItem" xfId="597"/>
    <cellStyle name="SAPBEXresItemX" xfId="598"/>
    <cellStyle name="SAPBEXstdData" xfId="599"/>
    <cellStyle name="SAPBEXstdDataEmph" xfId="600"/>
    <cellStyle name="SAPBEXstdItem" xfId="601"/>
    <cellStyle name="SAPBEXstdItemX" xfId="602"/>
    <cellStyle name="SAPBEXtitle" xfId="603"/>
    <cellStyle name="SAPBEXundefined" xfId="604"/>
    <cellStyle name="Section Heading-Large" xfId="605"/>
    <cellStyle name="Section Heading-Small" xfId="606"/>
    <cellStyle name="SEM-BPS-head" xfId="607"/>
    <cellStyle name="SEM-BPS-headdata" xfId="608"/>
    <cellStyle name="SEM-BPS-headkey" xfId="609"/>
    <cellStyle name="SEM-BPS-input-on" xfId="610"/>
    <cellStyle name="SEM-BPS-key" xfId="611"/>
    <cellStyle name="Sheet Title" xfId="612"/>
    <cellStyle name="Style 1" xfId="613"/>
    <cellStyle name="Title" xfId="1" builtinId="15" customBuiltin="1"/>
    <cellStyle name="Title 2" xfId="614"/>
    <cellStyle name="Total" xfId="17" builtinId="25" customBuiltin="1"/>
    <cellStyle name="Total 2" xfId="615"/>
    <cellStyle name="Warning Text" xfId="14" builtinId="11" customBuiltin="1"/>
    <cellStyle name="Warning Text 2" xfId="616"/>
    <cellStyle name="Year" xfId="6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workbookViewId="0">
      <pane xSplit="1" ySplit="6" topLeftCell="B7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9.109375" defaultRowHeight="10.199999999999999"/>
  <cols>
    <col min="1" max="1" width="35.33203125" style="3" customWidth="1"/>
    <col min="2" max="2" width="11.33203125" style="3" bestFit="1" customWidth="1"/>
    <col min="3" max="3" width="7.5546875" style="49" customWidth="1"/>
    <col min="4" max="4" width="11.33203125" style="2" bestFit="1" customWidth="1"/>
    <col min="5" max="7" width="12.109375" style="2" bestFit="1" customWidth="1"/>
    <col min="8" max="15" width="11.33203125" style="2" bestFit="1" customWidth="1"/>
    <col min="16" max="16" width="9.109375" style="2"/>
    <col min="17" max="17" width="13.109375" style="2" bestFit="1" customWidth="1"/>
    <col min="18" max="16384" width="9.109375" style="2"/>
  </cols>
  <sheetData>
    <row r="1" spans="1:17" s="148" customFormat="1">
      <c r="A1" s="147" t="s">
        <v>113</v>
      </c>
      <c r="B1" s="147"/>
      <c r="C1" s="147"/>
    </row>
    <row r="2" spans="1:17" s="148" customFormat="1">
      <c r="A2" s="147" t="s">
        <v>112</v>
      </c>
      <c r="B2" s="147"/>
      <c r="C2" s="147"/>
    </row>
    <row r="3" spans="1:17" s="148" customFormat="1">
      <c r="A3" s="147"/>
      <c r="B3" s="147"/>
      <c r="C3" s="147"/>
    </row>
    <row r="4" spans="1:17" s="4" customFormat="1">
      <c r="A4" s="5"/>
      <c r="B4" s="50"/>
      <c r="C4" s="50"/>
    </row>
    <row r="5" spans="1:17" s="4" customFormat="1" ht="20.399999999999999">
      <c r="A5" s="5" t="s">
        <v>1</v>
      </c>
      <c r="B5" s="50" t="s">
        <v>79</v>
      </c>
      <c r="C5" s="50"/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4" t="s">
        <v>51</v>
      </c>
      <c r="K5" s="4" t="s">
        <v>52</v>
      </c>
      <c r="L5" s="4" t="s">
        <v>53</v>
      </c>
      <c r="M5" s="4" t="s">
        <v>54</v>
      </c>
      <c r="N5" s="4" t="s">
        <v>55</v>
      </c>
      <c r="O5" s="4" t="s">
        <v>56</v>
      </c>
    </row>
    <row r="6" spans="1:17" s="4" customFormat="1">
      <c r="A6" s="5"/>
      <c r="B6" s="50"/>
      <c r="C6" s="50"/>
    </row>
    <row r="7" spans="1:17" ht="14.4">
      <c r="A7" s="3" t="s">
        <v>44</v>
      </c>
      <c r="B7" s="47"/>
      <c r="C7" s="47"/>
    </row>
    <row r="8" spans="1:17" ht="14.4">
      <c r="A8" s="3" t="s">
        <v>43</v>
      </c>
      <c r="B8" s="47"/>
      <c r="C8" s="47"/>
    </row>
    <row r="9" spans="1:17">
      <c r="A9" s="3" t="s">
        <v>57</v>
      </c>
      <c r="B9" s="48">
        <v>4701867729</v>
      </c>
      <c r="C9" s="48"/>
      <c r="D9" s="2">
        <v>5359879376</v>
      </c>
      <c r="E9" s="2">
        <v>5831103979</v>
      </c>
      <c r="F9" s="2">
        <v>5961194033</v>
      </c>
      <c r="G9" s="2">
        <v>5778754227</v>
      </c>
      <c r="H9" s="2">
        <v>5197421933</v>
      </c>
      <c r="I9" s="2">
        <v>4298666671</v>
      </c>
      <c r="J9" s="2">
        <v>4139392327</v>
      </c>
      <c r="K9" s="2">
        <v>4571373045</v>
      </c>
      <c r="L9" s="2">
        <v>4105910727</v>
      </c>
      <c r="M9" s="2">
        <v>4016435403</v>
      </c>
      <c r="N9" s="2">
        <v>4081998179</v>
      </c>
      <c r="O9" s="2">
        <v>4755128400</v>
      </c>
      <c r="Q9" s="2">
        <f>SUM(D9:O9)</f>
        <v>58097258300</v>
      </c>
    </row>
    <row r="10" spans="1:17">
      <c r="A10" s="3" t="s">
        <v>58</v>
      </c>
      <c r="B10" s="48">
        <v>3944336702</v>
      </c>
      <c r="C10" s="48"/>
      <c r="D10" s="2">
        <v>4142259703</v>
      </c>
      <c r="E10" s="2">
        <v>4282855526</v>
      </c>
      <c r="F10" s="2">
        <v>4282137304</v>
      </c>
      <c r="G10" s="2">
        <v>4235449482</v>
      </c>
      <c r="H10" s="2">
        <v>4021728299</v>
      </c>
      <c r="I10" s="2">
        <v>3707076730</v>
      </c>
      <c r="J10" s="2">
        <v>3770409575</v>
      </c>
      <c r="K10" s="2">
        <v>3855770850</v>
      </c>
      <c r="L10" s="2">
        <v>3478885071</v>
      </c>
      <c r="M10" s="2">
        <v>3562686448</v>
      </c>
      <c r="N10" s="2">
        <v>3620438166</v>
      </c>
      <c r="O10" s="2">
        <v>3972734518</v>
      </c>
      <c r="Q10" s="2">
        <f t="shared" ref="Q10:Q41" si="0">SUM(D10:O10)</f>
        <v>46932431672</v>
      </c>
    </row>
    <row r="11" spans="1:17">
      <c r="A11" s="3" t="s">
        <v>59</v>
      </c>
      <c r="B11" s="48">
        <v>280674957</v>
      </c>
      <c r="C11" s="48"/>
      <c r="D11" s="2">
        <v>281952424</v>
      </c>
      <c r="E11" s="2">
        <v>283021890</v>
      </c>
      <c r="F11" s="2">
        <v>283420374</v>
      </c>
      <c r="G11" s="2">
        <v>283080297</v>
      </c>
      <c r="H11" s="2">
        <v>282210089</v>
      </c>
      <c r="I11" s="2">
        <v>280793294</v>
      </c>
      <c r="J11" s="2">
        <v>280701546</v>
      </c>
      <c r="K11" s="2">
        <v>281531505</v>
      </c>
      <c r="L11" s="2">
        <v>280945015</v>
      </c>
      <c r="M11" s="2">
        <v>281615893</v>
      </c>
      <c r="N11" s="2">
        <v>282461271</v>
      </c>
      <c r="O11" s="2">
        <v>283973091</v>
      </c>
      <c r="Q11" s="2">
        <f t="shared" si="0"/>
        <v>3385706689</v>
      </c>
    </row>
    <row r="12" spans="1:17">
      <c r="A12" s="3" t="s">
        <v>60</v>
      </c>
      <c r="B12" s="48">
        <v>42872395</v>
      </c>
      <c r="C12" s="48"/>
      <c r="D12" s="2">
        <v>39981438</v>
      </c>
      <c r="E12" s="2">
        <v>41535975</v>
      </c>
      <c r="F12" s="2">
        <v>48511785</v>
      </c>
      <c r="G12" s="2">
        <v>42492770</v>
      </c>
      <c r="H12" s="2">
        <v>39526310</v>
      </c>
      <c r="I12" s="2">
        <v>39017245</v>
      </c>
      <c r="J12" s="2">
        <v>45295965</v>
      </c>
      <c r="K12" s="2">
        <v>45339967</v>
      </c>
      <c r="L12" s="2">
        <v>41925874</v>
      </c>
      <c r="M12" s="2">
        <v>41983736</v>
      </c>
      <c r="N12" s="2">
        <v>43997842</v>
      </c>
      <c r="O12" s="2">
        <v>43735181</v>
      </c>
      <c r="Q12" s="2">
        <f t="shared" si="0"/>
        <v>513344088</v>
      </c>
    </row>
    <row r="13" spans="1:17">
      <c r="A13" s="3" t="s">
        <v>61</v>
      </c>
      <c r="B13" s="48">
        <v>2125768</v>
      </c>
      <c r="C13" s="48"/>
      <c r="D13" s="2">
        <v>2010751</v>
      </c>
      <c r="E13" s="2">
        <v>1909632</v>
      </c>
      <c r="F13" s="2">
        <v>1896806</v>
      </c>
      <c r="G13" s="2">
        <v>2053781</v>
      </c>
      <c r="H13" s="2">
        <v>1967406</v>
      </c>
      <c r="I13" s="2">
        <v>1925286</v>
      </c>
      <c r="J13" s="2">
        <v>1825985</v>
      </c>
      <c r="K13" s="2">
        <v>1654161</v>
      </c>
      <c r="L13" s="2">
        <v>1718809</v>
      </c>
      <c r="M13" s="2">
        <v>1928716</v>
      </c>
      <c r="N13" s="2">
        <v>1903158</v>
      </c>
      <c r="O13" s="2">
        <v>2145976</v>
      </c>
      <c r="Q13" s="2">
        <f t="shared" si="0"/>
        <v>22940467</v>
      </c>
    </row>
    <row r="14" spans="1:17">
      <c r="A14" s="3" t="s">
        <v>62</v>
      </c>
      <c r="B14" s="48">
        <v>7814013</v>
      </c>
      <c r="C14" s="48"/>
      <c r="D14" s="2">
        <v>7713606</v>
      </c>
      <c r="E14" s="2">
        <v>8101036</v>
      </c>
      <c r="F14" s="2">
        <v>8154768</v>
      </c>
      <c r="G14" s="2">
        <v>8090481</v>
      </c>
      <c r="H14" s="2">
        <v>8009708</v>
      </c>
      <c r="I14" s="2">
        <v>7265404</v>
      </c>
      <c r="J14" s="2">
        <v>6924794</v>
      </c>
      <c r="K14" s="2">
        <v>7734464</v>
      </c>
      <c r="L14" s="2">
        <v>7056886</v>
      </c>
      <c r="M14" s="2">
        <v>6638625</v>
      </c>
      <c r="N14" s="2">
        <v>7704845</v>
      </c>
      <c r="O14" s="2">
        <v>7837769</v>
      </c>
      <c r="Q14" s="2">
        <f t="shared" si="0"/>
        <v>91232386</v>
      </c>
    </row>
    <row r="15" spans="1:17">
      <c r="A15" s="3" t="s">
        <v>63</v>
      </c>
      <c r="B15" s="48">
        <v>8979691564</v>
      </c>
      <c r="C15" s="48"/>
      <c r="D15" s="2">
        <v>9833797298</v>
      </c>
      <c r="E15" s="2">
        <v>10448528038</v>
      </c>
      <c r="F15" s="2">
        <v>10585315070</v>
      </c>
      <c r="G15" s="2">
        <v>10349921038</v>
      </c>
      <c r="H15" s="2">
        <v>9550863745</v>
      </c>
      <c r="I15" s="2">
        <v>8334744630</v>
      </c>
      <c r="J15" s="2">
        <v>8244550192</v>
      </c>
      <c r="K15" s="2">
        <v>8763403992</v>
      </c>
      <c r="L15" s="2">
        <v>7916442382</v>
      </c>
      <c r="M15" s="2">
        <v>7911288821</v>
      </c>
      <c r="N15" s="2">
        <v>8038503461</v>
      </c>
      <c r="O15" s="2">
        <v>9065554935</v>
      </c>
      <c r="Q15" s="2">
        <f t="shared" si="0"/>
        <v>109042913602</v>
      </c>
    </row>
    <row r="16" spans="1:17" ht="14.4">
      <c r="A16" s="3" t="s">
        <v>42</v>
      </c>
      <c r="B16" s="47"/>
      <c r="C16" s="47"/>
      <c r="Q16" s="2">
        <f t="shared" si="0"/>
        <v>0</v>
      </c>
    </row>
    <row r="17" spans="1:18" ht="14.4">
      <c r="A17" s="3" t="s">
        <v>41</v>
      </c>
      <c r="B17" s="47"/>
      <c r="C17" s="47"/>
      <c r="Q17" s="2">
        <f t="shared" si="0"/>
        <v>0</v>
      </c>
    </row>
    <row r="18" spans="1:18">
      <c r="A18" s="3" t="s">
        <v>64</v>
      </c>
      <c r="B18" s="48">
        <v>341181550.51926702</v>
      </c>
      <c r="C18" s="48"/>
      <c r="D18" s="2">
        <v>384671083.044388</v>
      </c>
      <c r="E18" s="2">
        <v>416726940.77805299</v>
      </c>
      <c r="F18" s="2">
        <v>425670901.79790902</v>
      </c>
      <c r="G18" s="2">
        <v>414214817.71562898</v>
      </c>
      <c r="H18" s="2">
        <v>373687930.11581999</v>
      </c>
      <c r="I18" s="2">
        <v>313294490.13298303</v>
      </c>
      <c r="J18" s="2">
        <v>302482345.677764</v>
      </c>
      <c r="K18" s="2">
        <v>330526484.408216</v>
      </c>
      <c r="L18" s="2">
        <v>299490997.69677198</v>
      </c>
      <c r="M18" s="2">
        <v>294154416.29971701</v>
      </c>
      <c r="N18" s="2">
        <v>300045963.40568</v>
      </c>
      <c r="O18" s="2">
        <v>345187763.280128</v>
      </c>
      <c r="Q18" s="2">
        <f t="shared" si="0"/>
        <v>4200154134.3530593</v>
      </c>
    </row>
    <row r="19" spans="1:18">
      <c r="A19" s="3" t="s">
        <v>65</v>
      </c>
      <c r="B19" s="48">
        <v>210243792.00179499</v>
      </c>
      <c r="C19" s="48"/>
      <c r="D19" s="2">
        <v>218132652.470359</v>
      </c>
      <c r="E19" s="2">
        <v>223749750.60959199</v>
      </c>
      <c r="F19" s="2">
        <v>223063319.18568599</v>
      </c>
      <c r="G19" s="2">
        <v>219635490.52792799</v>
      </c>
      <c r="H19" s="2">
        <v>214495358.09727699</v>
      </c>
      <c r="I19" s="2">
        <v>203063977.24405599</v>
      </c>
      <c r="J19" s="2">
        <v>205690517.434899</v>
      </c>
      <c r="K19" s="2">
        <v>207141569.86654001</v>
      </c>
      <c r="L19" s="2">
        <v>194589719.41202101</v>
      </c>
      <c r="M19" s="2">
        <v>200946607.83497301</v>
      </c>
      <c r="N19" s="2">
        <v>199118888.42765799</v>
      </c>
      <c r="O19" s="2">
        <v>211855230.94781601</v>
      </c>
      <c r="Q19" s="2">
        <f t="shared" si="0"/>
        <v>2521483082.058805</v>
      </c>
    </row>
    <row r="20" spans="1:18">
      <c r="A20" s="3" t="s">
        <v>66</v>
      </c>
      <c r="B20" s="48">
        <v>10623019.2009292</v>
      </c>
      <c r="C20" s="48"/>
      <c r="D20" s="2">
        <v>10719694.755338401</v>
      </c>
      <c r="E20" s="2">
        <v>10840585.030961299</v>
      </c>
      <c r="F20" s="2">
        <v>10821969.101472899</v>
      </c>
      <c r="G20" s="2">
        <v>10552274.281378601</v>
      </c>
      <c r="H20" s="2">
        <v>10929579.314773999</v>
      </c>
      <c r="I20" s="2">
        <v>10715034.7853835</v>
      </c>
      <c r="J20" s="2">
        <v>10592660.518493</v>
      </c>
      <c r="K20" s="2">
        <v>10478658.533305701</v>
      </c>
      <c r="L20" s="2">
        <v>11055055.9581562</v>
      </c>
      <c r="M20" s="2">
        <v>11070610.0209959</v>
      </c>
      <c r="N20" s="2">
        <v>10933782.4066015</v>
      </c>
      <c r="O20" s="2">
        <v>10753258.728518199</v>
      </c>
      <c r="Q20" s="2">
        <f t="shared" si="0"/>
        <v>129463163.43537921</v>
      </c>
    </row>
    <row r="21" spans="1:18">
      <c r="A21" s="3" t="s">
        <v>67</v>
      </c>
      <c r="B21" s="48">
        <v>6058491.1577881696</v>
      </c>
      <c r="C21" s="48"/>
      <c r="D21" s="2">
        <v>5897445.1922021098</v>
      </c>
      <c r="E21" s="2">
        <v>6009947.7950804401</v>
      </c>
      <c r="F21" s="2">
        <v>6455101.8136406196</v>
      </c>
      <c r="G21" s="2">
        <v>6074671.8090482801</v>
      </c>
      <c r="H21" s="2">
        <v>5903869.4168486996</v>
      </c>
      <c r="I21" s="2">
        <v>5886163.8609247496</v>
      </c>
      <c r="J21" s="2">
        <v>6336032.9948235396</v>
      </c>
      <c r="K21" s="2">
        <v>6206758.3285513604</v>
      </c>
      <c r="L21" s="2">
        <v>6125333.2670918005</v>
      </c>
      <c r="M21" s="2">
        <v>6153439.4357235702</v>
      </c>
      <c r="N21" s="2">
        <v>6259144.9751281403</v>
      </c>
      <c r="O21" s="2">
        <v>6258335.4254928799</v>
      </c>
      <c r="Q21" s="2">
        <f t="shared" si="0"/>
        <v>73566244.314556196</v>
      </c>
    </row>
    <row r="22" spans="1:18">
      <c r="A22" s="3" t="s">
        <v>68</v>
      </c>
      <c r="B22" s="48">
        <v>144305.06839</v>
      </c>
      <c r="C22" s="48"/>
      <c r="D22" s="2">
        <v>141846.29272999999</v>
      </c>
      <c r="E22" s="2">
        <v>129519.71531</v>
      </c>
      <c r="F22" s="2">
        <v>131728.97601999901</v>
      </c>
      <c r="G22" s="2">
        <v>145607.90088</v>
      </c>
      <c r="H22" s="2">
        <v>143549.94414000001</v>
      </c>
      <c r="I22" s="2">
        <v>154302.39215</v>
      </c>
      <c r="J22" s="2">
        <v>135608.92139999999</v>
      </c>
      <c r="K22" s="2">
        <v>126450.88086999999</v>
      </c>
      <c r="L22" s="2">
        <v>137233.58663000001</v>
      </c>
      <c r="M22" s="2">
        <v>153546.27122</v>
      </c>
      <c r="N22" s="2">
        <v>139994.94628999999</v>
      </c>
      <c r="O22" s="2">
        <v>144797.48600999999</v>
      </c>
      <c r="Q22" s="2">
        <f t="shared" si="0"/>
        <v>1684187.313649999</v>
      </c>
    </row>
    <row r="23" spans="1:18">
      <c r="A23" s="3" t="s">
        <v>69</v>
      </c>
      <c r="B23" s="48">
        <v>397102.43115999998</v>
      </c>
      <c r="C23" s="48"/>
      <c r="D23" s="2">
        <v>401812.06792</v>
      </c>
      <c r="E23" s="2">
        <v>419107.01552000002</v>
      </c>
      <c r="F23" s="2">
        <v>421575.11775999999</v>
      </c>
      <c r="G23" s="2">
        <v>421434.19292</v>
      </c>
      <c r="H23" s="2">
        <v>419029.95856</v>
      </c>
      <c r="I23" s="2">
        <v>389005.80527999997</v>
      </c>
      <c r="J23" s="2">
        <v>384627.42008000001</v>
      </c>
      <c r="K23" s="2">
        <v>395293.84447999898</v>
      </c>
      <c r="L23" s="2">
        <v>383575.83752</v>
      </c>
      <c r="M23" s="2">
        <v>376453.13500000001</v>
      </c>
      <c r="N23" s="2">
        <v>407906.20539999998</v>
      </c>
      <c r="O23" s="2">
        <v>398233.49708</v>
      </c>
      <c r="Q23" s="2">
        <f t="shared" si="0"/>
        <v>4818054.0975199994</v>
      </c>
    </row>
    <row r="24" spans="1:18">
      <c r="A24" s="3" t="s">
        <v>70</v>
      </c>
      <c r="B24" s="48">
        <v>568648260.37933004</v>
      </c>
      <c r="C24" s="48"/>
      <c r="D24" s="2">
        <v>619964533.82293797</v>
      </c>
      <c r="E24" s="2">
        <v>657875850.94451702</v>
      </c>
      <c r="F24" s="2">
        <v>666564595.99248898</v>
      </c>
      <c r="G24" s="2">
        <v>651044296.42778397</v>
      </c>
      <c r="H24" s="2">
        <v>605579316.84741998</v>
      </c>
      <c r="I24" s="2">
        <v>533502974.22077799</v>
      </c>
      <c r="J24" s="2">
        <v>525621792.96745998</v>
      </c>
      <c r="K24" s="2">
        <v>554875215.86196399</v>
      </c>
      <c r="L24" s="2">
        <v>511781915.758192</v>
      </c>
      <c r="M24" s="2">
        <v>512855072.99763</v>
      </c>
      <c r="N24" s="2">
        <v>516905680.366759</v>
      </c>
      <c r="O24" s="2">
        <v>574597619.36504602</v>
      </c>
      <c r="Q24" s="2">
        <f t="shared" si="0"/>
        <v>6931168865.5729771</v>
      </c>
    </row>
    <row r="25" spans="1:18" ht="14.4">
      <c r="A25" s="3" t="s">
        <v>40</v>
      </c>
      <c r="B25" s="47"/>
      <c r="C25" s="47"/>
      <c r="Q25" s="2">
        <f t="shared" si="0"/>
        <v>0</v>
      </c>
    </row>
    <row r="26" spans="1:18" ht="14.4">
      <c r="A26" s="3" t="s">
        <v>39</v>
      </c>
      <c r="B26" s="47"/>
      <c r="C26" s="47"/>
      <c r="Q26" s="2">
        <f t="shared" si="0"/>
        <v>0</v>
      </c>
    </row>
    <row r="27" spans="1:18">
      <c r="A27" s="3" t="s">
        <v>71</v>
      </c>
      <c r="B27" s="48">
        <v>-8886835.8226656094</v>
      </c>
      <c r="C27" s="48"/>
      <c r="D27" s="2">
        <v>-8715368.1939336099</v>
      </c>
      <c r="E27" s="2">
        <v>-8840840.3136347905</v>
      </c>
      <c r="F27" s="2">
        <v>-9327663.6835058499</v>
      </c>
      <c r="G27" s="2">
        <v>-8917246.2741227504</v>
      </c>
      <c r="H27" s="2">
        <v>-8741831.7458063494</v>
      </c>
      <c r="I27" s="2">
        <v>-8726691.4755899403</v>
      </c>
      <c r="J27" s="2">
        <v>-9220584.6982229799</v>
      </c>
      <c r="K27" s="2">
        <v>-9021355.1245670393</v>
      </c>
      <c r="L27" s="2">
        <v>-8998947.3398918994</v>
      </c>
      <c r="M27" s="2">
        <v>-9034129.3813425004</v>
      </c>
      <c r="N27" s="2">
        <v>-9152177.0620967709</v>
      </c>
      <c r="O27" s="2">
        <v>-9155510.8346634507</v>
      </c>
      <c r="Q27" s="2">
        <f t="shared" si="0"/>
        <v>-107852346.12737794</v>
      </c>
    </row>
    <row r="28" spans="1:18">
      <c r="A28" s="3" t="s">
        <v>38</v>
      </c>
      <c r="B28" s="48">
        <v>1931736.3482252101</v>
      </c>
      <c r="C28" s="48"/>
      <c r="D28" s="2">
        <v>1970694.6648152501</v>
      </c>
      <c r="E28" s="2">
        <v>2039912.3083472501</v>
      </c>
      <c r="F28" s="2">
        <v>2088110.95967578</v>
      </c>
      <c r="G28" s="2">
        <v>2122336.80026781</v>
      </c>
      <c r="H28" s="2">
        <v>2105261.7237157999</v>
      </c>
      <c r="I28" s="2">
        <v>1812597.16116109</v>
      </c>
      <c r="J28" s="2">
        <v>1639986.8086620399</v>
      </c>
      <c r="K28" s="2">
        <v>1644183.88176261</v>
      </c>
      <c r="L28" s="2">
        <v>1567225.9443995201</v>
      </c>
      <c r="M28" s="2">
        <v>1601662.1756124201</v>
      </c>
      <c r="N28" s="2">
        <v>1746182.3595275399</v>
      </c>
      <c r="O28" s="2">
        <v>1991994.17863699</v>
      </c>
      <c r="Q28" s="2">
        <f>SUM(D28:O28)</f>
        <v>22330148.966584098</v>
      </c>
    </row>
    <row r="29" spans="1:18" s="48" customFormat="1" ht="14.4">
      <c r="A29" s="135" t="s">
        <v>109</v>
      </c>
      <c r="B29" s="136"/>
      <c r="C29" s="136"/>
      <c r="D29" s="137">
        <v>3473143.5307647632</v>
      </c>
      <c r="E29" s="137">
        <v>1855549.2862035793</v>
      </c>
      <c r="F29" s="137">
        <v>1840703.7747952372</v>
      </c>
      <c r="G29" s="137">
        <v>2203837.0213059057</v>
      </c>
      <c r="H29" s="137">
        <v>1847625.355219899</v>
      </c>
      <c r="I29" s="137">
        <v>2192707.1855625217</v>
      </c>
      <c r="J29" s="137">
        <v>3348365.787849138</v>
      </c>
      <c r="K29" s="137">
        <v>1787977.675213865</v>
      </c>
      <c r="L29" s="137">
        <v>1778548.3864320854</v>
      </c>
      <c r="M29" s="137">
        <v>2002337.5141517776</v>
      </c>
      <c r="N29" s="137">
        <v>1902731.3380975781</v>
      </c>
      <c r="O29" s="137">
        <v>1849772.3178962234</v>
      </c>
      <c r="P29" s="138"/>
      <c r="Q29" s="137">
        <f t="shared" si="0"/>
        <v>26083299.173492577</v>
      </c>
      <c r="R29" s="137"/>
    </row>
    <row r="30" spans="1:18" s="48" customFormat="1" ht="14.4">
      <c r="A30" s="139" t="s">
        <v>110</v>
      </c>
      <c r="B30" s="140"/>
      <c r="C30" s="140"/>
      <c r="D30" s="141">
        <f>D28+D29</f>
        <v>5443838.1955800131</v>
      </c>
      <c r="E30" s="141">
        <f t="shared" ref="E30:O30" si="1">E28+E29</f>
        <v>3895461.5945508294</v>
      </c>
      <c r="F30" s="141">
        <f t="shared" si="1"/>
        <v>3928814.7344710175</v>
      </c>
      <c r="G30" s="141">
        <f t="shared" si="1"/>
        <v>4326173.8215737157</v>
      </c>
      <c r="H30" s="141">
        <f t="shared" si="1"/>
        <v>3952887.0789356986</v>
      </c>
      <c r="I30" s="141">
        <f t="shared" si="1"/>
        <v>4005304.3467236115</v>
      </c>
      <c r="J30" s="141">
        <f t="shared" si="1"/>
        <v>4988352.5965111777</v>
      </c>
      <c r="K30" s="141">
        <f t="shared" si="1"/>
        <v>3432161.5569764748</v>
      </c>
      <c r="L30" s="141">
        <f t="shared" si="1"/>
        <v>3345774.3308316055</v>
      </c>
      <c r="M30" s="141">
        <f t="shared" si="1"/>
        <v>3603999.6897641979</v>
      </c>
      <c r="N30" s="141">
        <f t="shared" si="1"/>
        <v>3648913.6976251183</v>
      </c>
      <c r="O30" s="141">
        <f t="shared" si="1"/>
        <v>3841766.4965332132</v>
      </c>
      <c r="P30" s="138"/>
      <c r="Q30" s="141">
        <f>SUM(D30:O30)</f>
        <v>48413448.140076667</v>
      </c>
      <c r="R30" s="142"/>
    </row>
    <row r="31" spans="1:18" s="48" customFormat="1" ht="14.4">
      <c r="A31" s="49"/>
      <c r="B31" s="47"/>
      <c r="C31" s="47"/>
      <c r="P31" s="134"/>
    </row>
    <row r="32" spans="1:18" s="48" customFormat="1" ht="14.4">
      <c r="A32" s="49"/>
      <c r="B32" s="47"/>
      <c r="C32" s="47"/>
      <c r="P32" s="134"/>
      <c r="Q32" s="48">
        <f>Q24+Q30</f>
        <v>6979582313.7130537</v>
      </c>
    </row>
    <row r="33" spans="1:17" s="48" customFormat="1" ht="14.4">
      <c r="A33" s="49"/>
      <c r="B33" s="47"/>
      <c r="C33" s="47"/>
      <c r="P33" s="134"/>
    </row>
    <row r="34" spans="1:17" s="9" customFormat="1">
      <c r="A34" s="8" t="s">
        <v>37</v>
      </c>
      <c r="B34" s="52">
        <v>0</v>
      </c>
      <c r="C34" s="52"/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Q34" s="2">
        <f t="shared" si="0"/>
        <v>0</v>
      </c>
    </row>
    <row r="35" spans="1:17" s="7" customFormat="1">
      <c r="A35" s="6" t="s">
        <v>72</v>
      </c>
      <c r="B35" s="51">
        <v>7.2562983517154497E-2</v>
      </c>
      <c r="C35" s="51"/>
      <c r="D35" s="7">
        <v>7.1768608220333305E-2</v>
      </c>
      <c r="E35" s="7">
        <v>7.1466216736803798E-2</v>
      </c>
      <c r="F35" s="7">
        <v>7.1406986493222496E-2</v>
      </c>
      <c r="G35" s="7">
        <v>7.1678912347630103E-2</v>
      </c>
      <c r="H35" s="7">
        <v>7.1898709578139597E-2</v>
      </c>
      <c r="I35" s="7">
        <v>7.2881782680791596E-2</v>
      </c>
      <c r="J35" s="7">
        <v>7.30740944038486E-2</v>
      </c>
      <c r="K35" s="7">
        <v>7.2303546692548806E-2</v>
      </c>
      <c r="L35" s="7">
        <v>7.2941429468340299E-2</v>
      </c>
      <c r="M35" s="7">
        <v>7.3237681372891994E-2</v>
      </c>
      <c r="N35" s="7">
        <v>7.3504678407079804E-2</v>
      </c>
      <c r="O35" s="7">
        <v>7.2592732360314105E-2</v>
      </c>
      <c r="Q35" s="2">
        <f t="shared" si="0"/>
        <v>0.86875537876194442</v>
      </c>
    </row>
    <row r="36" spans="1:17" s="7" customFormat="1">
      <c r="A36" s="6" t="s">
        <v>73</v>
      </c>
      <c r="B36" s="51">
        <v>5.3302699005181198E-2</v>
      </c>
      <c r="C36" s="51"/>
      <c r="D36" s="7">
        <v>5.26603033393531E-2</v>
      </c>
      <c r="E36" s="7">
        <v>5.2243123600894503E-2</v>
      </c>
      <c r="F36" s="7">
        <v>5.2091584960930699E-2</v>
      </c>
      <c r="G36" s="7">
        <v>5.1856477443856797E-2</v>
      </c>
      <c r="H36" s="7">
        <v>5.3334124572913498E-2</v>
      </c>
      <c r="I36" s="7">
        <v>5.4777387152721901E-2</v>
      </c>
      <c r="J36" s="7">
        <v>5.45538921815674E-2</v>
      </c>
      <c r="K36" s="7">
        <v>5.3722479349762299E-2</v>
      </c>
      <c r="L36" s="7">
        <v>5.5934506441193597E-2</v>
      </c>
      <c r="M36" s="7">
        <v>5.6403113428008599E-2</v>
      </c>
      <c r="N36" s="7">
        <v>5.49985607536706E-2</v>
      </c>
      <c r="O36" s="7">
        <v>5.3327306415247501E-2</v>
      </c>
      <c r="Q36" s="2">
        <f t="shared" si="0"/>
        <v>0.64590285964012051</v>
      </c>
    </row>
    <row r="37" spans="1:17" s="7" customFormat="1">
      <c r="A37" s="6" t="s">
        <v>74</v>
      </c>
      <c r="B37" s="51">
        <v>3.7848119100020797E-2</v>
      </c>
      <c r="C37" s="51"/>
      <c r="D37" s="7">
        <v>3.8019516212204597E-2</v>
      </c>
      <c r="E37" s="7">
        <v>3.8302991443387599E-2</v>
      </c>
      <c r="F37" s="7">
        <v>3.8183455016797499E-2</v>
      </c>
      <c r="G37" s="7">
        <v>3.7276611594690402E-2</v>
      </c>
      <c r="H37" s="7">
        <v>3.8728520845950298E-2</v>
      </c>
      <c r="I37" s="7">
        <v>3.8159867113434401E-2</v>
      </c>
      <c r="J37" s="7">
        <v>3.77363811116775E-2</v>
      </c>
      <c r="K37" s="7">
        <v>3.7220198617933402E-2</v>
      </c>
      <c r="L37" s="7">
        <v>3.9349535915973503E-2</v>
      </c>
      <c r="M37" s="7">
        <v>3.9311027169180203E-2</v>
      </c>
      <c r="N37" s="7">
        <v>3.8708961295446098E-2</v>
      </c>
      <c r="O37" s="7">
        <v>3.7867174987077402E-2</v>
      </c>
      <c r="Q37" s="2">
        <f t="shared" si="0"/>
        <v>0.45886424132375297</v>
      </c>
    </row>
    <row r="38" spans="1:17" s="7" customFormat="1">
      <c r="A38" s="6" t="s">
        <v>75</v>
      </c>
      <c r="B38" s="51">
        <v>0.14131450220562999</v>
      </c>
      <c r="C38" s="51"/>
      <c r="D38" s="7">
        <v>0.14750457930507899</v>
      </c>
      <c r="E38" s="7">
        <v>0.14469258985928299</v>
      </c>
      <c r="F38" s="7">
        <v>0.13306254992762301</v>
      </c>
      <c r="G38" s="7">
        <v>0.14295777397068399</v>
      </c>
      <c r="H38" s="7">
        <v>0.149365559720821</v>
      </c>
      <c r="I38" s="7">
        <v>0.150860571035314</v>
      </c>
      <c r="J38" s="7">
        <v>0.13988073760705899</v>
      </c>
      <c r="K38" s="7">
        <v>0.13689375487528099</v>
      </c>
      <c r="L38" s="7">
        <v>0.146099119295445</v>
      </c>
      <c r="M38" s="7">
        <v>0.146567219166097</v>
      </c>
      <c r="N38" s="7">
        <v>0.14226027210898501</v>
      </c>
      <c r="O38" s="7">
        <v>0.143096136391727</v>
      </c>
      <c r="Q38" s="2">
        <f t="shared" si="0"/>
        <v>1.723240863263398</v>
      </c>
    </row>
    <row r="39" spans="1:17" s="7" customFormat="1">
      <c r="A39" s="6" t="s">
        <v>76</v>
      </c>
      <c r="B39" s="51">
        <v>6.7883733497728804E-2</v>
      </c>
      <c r="C39" s="51"/>
      <c r="D39" s="7">
        <v>7.0543937429348502E-2</v>
      </c>
      <c r="E39" s="7">
        <v>6.7824437017184394E-2</v>
      </c>
      <c r="F39" s="7">
        <v>6.9447785392918293E-2</v>
      </c>
      <c r="G39" s="7">
        <v>7.0897481708127597E-2</v>
      </c>
      <c r="H39" s="7">
        <v>7.2964067477683803E-2</v>
      </c>
      <c r="I39" s="7">
        <v>8.0145179547350301E-2</v>
      </c>
      <c r="J39" s="7">
        <v>7.4266174913813598E-2</v>
      </c>
      <c r="K39" s="7">
        <v>7.6444119326957896E-2</v>
      </c>
      <c r="L39" s="7">
        <v>7.9842255090588898E-2</v>
      </c>
      <c r="M39" s="7">
        <v>7.9610617229286196E-2</v>
      </c>
      <c r="N39" s="7">
        <v>7.35592874002053E-2</v>
      </c>
      <c r="O39" s="7">
        <v>6.7473954047016296E-2</v>
      </c>
      <c r="Q39" s="2">
        <f t="shared" si="0"/>
        <v>0.88301929658048106</v>
      </c>
    </row>
    <row r="40" spans="1:17" s="7" customFormat="1">
      <c r="A40" s="6" t="s">
        <v>77</v>
      </c>
      <c r="B40" s="51">
        <v>5.0819269325505297E-2</v>
      </c>
      <c r="C40" s="51"/>
      <c r="D40" s="7">
        <v>5.2091339370976403E-2</v>
      </c>
      <c r="E40" s="7">
        <v>5.1734989885244297E-2</v>
      </c>
      <c r="F40" s="7">
        <v>5.1696764121309101E-2</v>
      </c>
      <c r="G40" s="7">
        <v>5.2090128253190301E-2</v>
      </c>
      <c r="H40" s="7">
        <v>5.2315260251684502E-2</v>
      </c>
      <c r="I40" s="7">
        <v>5.3542212556934199E-2</v>
      </c>
      <c r="J40" s="7">
        <v>5.5543517984794899E-2</v>
      </c>
      <c r="K40" s="7">
        <v>5.1108110979636003E-2</v>
      </c>
      <c r="L40" s="7">
        <v>5.4354829810202399E-2</v>
      </c>
      <c r="M40" s="7">
        <v>5.67064919316876E-2</v>
      </c>
      <c r="N40" s="7">
        <v>5.29415199656839E-2</v>
      </c>
      <c r="O40" s="7">
        <v>5.0809547599578397E-2</v>
      </c>
      <c r="Q40" s="2">
        <f t="shared" si="0"/>
        <v>0.63493471271092194</v>
      </c>
    </row>
    <row r="41" spans="1:17" s="7" customFormat="1">
      <c r="A41" s="6" t="s">
        <v>78</v>
      </c>
      <c r="B41" s="51">
        <v>0.423731306651221</v>
      </c>
      <c r="C41" s="51"/>
      <c r="D41" s="7">
        <v>0.43258828387729498</v>
      </c>
      <c r="E41" s="7">
        <v>0.42626434854279799</v>
      </c>
      <c r="F41" s="7">
        <v>0.41588912591280103</v>
      </c>
      <c r="G41" s="7">
        <v>0.42675738531817897</v>
      </c>
      <c r="H41" s="7">
        <v>0.43860624244719298</v>
      </c>
      <c r="I41" s="7">
        <v>0.45036700008654601</v>
      </c>
      <c r="J41" s="7">
        <v>0.435054798202761</v>
      </c>
      <c r="K41" s="7">
        <v>0.42769220984211997</v>
      </c>
      <c r="L41" s="7">
        <v>0.44852167602174398</v>
      </c>
      <c r="M41" s="7">
        <v>0.45183615029715202</v>
      </c>
      <c r="N41" s="7">
        <v>0.43597327993107099</v>
      </c>
      <c r="O41" s="7">
        <v>0.42516685180096098</v>
      </c>
      <c r="Q41" s="2">
        <f t="shared" si="0"/>
        <v>5.2147173522806209</v>
      </c>
    </row>
    <row r="42" spans="1:17" ht="14.4">
      <c r="A42" s="3" t="s">
        <v>36</v>
      </c>
      <c r="B42" s="47"/>
      <c r="C42" s="47"/>
    </row>
    <row r="43" spans="1:17">
      <c r="B43" s="21">
        <f>ROUND((B24/B15)*1000,2)</f>
        <v>63.33</v>
      </c>
      <c r="J43" s="143"/>
      <c r="O43" s="21">
        <f>ROUND((O24/O15)*1000,2)</f>
        <v>63.38</v>
      </c>
    </row>
  </sheetData>
  <pageMargins left="0.75" right="0.75" top="1" bottom="1" header="0.5" footer="0.5"/>
  <pageSetup orientation="portrait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workbookViewId="0">
      <selection activeCell="A2" sqref="A1:A2"/>
    </sheetView>
  </sheetViews>
  <sheetFormatPr defaultColWidth="0" defaultRowHeight="14.4"/>
  <cols>
    <col min="1" max="1" width="30.6640625" customWidth="1"/>
    <col min="2" max="2" width="80.6640625" customWidth="1"/>
    <col min="3" max="106" width="9.109375" customWidth="1"/>
    <col min="107" max="16384" width="9.109375" hidden="1"/>
  </cols>
  <sheetData>
    <row r="1" spans="1:2" s="47" customFormat="1">
      <c r="A1" s="147" t="s">
        <v>111</v>
      </c>
    </row>
    <row r="2" spans="1:2" s="47" customFormat="1">
      <c r="A2" s="147" t="s">
        <v>112</v>
      </c>
    </row>
    <row r="3" spans="1:2" s="47" customFormat="1"/>
    <row r="4" spans="1:2">
      <c r="A4" t="s">
        <v>0</v>
      </c>
      <c r="B4" t="s">
        <v>1</v>
      </c>
    </row>
    <row r="5" spans="1:2">
      <c r="A5" t="s">
        <v>2</v>
      </c>
    </row>
    <row r="7" spans="1:2">
      <c r="A7" t="s">
        <v>3</v>
      </c>
      <c r="B7" t="s">
        <v>4</v>
      </c>
    </row>
    <row r="8" spans="1:2">
      <c r="A8" t="s">
        <v>5</v>
      </c>
      <c r="B8" s="1">
        <v>42424.365995370397</v>
      </c>
    </row>
    <row r="9" spans="1:2">
      <c r="A9" t="s">
        <v>6</v>
      </c>
      <c r="B9">
        <v>582718</v>
      </c>
    </row>
    <row r="10" spans="1:2">
      <c r="A10" t="s">
        <v>7</v>
      </c>
      <c r="B10" t="s">
        <v>8</v>
      </c>
    </row>
    <row r="11" spans="1:2">
      <c r="A11" t="s">
        <v>9</v>
      </c>
      <c r="B11" t="s">
        <v>10</v>
      </c>
    </row>
    <row r="12" spans="1:2">
      <c r="A12" t="s">
        <v>11</v>
      </c>
    </row>
    <row r="14" spans="1:2">
      <c r="A14" t="s">
        <v>12</v>
      </c>
    </row>
    <row r="15" spans="1:2">
      <c r="A15" t="s">
        <v>13</v>
      </c>
      <c r="B15" t="s">
        <v>14</v>
      </c>
    </row>
    <row r="16" spans="1:2">
      <c r="A16" t="s">
        <v>15</v>
      </c>
      <c r="B16" t="s">
        <v>16</v>
      </c>
    </row>
    <row r="17" spans="1:2">
      <c r="A17" t="s">
        <v>17</v>
      </c>
      <c r="B17" t="s">
        <v>18</v>
      </c>
    </row>
    <row r="19" spans="1:2">
      <c r="A19" t="s">
        <v>19</v>
      </c>
      <c r="B19" t="s">
        <v>20</v>
      </c>
    </row>
    <row r="21" spans="1:2">
      <c r="A21" t="s">
        <v>21</v>
      </c>
      <c r="B21" t="s">
        <v>22</v>
      </c>
    </row>
    <row r="22" spans="1:2">
      <c r="A22" t="s">
        <v>23</v>
      </c>
      <c r="B22" t="s">
        <v>24</v>
      </c>
    </row>
    <row r="23" spans="1:2">
      <c r="A23" t="s">
        <v>25</v>
      </c>
      <c r="B23" t="s">
        <v>26</v>
      </c>
    </row>
    <row r="24" spans="1:2">
      <c r="A24" t="s">
        <v>27</v>
      </c>
      <c r="B24" t="s">
        <v>28</v>
      </c>
    </row>
    <row r="25" spans="1:2">
      <c r="A25" t="s">
        <v>29</v>
      </c>
      <c r="B25" t="s">
        <v>30</v>
      </c>
    </row>
    <row r="27" spans="1:2">
      <c r="A27" t="s">
        <v>31</v>
      </c>
    </row>
    <row r="29" spans="1:2">
      <c r="A29" t="s">
        <v>32</v>
      </c>
      <c r="B29" t="s">
        <v>33</v>
      </c>
    </row>
    <row r="30" spans="1:2">
      <c r="A30" t="s">
        <v>34</v>
      </c>
      <c r="B30" t="s">
        <v>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5"/>
  <sheetViews>
    <sheetView workbookViewId="0">
      <selection activeCell="A2" sqref="A1:A2"/>
    </sheetView>
  </sheetViews>
  <sheetFormatPr defaultColWidth="9.109375" defaultRowHeight="10.199999999999999"/>
  <cols>
    <col min="1" max="1" width="8.6640625" style="22" customWidth="1"/>
    <col min="2" max="2" width="8.6640625" style="22" bestFit="1" customWidth="1"/>
    <col min="3" max="3" width="14.33203125" style="22" bestFit="1" customWidth="1"/>
    <col min="4" max="4" width="7.88671875" style="20" bestFit="1" customWidth="1"/>
    <col min="5" max="5" width="11.88671875" style="22" bestFit="1" customWidth="1"/>
    <col min="6" max="6" width="7.88671875" style="22" bestFit="1" customWidth="1"/>
    <col min="7" max="7" width="12.33203125" style="22" bestFit="1" customWidth="1"/>
    <col min="8" max="8" width="7.88671875" style="22" bestFit="1" customWidth="1"/>
    <col min="9" max="9" width="4.109375" style="22" customWidth="1"/>
    <col min="10" max="10" width="11.33203125" style="22" bestFit="1" customWidth="1"/>
    <col min="11" max="11" width="7.88671875" style="22" bestFit="1" customWidth="1"/>
    <col min="12" max="12" width="13.109375" style="22" customWidth="1"/>
    <col min="13" max="13" width="8.44140625" style="22" bestFit="1" customWidth="1"/>
    <col min="14" max="14" width="11.44140625" style="22" bestFit="1" customWidth="1"/>
    <col min="15" max="15" width="9.6640625" style="22" bestFit="1" customWidth="1"/>
    <col min="16" max="16" width="14.5546875" style="22" bestFit="1" customWidth="1"/>
    <col min="17" max="17" width="15.33203125" style="22" bestFit="1" customWidth="1"/>
    <col min="18" max="18" width="17.33203125" style="22" bestFit="1" customWidth="1"/>
    <col min="19" max="19" width="9.109375" style="22"/>
    <col min="20" max="20" width="9.33203125" style="22" bestFit="1" customWidth="1"/>
    <col min="21" max="21" width="12.109375" style="22" customWidth="1"/>
    <col min="22" max="16384" width="9.109375" style="22"/>
  </cols>
  <sheetData>
    <row r="1" spans="1:20">
      <c r="A1" s="147" t="s">
        <v>114</v>
      </c>
    </row>
    <row r="2" spans="1:20">
      <c r="A2" s="147" t="s">
        <v>112</v>
      </c>
    </row>
    <row r="4" spans="1:20">
      <c r="A4" s="16" t="s">
        <v>80</v>
      </c>
      <c r="B4" s="19"/>
      <c r="C4" s="16"/>
      <c r="D4" s="17"/>
      <c r="E4" s="19"/>
      <c r="F4" s="13"/>
      <c r="G4" s="12"/>
      <c r="H4" s="11"/>
      <c r="I4" s="12"/>
      <c r="J4" s="10"/>
      <c r="K4" s="19"/>
      <c r="L4" s="14">
        <f>SUM(J280:J288)+J291+J292+J293</f>
        <v>53455052.144235589</v>
      </c>
      <c r="M4" s="19"/>
      <c r="N4" s="19"/>
    </row>
    <row r="6" spans="1:20" s="20" customFormat="1">
      <c r="B6" s="18"/>
      <c r="C6" s="18" t="s">
        <v>81</v>
      </c>
      <c r="D6" s="15" t="s">
        <v>82</v>
      </c>
      <c r="E6" s="18"/>
      <c r="F6" s="15" t="s">
        <v>82</v>
      </c>
      <c r="G6" s="15" t="s">
        <v>83</v>
      </c>
      <c r="H6" s="15" t="s">
        <v>82</v>
      </c>
      <c r="I6" s="15"/>
      <c r="J6" s="15" t="s">
        <v>84</v>
      </c>
      <c r="K6" s="15" t="s">
        <v>82</v>
      </c>
      <c r="N6" s="43" t="s">
        <v>85</v>
      </c>
      <c r="O6" s="20" t="s">
        <v>86</v>
      </c>
      <c r="P6" s="39" t="s">
        <v>87</v>
      </c>
      <c r="Q6" s="39" t="s">
        <v>88</v>
      </c>
      <c r="R6" s="39"/>
      <c r="T6" s="20" t="s">
        <v>86</v>
      </c>
    </row>
    <row r="7" spans="1:20" s="20" customFormat="1">
      <c r="B7" s="15" t="s">
        <v>89</v>
      </c>
      <c r="C7" s="15" t="s">
        <v>90</v>
      </c>
      <c r="D7" s="15" t="s">
        <v>91</v>
      </c>
      <c r="E7" s="15" t="s">
        <v>92</v>
      </c>
      <c r="F7" s="15" t="s">
        <v>91</v>
      </c>
      <c r="G7" s="15" t="s">
        <v>93</v>
      </c>
      <c r="H7" s="15" t="s">
        <v>91</v>
      </c>
      <c r="I7" s="15"/>
      <c r="J7" s="15" t="s">
        <v>94</v>
      </c>
      <c r="K7" s="15" t="s">
        <v>91</v>
      </c>
      <c r="L7" s="15"/>
      <c r="T7" s="20" t="s">
        <v>95</v>
      </c>
    </row>
    <row r="9" spans="1:20">
      <c r="A9" s="22">
        <v>1997</v>
      </c>
      <c r="B9" s="35" t="s">
        <v>96</v>
      </c>
      <c r="C9" s="31">
        <v>6423046</v>
      </c>
      <c r="D9" s="27"/>
      <c r="E9" s="14">
        <v>6082794.5209999997</v>
      </c>
      <c r="F9" s="23"/>
      <c r="G9" s="14">
        <v>6072223</v>
      </c>
      <c r="H9" s="23"/>
      <c r="J9" s="14">
        <v>3611230</v>
      </c>
      <c r="K9" s="23"/>
      <c r="L9" s="23"/>
      <c r="M9" s="23"/>
      <c r="N9" s="46">
        <f>(J9/C9)</f>
        <v>0.56223013193428784</v>
      </c>
      <c r="O9" s="42">
        <f t="shared" ref="O9:O20" si="0">(C9-G9)/C9</f>
        <v>5.4619412658729209E-2</v>
      </c>
      <c r="P9" s="42">
        <f t="shared" ref="P9:P20" si="1">(E9/C9)</f>
        <v>0.94702646081002684</v>
      </c>
      <c r="T9" s="42"/>
    </row>
    <row r="10" spans="1:20">
      <c r="B10" s="35" t="s">
        <v>97</v>
      </c>
      <c r="C10" s="38">
        <v>5781266</v>
      </c>
      <c r="D10" s="27"/>
      <c r="E10" s="14">
        <v>6020296</v>
      </c>
      <c r="F10" s="23"/>
      <c r="G10" s="14">
        <v>5425371</v>
      </c>
      <c r="H10" s="23"/>
      <c r="J10" s="14">
        <v>3023813</v>
      </c>
      <c r="K10" s="23"/>
      <c r="L10" s="23"/>
      <c r="M10" s="23"/>
      <c r="N10" s="46">
        <f t="shared" ref="N10:N21" si="2">(J10/C10)</f>
        <v>0.52303647678553455</v>
      </c>
      <c r="O10" s="42">
        <f t="shared" si="0"/>
        <v>6.1560045844629881E-2</v>
      </c>
      <c r="P10" s="42">
        <f t="shared" si="1"/>
        <v>1.0413456153029457</v>
      </c>
      <c r="T10" s="42"/>
    </row>
    <row r="11" spans="1:20">
      <c r="B11" s="35" t="s">
        <v>98</v>
      </c>
      <c r="C11" s="38">
        <v>6832114</v>
      </c>
      <c r="D11" s="27"/>
      <c r="E11" s="14">
        <v>6083382</v>
      </c>
      <c r="F11" s="23"/>
      <c r="G11" s="14">
        <v>6390042</v>
      </c>
      <c r="H11" s="23"/>
      <c r="J11" s="14">
        <v>3330014</v>
      </c>
      <c r="K11" s="23"/>
      <c r="L11" s="23"/>
      <c r="M11" s="23"/>
      <c r="N11" s="46">
        <f t="shared" si="2"/>
        <v>0.48740609421915382</v>
      </c>
      <c r="O11" s="42">
        <f t="shared" si="0"/>
        <v>6.4705009313369186E-2</v>
      </c>
      <c r="P11" s="42">
        <f t="shared" si="1"/>
        <v>0.8904099082655822</v>
      </c>
      <c r="T11" s="42"/>
    </row>
    <row r="12" spans="1:20">
      <c r="B12" s="35" t="s">
        <v>99</v>
      </c>
      <c r="C12" s="38">
        <v>6626765</v>
      </c>
      <c r="D12" s="27"/>
      <c r="E12" s="14">
        <v>5958032</v>
      </c>
      <c r="F12" s="23"/>
      <c r="G12" s="14">
        <v>6171706</v>
      </c>
      <c r="H12" s="23"/>
      <c r="J12" s="14">
        <v>3563329</v>
      </c>
      <c r="K12" s="23"/>
      <c r="L12" s="23"/>
      <c r="M12" s="23"/>
      <c r="N12" s="46">
        <f t="shared" si="2"/>
        <v>0.5377177250136379</v>
      </c>
      <c r="O12" s="42">
        <f t="shared" si="0"/>
        <v>6.8669856257163181E-2</v>
      </c>
      <c r="P12" s="42">
        <f t="shared" si="1"/>
        <v>0.89908605480954884</v>
      </c>
      <c r="T12" s="42"/>
    </row>
    <row r="13" spans="1:20">
      <c r="B13" s="35" t="s">
        <v>100</v>
      </c>
      <c r="C13" s="38">
        <v>7374831</v>
      </c>
      <c r="D13" s="27"/>
      <c r="E13" s="14">
        <v>6122976</v>
      </c>
      <c r="F13" s="23"/>
      <c r="G13" s="14">
        <v>6854048</v>
      </c>
      <c r="H13" s="23"/>
      <c r="J13" s="14">
        <v>4286402</v>
      </c>
      <c r="K13" s="23"/>
      <c r="L13" s="23"/>
      <c r="M13" s="23"/>
      <c r="N13" s="46">
        <f t="shared" si="2"/>
        <v>0.58122036965999624</v>
      </c>
      <c r="O13" s="42">
        <f t="shared" si="0"/>
        <v>7.0616262257399531E-2</v>
      </c>
      <c r="P13" s="42">
        <f t="shared" si="1"/>
        <v>0.83025305935824156</v>
      </c>
      <c r="T13" s="42"/>
    </row>
    <row r="14" spans="1:20">
      <c r="B14" s="35" t="s">
        <v>101</v>
      </c>
      <c r="C14" s="38">
        <v>8179854</v>
      </c>
      <c r="D14" s="27"/>
      <c r="E14" s="14">
        <v>7245324</v>
      </c>
      <c r="F14" s="23"/>
      <c r="G14" s="14">
        <v>7611951</v>
      </c>
      <c r="H14" s="23"/>
      <c r="J14" s="14">
        <v>4570766</v>
      </c>
      <c r="K14" s="23"/>
      <c r="L14" s="23"/>
      <c r="M14" s="23"/>
      <c r="N14" s="46">
        <f t="shared" si="2"/>
        <v>0.55878332302752587</v>
      </c>
      <c r="O14" s="42">
        <f t="shared" si="0"/>
        <v>6.9427033783243566E-2</v>
      </c>
      <c r="P14" s="42">
        <f t="shared" si="1"/>
        <v>0.88575223958765037</v>
      </c>
      <c r="T14" s="42"/>
    </row>
    <row r="15" spans="1:20">
      <c r="B15" s="35" t="s">
        <v>102</v>
      </c>
      <c r="C15" s="38">
        <v>8429044</v>
      </c>
      <c r="D15" s="27"/>
      <c r="E15" s="14">
        <v>7687840</v>
      </c>
      <c r="F15" s="23"/>
      <c r="G15" s="14">
        <v>7744698</v>
      </c>
      <c r="H15" s="23"/>
      <c r="J15" s="14">
        <v>4667886</v>
      </c>
      <c r="K15" s="23"/>
      <c r="L15" s="23"/>
      <c r="M15" s="23"/>
      <c r="N15" s="46">
        <f t="shared" si="2"/>
        <v>0.55378593349376271</v>
      </c>
      <c r="O15" s="42">
        <f t="shared" si="0"/>
        <v>8.1189041129693953E-2</v>
      </c>
      <c r="P15" s="42">
        <f t="shared" si="1"/>
        <v>0.91206547266807481</v>
      </c>
      <c r="T15" s="42"/>
    </row>
    <row r="16" spans="1:20">
      <c r="B16" s="35" t="s">
        <v>103</v>
      </c>
      <c r="C16" s="38">
        <v>8842495</v>
      </c>
      <c r="D16" s="27"/>
      <c r="E16" s="14">
        <v>7831648</v>
      </c>
      <c r="F16" s="23"/>
      <c r="G16" s="14">
        <v>8268819</v>
      </c>
      <c r="H16" s="23"/>
      <c r="J16" s="14">
        <v>5074136</v>
      </c>
      <c r="K16" s="23"/>
      <c r="L16" s="23"/>
      <c r="M16" s="23"/>
      <c r="N16" s="46">
        <f t="shared" si="2"/>
        <v>0.57383532588935593</v>
      </c>
      <c r="O16" s="42">
        <f t="shared" si="0"/>
        <v>6.4877164194042519E-2</v>
      </c>
      <c r="P16" s="42">
        <f t="shared" si="1"/>
        <v>0.88568305664860425</v>
      </c>
      <c r="T16" s="42"/>
    </row>
    <row r="17" spans="1:20">
      <c r="B17" s="35" t="s">
        <v>104</v>
      </c>
      <c r="C17" s="38">
        <v>8333776</v>
      </c>
      <c r="D17" s="27"/>
      <c r="E17" s="14">
        <v>7947523.9440000001</v>
      </c>
      <c r="F17" s="23"/>
      <c r="G17" s="14">
        <v>7750473.5100549497</v>
      </c>
      <c r="H17" s="23"/>
      <c r="J17" s="14">
        <v>4912933</v>
      </c>
      <c r="K17" s="23"/>
      <c r="L17" s="23"/>
      <c r="M17" s="23"/>
      <c r="N17" s="46">
        <f t="shared" si="2"/>
        <v>0.58952064466335552</v>
      </c>
      <c r="O17" s="42">
        <f t="shared" si="0"/>
        <v>6.9992580787514608E-2</v>
      </c>
      <c r="P17" s="42">
        <f t="shared" si="1"/>
        <v>0.95365221527432464</v>
      </c>
      <c r="T17" s="42"/>
    </row>
    <row r="18" spans="1:20">
      <c r="B18" s="35" t="s">
        <v>105</v>
      </c>
      <c r="C18" s="38">
        <v>7281919</v>
      </c>
      <c r="D18" s="27"/>
      <c r="E18" s="14">
        <v>7579082.7859999994</v>
      </c>
      <c r="F18" s="23"/>
      <c r="G18" s="14">
        <v>6740505</v>
      </c>
      <c r="H18" s="23"/>
      <c r="J18" s="14">
        <v>4095162</v>
      </c>
      <c r="K18" s="23"/>
      <c r="L18" s="23"/>
      <c r="M18" s="23"/>
      <c r="N18" s="46">
        <f t="shared" si="2"/>
        <v>0.56237401157579481</v>
      </c>
      <c r="O18" s="42">
        <f t="shared" si="0"/>
        <v>7.4350456246492169E-2</v>
      </c>
      <c r="P18" s="42">
        <f t="shared" si="1"/>
        <v>1.04080844431255</v>
      </c>
      <c r="T18" s="42"/>
    </row>
    <row r="19" spans="1:20">
      <c r="B19" s="34" t="s">
        <v>106</v>
      </c>
      <c r="C19" s="38">
        <v>6379230</v>
      </c>
      <c r="D19" s="27"/>
      <c r="E19" s="14">
        <v>6419223.574</v>
      </c>
      <c r="F19" s="23"/>
      <c r="G19" s="14">
        <v>6008124</v>
      </c>
      <c r="H19" s="23"/>
      <c r="J19" s="14">
        <v>3706037</v>
      </c>
      <c r="K19" s="23"/>
      <c r="L19" s="23"/>
      <c r="M19" s="23"/>
      <c r="N19" s="46">
        <f t="shared" si="2"/>
        <v>0.58095365741633398</v>
      </c>
      <c r="O19" s="42">
        <f t="shared" si="0"/>
        <v>5.8174105652249564E-2</v>
      </c>
      <c r="P19" s="42">
        <f t="shared" si="1"/>
        <v>1.006269341911171</v>
      </c>
      <c r="T19" s="42"/>
    </row>
    <row r="20" spans="1:20">
      <c r="B20" s="35" t="s">
        <v>107</v>
      </c>
      <c r="C20" s="38">
        <v>6367648</v>
      </c>
      <c r="D20" s="27"/>
      <c r="E20" s="14">
        <v>6104272.8559999997</v>
      </c>
      <c r="F20" s="23"/>
      <c r="G20" s="14">
        <v>5959828</v>
      </c>
      <c r="H20" s="23"/>
      <c r="J20" s="14">
        <v>3629871.3141245442</v>
      </c>
      <c r="K20" s="23"/>
      <c r="L20" s="23"/>
      <c r="M20" s="23"/>
      <c r="N20" s="46">
        <f t="shared" si="2"/>
        <v>0.57004899047883051</v>
      </c>
      <c r="O20" s="42">
        <f t="shared" si="0"/>
        <v>6.4045625637598053E-2</v>
      </c>
      <c r="P20" s="42">
        <f t="shared" si="1"/>
        <v>0.95863855162848188</v>
      </c>
      <c r="T20" s="42"/>
    </row>
    <row r="21" spans="1:20">
      <c r="A21" s="30"/>
      <c r="B21" s="26" t="s">
        <v>108</v>
      </c>
      <c r="C21" s="45">
        <f>SUM(C9:C20)</f>
        <v>86851988</v>
      </c>
      <c r="D21" s="27"/>
      <c r="E21" s="41">
        <f>SUM(E9:E20)</f>
        <v>81082395.681000009</v>
      </c>
      <c r="F21" s="23"/>
      <c r="G21" s="41">
        <f>SUM(G9:G20)</f>
        <v>80997788.510054946</v>
      </c>
      <c r="H21" s="23"/>
      <c r="J21" s="41">
        <f>SUM(J9:J20)</f>
        <v>48471579.314124547</v>
      </c>
      <c r="K21" s="23"/>
      <c r="L21" s="23"/>
      <c r="M21" s="23"/>
      <c r="N21" s="37">
        <f t="shared" si="2"/>
        <v>0.55809406819938934</v>
      </c>
      <c r="T21" s="42"/>
    </row>
    <row r="22" spans="1:20">
      <c r="C22" s="20"/>
      <c r="T22" s="42"/>
    </row>
    <row r="23" spans="1:20">
      <c r="A23" s="22">
        <v>1998</v>
      </c>
      <c r="B23" s="35" t="s">
        <v>96</v>
      </c>
      <c r="C23" s="38">
        <v>6339040</v>
      </c>
      <c r="D23" s="27">
        <f t="shared" ref="D23:D35" si="3">(C23/C9)-1</f>
        <v>-1.3078841409511988E-2</v>
      </c>
      <c r="E23" s="14">
        <v>6496096.102</v>
      </c>
      <c r="F23" s="23">
        <f t="shared" ref="F23:F35" si="4">(E23/E9)-1</f>
        <v>6.7946004023830442E-2</v>
      </c>
      <c r="G23" s="14">
        <v>5961192.1459999997</v>
      </c>
      <c r="H23" s="23">
        <f t="shared" ref="H23:H35" si="5">(G23/G9)-1</f>
        <v>-1.8285042232474069E-2</v>
      </c>
      <c r="J23" s="14">
        <v>3657787.7856054059</v>
      </c>
      <c r="K23" s="23">
        <f t="shared" ref="K23:K35" si="6">(J23/J9)-1</f>
        <v>1.2892500783779015E-2</v>
      </c>
      <c r="L23" s="23"/>
      <c r="M23" s="23"/>
      <c r="N23" s="46">
        <f t="shared" ref="N23:N35" si="7">(J23/C23)</f>
        <v>0.57702550947862863</v>
      </c>
      <c r="O23" s="42">
        <f t="shared" ref="O23:O34" si="8">(C23-G23)/C23</f>
        <v>5.9606478899013146E-2</v>
      </c>
      <c r="P23" s="42">
        <f t="shared" ref="P23:P34" si="9">(E23/C23)</f>
        <v>1.0247760074080619</v>
      </c>
      <c r="T23" s="42"/>
    </row>
    <row r="24" spans="1:20">
      <c r="B24" s="35" t="s">
        <v>97</v>
      </c>
      <c r="C24" s="14">
        <v>5850246</v>
      </c>
      <c r="D24" s="27">
        <f t="shared" si="3"/>
        <v>1.1931642654048336E-2</v>
      </c>
      <c r="E24" s="14">
        <v>5830402.5399999991</v>
      </c>
      <c r="F24" s="23">
        <f t="shared" si="4"/>
        <v>-3.1542213206792624E-2</v>
      </c>
      <c r="G24" s="14">
        <v>5454199.9139999999</v>
      </c>
      <c r="H24" s="23">
        <f t="shared" si="5"/>
        <v>5.31372213992376E-3</v>
      </c>
      <c r="J24" s="14">
        <v>3102605.4968832787</v>
      </c>
      <c r="K24" s="23">
        <f t="shared" si="6"/>
        <v>2.6057331218325652E-2</v>
      </c>
      <c r="L24" s="23"/>
      <c r="M24" s="23"/>
      <c r="N24" s="46">
        <f t="shared" si="7"/>
        <v>0.53033761262061097</v>
      </c>
      <c r="O24" s="42">
        <f t="shared" si="8"/>
        <v>6.7697338881134245E-2</v>
      </c>
      <c r="P24" s="42">
        <f t="shared" si="9"/>
        <v>0.99660809818937512</v>
      </c>
      <c r="T24" s="42"/>
    </row>
    <row r="25" spans="1:20">
      <c r="B25" s="35" t="s">
        <v>98</v>
      </c>
      <c r="C25" s="38">
        <v>6392059</v>
      </c>
      <c r="D25" s="27">
        <f t="shared" si="3"/>
        <v>-6.4409785902284411E-2</v>
      </c>
      <c r="E25" s="14">
        <v>5869192.5920000002</v>
      </c>
      <c r="F25" s="23">
        <f t="shared" si="4"/>
        <v>-3.5208936081935982E-2</v>
      </c>
      <c r="G25" s="14">
        <v>5986600.3499999996</v>
      </c>
      <c r="H25" s="23">
        <f t="shared" si="5"/>
        <v>-6.3135993472343443E-2</v>
      </c>
      <c r="J25" s="14">
        <v>2749744.5213533426</v>
      </c>
      <c r="K25" s="23">
        <f t="shared" si="6"/>
        <v>-0.17425436609175138</v>
      </c>
      <c r="L25" s="23"/>
      <c r="M25" s="23"/>
      <c r="N25" s="46">
        <f t="shared" si="7"/>
        <v>0.43018134240521599</v>
      </c>
      <c r="O25" s="42">
        <f t="shared" si="8"/>
        <v>6.343161882579626E-2</v>
      </c>
      <c r="P25" s="42">
        <f t="shared" si="9"/>
        <v>0.91820062862373453</v>
      </c>
      <c r="T25" s="42"/>
    </row>
    <row r="26" spans="1:20">
      <c r="B26" s="35" t="s">
        <v>99</v>
      </c>
      <c r="C26" s="38">
        <v>6977447</v>
      </c>
      <c r="D26" s="27">
        <f t="shared" si="3"/>
        <v>5.2919033646130487E-2</v>
      </c>
      <c r="E26" s="14">
        <v>6018750.5689999992</v>
      </c>
      <c r="F26" s="23">
        <f t="shared" si="4"/>
        <v>1.0191044458975673E-2</v>
      </c>
      <c r="G26" s="14">
        <v>6538726.3990000002</v>
      </c>
      <c r="H26" s="23">
        <f t="shared" si="5"/>
        <v>5.9468224669159575E-2</v>
      </c>
      <c r="J26" s="14">
        <v>2871938.0557081238</v>
      </c>
      <c r="K26" s="23">
        <f t="shared" si="6"/>
        <v>-0.19402950002424035</v>
      </c>
      <c r="L26" s="23"/>
      <c r="M26" s="23"/>
      <c r="N26" s="46">
        <f t="shared" si="7"/>
        <v>0.41160299113818044</v>
      </c>
      <c r="O26" s="42">
        <f t="shared" si="8"/>
        <v>6.2876952128765692E-2</v>
      </c>
      <c r="P26" s="42">
        <f t="shared" si="9"/>
        <v>0.86260068603889062</v>
      </c>
      <c r="T26" s="42"/>
    </row>
    <row r="27" spans="1:20">
      <c r="B27" s="35" t="s">
        <v>100</v>
      </c>
      <c r="C27" s="38">
        <v>7811598</v>
      </c>
      <c r="D27" s="27">
        <f t="shared" si="3"/>
        <v>5.9224001200841148E-2</v>
      </c>
      <c r="E27" s="14">
        <v>6466718.9159999993</v>
      </c>
      <c r="F27" s="23">
        <f t="shared" si="4"/>
        <v>5.6139843762248898E-2</v>
      </c>
      <c r="G27" s="14">
        <v>7269790.7419999996</v>
      </c>
      <c r="H27" s="23">
        <f t="shared" si="5"/>
        <v>6.0656526187152338E-2</v>
      </c>
      <c r="J27" s="14">
        <v>3366316.2874088236</v>
      </c>
      <c r="K27" s="23">
        <f t="shared" si="6"/>
        <v>-0.21465222174475851</v>
      </c>
      <c r="L27" s="23"/>
      <c r="M27" s="23"/>
      <c r="N27" s="46">
        <f t="shared" si="7"/>
        <v>0.43093823919367374</v>
      </c>
      <c r="O27" s="42">
        <f t="shared" si="8"/>
        <v>6.9359336975609906E-2</v>
      </c>
      <c r="P27" s="42">
        <f t="shared" si="9"/>
        <v>0.82783559983501442</v>
      </c>
      <c r="T27" s="42"/>
    </row>
    <row r="28" spans="1:20">
      <c r="B28" s="35" t="s">
        <v>101</v>
      </c>
      <c r="C28" s="38">
        <v>9649455</v>
      </c>
      <c r="D28" s="27">
        <f t="shared" si="3"/>
        <v>0.17966103062475192</v>
      </c>
      <c r="E28" s="14">
        <v>8066503.3410000009</v>
      </c>
      <c r="F28" s="23">
        <f t="shared" si="4"/>
        <v>0.11333921588599782</v>
      </c>
      <c r="G28" s="14">
        <v>8921527.1129999999</v>
      </c>
      <c r="H28" s="23">
        <f t="shared" si="5"/>
        <v>0.17204211022903326</v>
      </c>
      <c r="J28" s="14">
        <v>4112807.2734017884</v>
      </c>
      <c r="K28" s="23">
        <f t="shared" si="6"/>
        <v>-0.10019299316530572</v>
      </c>
      <c r="L28" s="23"/>
      <c r="M28" s="23"/>
      <c r="N28" s="46">
        <f t="shared" si="7"/>
        <v>0.42622171650127272</v>
      </c>
      <c r="O28" s="42">
        <f t="shared" si="8"/>
        <v>7.5437202101051315E-2</v>
      </c>
      <c r="P28" s="42">
        <f t="shared" si="9"/>
        <v>0.83595429389535481</v>
      </c>
      <c r="T28" s="42"/>
    </row>
    <row r="29" spans="1:20">
      <c r="B29" s="35" t="s">
        <v>102</v>
      </c>
      <c r="C29" s="38">
        <v>9086962</v>
      </c>
      <c r="D29" s="27">
        <f t="shared" si="3"/>
        <v>7.8053691498110478E-2</v>
      </c>
      <c r="E29" s="14">
        <v>8775552.1960000005</v>
      </c>
      <c r="F29" s="23">
        <f t="shared" si="4"/>
        <v>0.1414847598285085</v>
      </c>
      <c r="G29" s="14">
        <v>8371896.4960000003</v>
      </c>
      <c r="H29" s="23">
        <f t="shared" si="5"/>
        <v>8.0984241864563433E-2</v>
      </c>
      <c r="J29" s="14">
        <v>4916791.293137623</v>
      </c>
      <c r="K29" s="23">
        <f t="shared" si="6"/>
        <v>5.3322916013292421E-2</v>
      </c>
      <c r="L29" s="23"/>
      <c r="M29" s="23"/>
      <c r="N29" s="46">
        <f t="shared" si="7"/>
        <v>0.54108196921453211</v>
      </c>
      <c r="O29" s="42">
        <f t="shared" si="8"/>
        <v>7.8691371659747197E-2</v>
      </c>
      <c r="P29" s="42">
        <f t="shared" si="9"/>
        <v>0.96573004222973535</v>
      </c>
      <c r="T29" s="42"/>
    </row>
    <row r="30" spans="1:20">
      <c r="B30" s="35" t="s">
        <v>103</v>
      </c>
      <c r="C30" s="38">
        <v>9571772</v>
      </c>
      <c r="D30" s="27">
        <f t="shared" si="3"/>
        <v>8.2474120709143728E-2</v>
      </c>
      <c r="E30" s="14">
        <v>8437378.4710000008</v>
      </c>
      <c r="F30" s="23">
        <f t="shared" si="4"/>
        <v>7.7343934635468958E-2</v>
      </c>
      <c r="G30" s="14">
        <v>8968842.0749999993</v>
      </c>
      <c r="H30" s="23">
        <f t="shared" si="5"/>
        <v>8.4658168838863013E-2</v>
      </c>
      <c r="J30" s="14">
        <v>4685492.7951004151</v>
      </c>
      <c r="K30" s="23">
        <f t="shared" si="6"/>
        <v>-7.6592981524260417E-2</v>
      </c>
      <c r="L30" s="23"/>
      <c r="M30" s="23"/>
      <c r="N30" s="46">
        <f t="shared" si="7"/>
        <v>0.48951153402947911</v>
      </c>
      <c r="O30" s="42">
        <f t="shared" si="8"/>
        <v>6.2990418597517861E-2</v>
      </c>
      <c r="P30" s="42">
        <f t="shared" si="9"/>
        <v>0.88148552545965375</v>
      </c>
      <c r="T30" s="42"/>
    </row>
    <row r="31" spans="1:20">
      <c r="B31" s="35" t="s">
        <v>104</v>
      </c>
      <c r="C31" s="38">
        <v>8965870</v>
      </c>
      <c r="D31" s="27">
        <f t="shared" si="3"/>
        <v>7.5847250994027116E-2</v>
      </c>
      <c r="E31" s="14">
        <v>8475176.648</v>
      </c>
      <c r="F31" s="23">
        <f t="shared" si="4"/>
        <v>6.639208736179425E-2</v>
      </c>
      <c r="G31" s="14">
        <v>8227522.3609999996</v>
      </c>
      <c r="H31" s="23">
        <f t="shared" si="5"/>
        <v>6.1550929801406085E-2</v>
      </c>
      <c r="J31" s="14">
        <v>5039343.8751755822</v>
      </c>
      <c r="K31" s="23">
        <f t="shared" si="6"/>
        <v>2.573022574815953E-2</v>
      </c>
      <c r="L31" s="23"/>
      <c r="M31" s="23"/>
      <c r="N31" s="46">
        <f t="shared" si="7"/>
        <v>0.56205854815824707</v>
      </c>
      <c r="O31" s="42">
        <f t="shared" si="8"/>
        <v>8.235091954266574E-2</v>
      </c>
      <c r="P31" s="42">
        <f t="shared" si="9"/>
        <v>0.94527097180753239</v>
      </c>
      <c r="T31" s="42"/>
    </row>
    <row r="32" spans="1:20">
      <c r="B32" s="35" t="s">
        <v>105</v>
      </c>
      <c r="C32" s="38">
        <v>8211615</v>
      </c>
      <c r="D32" s="27">
        <f t="shared" si="3"/>
        <v>0.1276718403486774</v>
      </c>
      <c r="E32" s="14">
        <v>8040395.4290000005</v>
      </c>
      <c r="F32" s="23">
        <f t="shared" si="4"/>
        <v>6.0866552856782663E-2</v>
      </c>
      <c r="G32" s="14">
        <v>7714302.1320000002</v>
      </c>
      <c r="H32" s="23">
        <f t="shared" si="5"/>
        <v>0.14446946215454193</v>
      </c>
      <c r="J32" s="14">
        <v>4968409.7136512119</v>
      </c>
      <c r="K32" s="23">
        <f t="shared" si="6"/>
        <v>0.21323886909753798</v>
      </c>
      <c r="L32" s="23"/>
      <c r="M32" s="23"/>
      <c r="N32" s="46">
        <f t="shared" si="7"/>
        <v>0.60504659724685239</v>
      </c>
      <c r="O32" s="42">
        <f t="shared" si="8"/>
        <v>6.0562126694931481E-2</v>
      </c>
      <c r="P32" s="42">
        <f t="shared" si="9"/>
        <v>0.97914909905055225</v>
      </c>
      <c r="T32" s="42"/>
    </row>
    <row r="33" spans="1:20">
      <c r="B33" s="34" t="s">
        <v>106</v>
      </c>
      <c r="C33" s="38">
        <v>7137139</v>
      </c>
      <c r="D33" s="27">
        <f t="shared" si="3"/>
        <v>0.11880885310609579</v>
      </c>
      <c r="E33" s="14">
        <v>7203851.1170000006</v>
      </c>
      <c r="F33" s="23">
        <f t="shared" si="4"/>
        <v>0.12223091063193436</v>
      </c>
      <c r="G33" s="14">
        <v>6764599.2740000002</v>
      </c>
      <c r="H33" s="23">
        <f t="shared" si="5"/>
        <v>0.1259087319103267</v>
      </c>
      <c r="J33" s="14">
        <v>4686333.8956684247</v>
      </c>
      <c r="K33" s="23">
        <f t="shared" si="6"/>
        <v>0.26451352095740677</v>
      </c>
      <c r="L33" s="23"/>
      <c r="M33" s="23"/>
      <c r="N33" s="46">
        <f t="shared" si="7"/>
        <v>0.65661238987617088</v>
      </c>
      <c r="O33" s="42">
        <f t="shared" si="8"/>
        <v>5.2197347704731514E-2</v>
      </c>
      <c r="P33" s="42">
        <f t="shared" si="9"/>
        <v>1.0093471791708135</v>
      </c>
      <c r="T33" s="42"/>
    </row>
    <row r="34" spans="1:20">
      <c r="B34" s="35" t="s">
        <v>107</v>
      </c>
      <c r="C34" s="38">
        <v>6669767</v>
      </c>
      <c r="D34" s="27">
        <f t="shared" si="3"/>
        <v>4.7445932941016844E-2</v>
      </c>
      <c r="E34" s="14">
        <v>6777237.6040000003</v>
      </c>
      <c r="F34" s="23">
        <f t="shared" si="4"/>
        <v>0.11024486681301138</v>
      </c>
      <c r="G34" s="14">
        <v>6287515.7759999996</v>
      </c>
      <c r="H34" s="23">
        <f t="shared" si="5"/>
        <v>5.4982757220510381E-2</v>
      </c>
      <c r="J34" s="14">
        <v>4208286.3717679437</v>
      </c>
      <c r="K34" s="23">
        <f t="shared" si="6"/>
        <v>0.15934864009990446</v>
      </c>
      <c r="L34" s="33"/>
      <c r="M34" s="23"/>
      <c r="N34" s="46">
        <f t="shared" si="7"/>
        <v>0.63094953268501641</v>
      </c>
      <c r="O34" s="42">
        <f t="shared" si="8"/>
        <v>5.7311031104984686E-2</v>
      </c>
      <c r="P34" s="42">
        <f t="shared" si="9"/>
        <v>1.0161130972041452</v>
      </c>
      <c r="T34" s="42"/>
    </row>
    <row r="35" spans="1:20">
      <c r="A35" s="30"/>
      <c r="B35" s="26" t="s">
        <v>108</v>
      </c>
      <c r="C35" s="45">
        <f>SUM(C23:C34)</f>
        <v>92662970</v>
      </c>
      <c r="D35" s="27">
        <f t="shared" si="3"/>
        <v>6.6906724115514793E-2</v>
      </c>
      <c r="E35" s="41">
        <f>SUM(E23:E34)</f>
        <v>86457255.525000006</v>
      </c>
      <c r="F35" s="23">
        <f t="shared" si="4"/>
        <v>6.6288863308209933E-2</v>
      </c>
      <c r="G35" s="41">
        <f>SUM(G23:G34)</f>
        <v>86466714.777999997</v>
      </c>
      <c r="H35" s="23">
        <f t="shared" si="5"/>
        <v>6.7519451685599474E-2</v>
      </c>
      <c r="J35" s="41">
        <f>SUM(J23:J34)</f>
        <v>48365857.364861958</v>
      </c>
      <c r="K35" s="23">
        <f t="shared" si="6"/>
        <v>-2.1811121229916575E-3</v>
      </c>
      <c r="L35" s="23"/>
      <c r="M35" s="23"/>
      <c r="N35" s="37">
        <f t="shared" si="7"/>
        <v>0.52195453442580086</v>
      </c>
      <c r="O35" s="42"/>
      <c r="T35" s="42"/>
    </row>
    <row r="36" spans="1:20">
      <c r="C36" s="20"/>
      <c r="T36" s="42"/>
    </row>
    <row r="37" spans="1:20">
      <c r="A37" s="22">
        <v>1999</v>
      </c>
      <c r="B37" s="35" t="s">
        <v>96</v>
      </c>
      <c r="C37" s="38">
        <v>6716920</v>
      </c>
      <c r="D37" s="27">
        <f t="shared" ref="D37:D49" si="10">(C37/C23)-1</f>
        <v>5.9611550013882297E-2</v>
      </c>
      <c r="E37" s="14">
        <v>6772003.5300000012</v>
      </c>
      <c r="F37" s="23">
        <f t="shared" ref="F37:F49" si="11">(E37/E23)-1</f>
        <v>4.2472805769461441E-2</v>
      </c>
      <c r="G37" s="14">
        <v>6303266.5300000003</v>
      </c>
      <c r="H37" s="23">
        <f t="shared" ref="H37:H49" si="12">(G37/G23)-1</f>
        <v>5.738355275622764E-2</v>
      </c>
      <c r="J37" s="14">
        <v>3186130.9890226759</v>
      </c>
      <c r="K37" s="23">
        <f t="shared" ref="K37:K49" si="13">(J37/J23)-1</f>
        <v>-0.1289459160093579</v>
      </c>
      <c r="L37" s="23"/>
      <c r="M37" s="23"/>
      <c r="N37" s="46">
        <f t="shared" ref="N37:N49" si="14">(J37/C37)</f>
        <v>0.47434404295758709</v>
      </c>
      <c r="O37" s="42">
        <f t="shared" ref="O37:O48" si="15">(C37-G37)/C37</f>
        <v>6.1583801802016364E-2</v>
      </c>
      <c r="P37" s="42">
        <f t="shared" ref="P37:P48" si="16">(E37/C37)</f>
        <v>1.0082007125289569</v>
      </c>
      <c r="T37" s="42"/>
    </row>
    <row r="38" spans="1:20">
      <c r="B38" s="35" t="s">
        <v>97</v>
      </c>
      <c r="C38" s="29">
        <v>5974369</v>
      </c>
      <c r="D38" s="27">
        <f t="shared" si="10"/>
        <v>2.1216714647555035E-2</v>
      </c>
      <c r="E38" s="14">
        <v>5942844.2590000005</v>
      </c>
      <c r="F38" s="23">
        <f t="shared" si="11"/>
        <v>1.9285412667236157E-2</v>
      </c>
      <c r="G38" s="14">
        <v>5582028.2589999996</v>
      </c>
      <c r="H38" s="23">
        <f t="shared" si="12"/>
        <v>2.3436681275999183E-2</v>
      </c>
      <c r="J38" s="14">
        <v>2872147.7234835047</v>
      </c>
      <c r="K38" s="23">
        <f t="shared" si="13"/>
        <v>-7.4278787177834982E-2</v>
      </c>
      <c r="L38" s="23"/>
      <c r="M38" s="23"/>
      <c r="N38" s="46">
        <f t="shared" si="14"/>
        <v>0.4807449495475597</v>
      </c>
      <c r="O38" s="42">
        <f t="shared" si="15"/>
        <v>6.5670657604175495E-2</v>
      </c>
      <c r="P38" s="42">
        <f t="shared" si="16"/>
        <v>0.99472333546856584</v>
      </c>
      <c r="T38" s="42"/>
    </row>
    <row r="39" spans="1:20">
      <c r="B39" s="35" t="s">
        <v>98</v>
      </c>
      <c r="C39" s="38">
        <v>6373052</v>
      </c>
      <c r="D39" s="27">
        <f t="shared" si="10"/>
        <v>-2.9735332543081583E-3</v>
      </c>
      <c r="E39" s="14">
        <v>5840779.2810000014</v>
      </c>
      <c r="F39" s="23">
        <f t="shared" si="11"/>
        <v>-4.8410936520855152E-3</v>
      </c>
      <c r="G39" s="14">
        <v>6010821.2810000004</v>
      </c>
      <c r="H39" s="23">
        <f t="shared" si="12"/>
        <v>4.0458573453965307E-3</v>
      </c>
      <c r="J39" s="14">
        <v>2998946.0128751346</v>
      </c>
      <c r="K39" s="23">
        <f t="shared" si="13"/>
        <v>9.0627143571557101E-2</v>
      </c>
      <c r="L39" s="23"/>
      <c r="M39" s="23"/>
      <c r="N39" s="46">
        <f t="shared" si="14"/>
        <v>0.47056669439934501</v>
      </c>
      <c r="O39" s="42">
        <f t="shared" si="15"/>
        <v>5.6837872811958789E-2</v>
      </c>
      <c r="P39" s="42">
        <f t="shared" si="16"/>
        <v>0.91648071928488917</v>
      </c>
      <c r="T39" s="42"/>
    </row>
    <row r="40" spans="1:20">
      <c r="B40" s="35" t="s">
        <v>99</v>
      </c>
      <c r="C40" s="14">
        <v>7618041</v>
      </c>
      <c r="D40" s="27">
        <f t="shared" si="10"/>
        <v>9.1809224778059972E-2</v>
      </c>
      <c r="E40" s="14">
        <v>6312854.3270000014</v>
      </c>
      <c r="F40" s="23">
        <f t="shared" si="11"/>
        <v>4.886458653309278E-2</v>
      </c>
      <c r="G40" s="14">
        <v>7131074.3269999996</v>
      </c>
      <c r="H40" s="23">
        <f t="shared" si="12"/>
        <v>9.0590719331915981E-2</v>
      </c>
      <c r="J40" s="14">
        <v>3805878.7378980587</v>
      </c>
      <c r="K40" s="23">
        <f t="shared" si="13"/>
        <v>0.32519527373986357</v>
      </c>
      <c r="L40" s="23"/>
      <c r="M40" s="23"/>
      <c r="N40" s="46">
        <f t="shared" si="14"/>
        <v>0.4995875892369257</v>
      </c>
      <c r="O40" s="42">
        <f t="shared" si="15"/>
        <v>6.3922821234488031E-2</v>
      </c>
      <c r="P40" s="42">
        <f t="shared" si="16"/>
        <v>0.82867161347648322</v>
      </c>
      <c r="T40" s="42"/>
    </row>
    <row r="41" spans="1:20">
      <c r="B41" s="35" t="s">
        <v>100</v>
      </c>
      <c r="C41" s="38">
        <v>7668203</v>
      </c>
      <c r="D41" s="27">
        <f t="shared" si="10"/>
        <v>-1.8356679388775499E-2</v>
      </c>
      <c r="E41" s="14">
        <v>6931247.7570000002</v>
      </c>
      <c r="F41" s="23">
        <f t="shared" si="11"/>
        <v>7.1833776453567699E-2</v>
      </c>
      <c r="G41" s="14">
        <v>7136065.7570000002</v>
      </c>
      <c r="H41" s="23">
        <f t="shared" si="12"/>
        <v>-1.8394612684987655E-2</v>
      </c>
      <c r="J41" s="14">
        <v>4021921.0259700976</v>
      </c>
      <c r="K41" s="23">
        <f t="shared" si="13"/>
        <v>0.19475434943931447</v>
      </c>
      <c r="L41" s="23"/>
      <c r="M41" s="23"/>
      <c r="N41" s="46">
        <f t="shared" si="14"/>
        <v>0.5244932907970874</v>
      </c>
      <c r="O41" s="42">
        <f t="shared" si="15"/>
        <v>6.9395299394134427E-2</v>
      </c>
      <c r="P41" s="42">
        <f t="shared" si="16"/>
        <v>0.90389466176104105</v>
      </c>
      <c r="T41" s="42"/>
    </row>
    <row r="42" spans="1:20">
      <c r="B42" s="35" t="s">
        <v>101</v>
      </c>
      <c r="C42" s="38">
        <v>8296675</v>
      </c>
      <c r="D42" s="27">
        <f t="shared" si="10"/>
        <v>-0.14019237355892122</v>
      </c>
      <c r="E42" s="14">
        <v>7527364.5499999998</v>
      </c>
      <c r="F42" s="23">
        <f t="shared" si="11"/>
        <v>-6.6836740556431073E-2</v>
      </c>
      <c r="G42" s="14">
        <v>7741956.5499999998</v>
      </c>
      <c r="H42" s="23">
        <f t="shared" si="12"/>
        <v>-0.1322162168045411</v>
      </c>
      <c r="J42" s="14">
        <v>4247160.1672882177</v>
      </c>
      <c r="K42" s="23">
        <f t="shared" si="13"/>
        <v>3.266695591483515E-2</v>
      </c>
      <c r="L42" s="23"/>
      <c r="M42" s="23"/>
      <c r="N42" s="46">
        <f t="shared" si="14"/>
        <v>0.51191111707861492</v>
      </c>
      <c r="O42" s="42">
        <f t="shared" si="15"/>
        <v>6.6860332603121159E-2</v>
      </c>
      <c r="P42" s="42">
        <f t="shared" si="16"/>
        <v>0.90727484805660097</v>
      </c>
      <c r="T42" s="42"/>
    </row>
    <row r="43" spans="1:20">
      <c r="B43" s="35" t="s">
        <v>102</v>
      </c>
      <c r="C43" s="38">
        <v>8991905</v>
      </c>
      <c r="D43" s="27">
        <f t="shared" si="10"/>
        <v>-1.0460811875300013E-2</v>
      </c>
      <c r="E43" s="14">
        <v>8007030.2570000002</v>
      </c>
      <c r="F43" s="23">
        <f t="shared" si="11"/>
        <v>-8.7575336780550628E-2</v>
      </c>
      <c r="G43" s="14">
        <v>8409011.9790000003</v>
      </c>
      <c r="H43" s="23">
        <f t="shared" si="12"/>
        <v>4.4333423158937624E-3</v>
      </c>
      <c r="J43" s="14">
        <v>4720744.9146724381</v>
      </c>
      <c r="K43" s="23">
        <f t="shared" si="13"/>
        <v>-3.9872829001061594E-2</v>
      </c>
      <c r="L43" s="23"/>
      <c r="M43" s="23"/>
      <c r="N43" s="46">
        <f t="shared" si="14"/>
        <v>0.52499942055353543</v>
      </c>
      <c r="O43" s="42">
        <f t="shared" si="15"/>
        <v>6.4824196986066882E-2</v>
      </c>
      <c r="P43" s="42">
        <f t="shared" si="16"/>
        <v>0.89047095771140827</v>
      </c>
      <c r="T43" s="42"/>
    </row>
    <row r="44" spans="1:20">
      <c r="B44" s="35" t="s">
        <v>103</v>
      </c>
      <c r="C44" s="38">
        <v>9443272</v>
      </c>
      <c r="D44" s="27">
        <f t="shared" si="10"/>
        <v>-1.342489144120862E-2</v>
      </c>
      <c r="E44" s="14">
        <v>8792223.9019999988</v>
      </c>
      <c r="F44" s="23">
        <f t="shared" si="11"/>
        <v>4.2056360541325999E-2</v>
      </c>
      <c r="G44" s="14">
        <v>8815224.9020000007</v>
      </c>
      <c r="H44" s="23">
        <f t="shared" si="12"/>
        <v>-1.7127871325574473E-2</v>
      </c>
      <c r="J44" s="14">
        <v>5008020.2107979525</v>
      </c>
      <c r="K44" s="23">
        <f t="shared" si="13"/>
        <v>6.8835324223484484E-2</v>
      </c>
      <c r="L44" s="23"/>
      <c r="M44" s="23"/>
      <c r="N44" s="46">
        <f t="shared" si="14"/>
        <v>0.53032679888898171</v>
      </c>
      <c r="O44" s="42">
        <f t="shared" si="15"/>
        <v>6.650736079613076E-2</v>
      </c>
      <c r="P44" s="42">
        <f t="shared" si="16"/>
        <v>0.93105693683291113</v>
      </c>
      <c r="T44" s="42"/>
    </row>
    <row r="45" spans="1:20">
      <c r="B45" s="35" t="s">
        <v>104</v>
      </c>
      <c r="C45" s="38">
        <v>8920985</v>
      </c>
      <c r="D45" s="27">
        <f t="shared" si="10"/>
        <v>-5.0062068711681507E-3</v>
      </c>
      <c r="E45" s="14">
        <v>8643006.1110000033</v>
      </c>
      <c r="F45" s="23">
        <f t="shared" si="11"/>
        <v>1.9802473738362414E-2</v>
      </c>
      <c r="G45" s="14">
        <v>8600502.1109999996</v>
      </c>
      <c r="H45" s="23">
        <f t="shared" si="12"/>
        <v>4.5333179739260654E-2</v>
      </c>
      <c r="J45" s="14">
        <v>4304447.7540554293</v>
      </c>
      <c r="K45" s="23">
        <f t="shared" si="13"/>
        <v>-0.14583170732609463</v>
      </c>
      <c r="L45" s="23"/>
      <c r="M45" s="23"/>
      <c r="N45" s="46">
        <f t="shared" si="14"/>
        <v>0.48250812595867265</v>
      </c>
      <c r="O45" s="42">
        <f t="shared" si="15"/>
        <v>3.5924607988916071E-2</v>
      </c>
      <c r="P45" s="42">
        <f t="shared" si="16"/>
        <v>0.96883988830829815</v>
      </c>
      <c r="T45" s="42"/>
    </row>
    <row r="46" spans="1:20">
      <c r="B46" s="35" t="s">
        <v>105</v>
      </c>
      <c r="C46" s="38">
        <v>7927794</v>
      </c>
      <c r="D46" s="27">
        <f t="shared" si="10"/>
        <v>-3.4563359339179978E-2</v>
      </c>
      <c r="E46" s="14">
        <v>7745697.9879999999</v>
      </c>
      <c r="F46" s="23">
        <f t="shared" si="11"/>
        <v>-3.6652107922091726E-2</v>
      </c>
      <c r="G46" s="14">
        <v>7017653.9879999999</v>
      </c>
      <c r="H46" s="23">
        <f t="shared" si="12"/>
        <v>-9.0306048697549324E-2</v>
      </c>
      <c r="J46" s="14">
        <v>3922450.5722243474</v>
      </c>
      <c r="K46" s="23">
        <f t="shared" si="13"/>
        <v>-0.21052191781869056</v>
      </c>
      <c r="L46" s="23"/>
      <c r="M46" s="23"/>
      <c r="N46" s="46">
        <f t="shared" si="14"/>
        <v>0.49477200999727633</v>
      </c>
      <c r="O46" s="42">
        <f t="shared" si="15"/>
        <v>0.11480369091326037</v>
      </c>
      <c r="P46" s="42">
        <f t="shared" si="16"/>
        <v>0.97703068318879127</v>
      </c>
      <c r="T46" s="42"/>
    </row>
    <row r="47" spans="1:20">
      <c r="B47" s="34" t="s">
        <v>106</v>
      </c>
      <c r="C47" s="38">
        <v>6951148</v>
      </c>
      <c r="D47" s="27">
        <f t="shared" si="10"/>
        <v>-2.6059601753587791E-2</v>
      </c>
      <c r="E47" s="14">
        <v>6639299.4499999993</v>
      </c>
      <c r="F47" s="23">
        <f t="shared" si="11"/>
        <v>-7.8368036461462176E-2</v>
      </c>
      <c r="G47" s="14">
        <v>6455104.4500000002</v>
      </c>
      <c r="H47" s="23">
        <f t="shared" si="12"/>
        <v>-4.5752129795707974E-2</v>
      </c>
      <c r="J47" s="14">
        <v>3821416.870886717</v>
      </c>
      <c r="K47" s="23">
        <f t="shared" si="13"/>
        <v>-0.18456154513043765</v>
      </c>
      <c r="L47" s="23"/>
      <c r="M47" s="23"/>
      <c r="N47" s="46">
        <f t="shared" si="14"/>
        <v>0.54975334590584424</v>
      </c>
      <c r="O47" s="42">
        <f t="shared" si="15"/>
        <v>7.1361385198531205E-2</v>
      </c>
      <c r="P47" s="42">
        <f t="shared" si="16"/>
        <v>0.95513711548078095</v>
      </c>
      <c r="T47" s="42"/>
    </row>
    <row r="48" spans="1:20">
      <c r="B48" s="35" t="s">
        <v>107</v>
      </c>
      <c r="C48" s="38">
        <v>6577297</v>
      </c>
      <c r="D48" s="27">
        <f t="shared" si="10"/>
        <v>-1.3864052522374437E-2</v>
      </c>
      <c r="E48" s="14">
        <v>6470809.9189999998</v>
      </c>
      <c r="F48" s="23">
        <f t="shared" si="11"/>
        <v>-4.5214245523743091E-2</v>
      </c>
      <c r="G48" s="14">
        <v>6187069.9189999998</v>
      </c>
      <c r="H48" s="23">
        <f t="shared" si="12"/>
        <v>-1.5975444130639116E-2</v>
      </c>
      <c r="J48" s="14">
        <v>3474796.1074620369</v>
      </c>
      <c r="K48" s="23">
        <f t="shared" si="13"/>
        <v>-0.17429666127919907</v>
      </c>
      <c r="L48" s="33"/>
      <c r="M48" s="23"/>
      <c r="N48" s="46">
        <f t="shared" si="14"/>
        <v>0.52830153594433049</v>
      </c>
      <c r="O48" s="42">
        <f t="shared" si="15"/>
        <v>5.9329399447827919E-2</v>
      </c>
      <c r="P48" s="42">
        <f t="shared" si="16"/>
        <v>0.98380990230485255</v>
      </c>
      <c r="T48" s="42"/>
    </row>
    <row r="49" spans="1:20">
      <c r="A49" s="30"/>
      <c r="B49" s="26" t="s">
        <v>108</v>
      </c>
      <c r="C49" s="45">
        <f>SUM(C37:C48)</f>
        <v>91459661</v>
      </c>
      <c r="D49" s="27">
        <f t="shared" si="10"/>
        <v>-1.2985866954188907E-2</v>
      </c>
      <c r="E49" s="41">
        <f>SUM(E37:E48)</f>
        <v>85625161.331</v>
      </c>
      <c r="F49" s="23">
        <f t="shared" si="11"/>
        <v>-9.6243419820259968E-3</v>
      </c>
      <c r="G49" s="41">
        <f>SUM(G37:G48)</f>
        <v>85389780.053000003</v>
      </c>
      <c r="H49" s="23">
        <f t="shared" si="12"/>
        <v>-1.2454905078387535E-2</v>
      </c>
      <c r="J49" s="41">
        <f>SUM(J37:J48)</f>
        <v>46384061.086636603</v>
      </c>
      <c r="K49" s="23">
        <f t="shared" si="13"/>
        <v>-4.0975109016988864E-2</v>
      </c>
      <c r="L49" s="23"/>
      <c r="M49" s="23"/>
      <c r="N49" s="37">
        <f t="shared" si="14"/>
        <v>0.50715321464658181</v>
      </c>
      <c r="T49" s="42"/>
    </row>
    <row r="50" spans="1:20">
      <c r="C50" s="20"/>
      <c r="T50" s="42"/>
    </row>
    <row r="51" spans="1:20">
      <c r="A51" s="22">
        <v>2000</v>
      </c>
      <c r="B51" s="35" t="s">
        <v>96</v>
      </c>
      <c r="C51" s="38">
        <v>6947155</v>
      </c>
      <c r="D51" s="27">
        <f t="shared" ref="D51:D63" si="17">(C51/C37)-1</f>
        <v>3.4276870946803095E-2</v>
      </c>
      <c r="E51" s="14">
        <v>6599894</v>
      </c>
      <c r="F51" s="23">
        <f t="shared" ref="F51:F63" si="18">(E51/E37)-1</f>
        <v>-2.5414861235313224E-2</v>
      </c>
      <c r="G51" s="14">
        <v>6504351.79</v>
      </c>
      <c r="H51" s="23">
        <f t="shared" ref="H51:H63" si="19">(G51/G37)-1</f>
        <v>3.1901754279776595E-2</v>
      </c>
      <c r="J51" s="14">
        <v>3314579.913773431</v>
      </c>
      <c r="K51" s="23">
        <f t="shared" ref="K51:K63" si="20">(J51/J37)-1</f>
        <v>4.031501692595385E-2</v>
      </c>
      <c r="L51" s="23"/>
      <c r="M51" s="23"/>
      <c r="N51" s="46">
        <f t="shared" ref="N51:N63" si="21">(J51/C51)</f>
        <v>0.47711328072764042</v>
      </c>
      <c r="O51" s="42">
        <f t="shared" ref="O51:O62" si="22">(C51-G51)/C51</f>
        <v>6.3738783717939215E-2</v>
      </c>
      <c r="P51" s="42">
        <f t="shared" ref="P51:P62" si="23">(E51/C51)</f>
        <v>0.95001392656418349</v>
      </c>
      <c r="Q51" s="42"/>
      <c r="T51" s="42"/>
    </row>
    <row r="52" spans="1:20">
      <c r="B52" s="35" t="s">
        <v>97</v>
      </c>
      <c r="C52" s="38">
        <v>6377135</v>
      </c>
      <c r="D52" s="27">
        <f t="shared" si="17"/>
        <v>6.7415655109351214E-2</v>
      </c>
      <c r="E52" s="14">
        <v>6406872</v>
      </c>
      <c r="F52" s="23">
        <f t="shared" si="18"/>
        <v>7.8081760311531578E-2</v>
      </c>
      <c r="G52" s="14">
        <v>5895919.534</v>
      </c>
      <c r="H52" s="23">
        <f t="shared" si="19"/>
        <v>5.6232476876824755E-2</v>
      </c>
      <c r="J52" s="14">
        <v>2828433.3967984547</v>
      </c>
      <c r="K52" s="23">
        <f t="shared" si="20"/>
        <v>-1.5220082980979432E-2</v>
      </c>
      <c r="L52" s="23"/>
      <c r="M52" s="23"/>
      <c r="N52" s="46">
        <f t="shared" si="21"/>
        <v>0.44352728879010006</v>
      </c>
      <c r="O52" s="42">
        <f t="shared" si="22"/>
        <v>7.5459507443389556E-2</v>
      </c>
      <c r="P52" s="42">
        <f t="shared" si="23"/>
        <v>1.0046630657811071</v>
      </c>
      <c r="Q52" s="42"/>
      <c r="T52" s="42"/>
    </row>
    <row r="53" spans="1:20">
      <c r="B53" s="35" t="s">
        <v>98</v>
      </c>
      <c r="C53" s="38">
        <v>7098643</v>
      </c>
      <c r="D53" s="27">
        <f t="shared" si="17"/>
        <v>0.11385298597908822</v>
      </c>
      <c r="E53" s="14">
        <v>6263170</v>
      </c>
      <c r="F53" s="23">
        <f t="shared" si="18"/>
        <v>7.23175279665218E-2</v>
      </c>
      <c r="G53" s="14">
        <v>6667337.9170000004</v>
      </c>
      <c r="H53" s="23">
        <f t="shared" si="19"/>
        <v>0.10922245152675325</v>
      </c>
      <c r="J53" s="14">
        <v>3245056.798721917</v>
      </c>
      <c r="K53" s="23">
        <f t="shared" si="20"/>
        <v>8.2065760700650969E-2</v>
      </c>
      <c r="L53" s="23"/>
      <c r="M53" s="23"/>
      <c r="N53" s="46">
        <f t="shared" si="21"/>
        <v>0.45713762457443163</v>
      </c>
      <c r="O53" s="42">
        <f t="shared" si="22"/>
        <v>6.0758807422770754E-2</v>
      </c>
      <c r="P53" s="42">
        <f t="shared" si="23"/>
        <v>0.88230525186292652</v>
      </c>
      <c r="Q53" s="42"/>
      <c r="T53" s="42"/>
    </row>
    <row r="54" spans="1:20">
      <c r="B54" s="35" t="s">
        <v>99</v>
      </c>
      <c r="C54" s="29">
        <v>7423928</v>
      </c>
      <c r="D54" s="27">
        <f t="shared" si="17"/>
        <v>-2.5480697727932933E-2</v>
      </c>
      <c r="E54" s="14">
        <v>6428761</v>
      </c>
      <c r="F54" s="23">
        <f t="shared" si="18"/>
        <v>1.8360422559454248E-2</v>
      </c>
      <c r="G54" s="14">
        <v>6872031.8590000002</v>
      </c>
      <c r="H54" s="23">
        <f t="shared" si="19"/>
        <v>-3.63258684626524E-2</v>
      </c>
      <c r="J54" s="14">
        <v>3649506.5476767174</v>
      </c>
      <c r="K54" s="23">
        <f t="shared" si="20"/>
        <v>-4.1087013273497952E-2</v>
      </c>
      <c r="L54" s="23"/>
      <c r="M54" s="23"/>
      <c r="N54" s="46">
        <f t="shared" si="21"/>
        <v>0.49158700726579208</v>
      </c>
      <c r="O54" s="42">
        <f t="shared" si="22"/>
        <v>7.4340179619198865E-2</v>
      </c>
      <c r="P54" s="42">
        <f t="shared" si="23"/>
        <v>0.86595142086507304</v>
      </c>
      <c r="Q54" s="42"/>
      <c r="T54" s="42"/>
    </row>
    <row r="55" spans="1:20">
      <c r="B55" s="35" t="s">
        <v>100</v>
      </c>
      <c r="C55" s="38">
        <v>8286679</v>
      </c>
      <c r="D55" s="27">
        <f t="shared" si="17"/>
        <v>8.0654620124167353E-2</v>
      </c>
      <c r="E55" s="14">
        <v>6818681</v>
      </c>
      <c r="F55" s="23">
        <f t="shared" si="18"/>
        <v>-1.6240475156340639E-2</v>
      </c>
      <c r="G55" s="14">
        <v>7676516.017</v>
      </c>
      <c r="H55" s="23">
        <f t="shared" si="19"/>
        <v>7.5735044827726528E-2</v>
      </c>
      <c r="J55" s="14">
        <v>4494719.5179137075</v>
      </c>
      <c r="K55" s="23">
        <f t="shared" si="20"/>
        <v>0.1175553893004575</v>
      </c>
      <c r="L55" s="23"/>
      <c r="M55" s="23"/>
      <c r="N55" s="46">
        <f t="shared" si="21"/>
        <v>0.54240299617177246</v>
      </c>
      <c r="O55" s="42">
        <f t="shared" si="22"/>
        <v>7.3631786992111078E-2</v>
      </c>
      <c r="P55" s="42">
        <f t="shared" si="23"/>
        <v>0.82284845352402336</v>
      </c>
      <c r="Q55" s="42"/>
      <c r="T55" s="42"/>
    </row>
    <row r="56" spans="1:20">
      <c r="B56" s="35" t="s">
        <v>101</v>
      </c>
      <c r="C56" s="14">
        <v>9336154</v>
      </c>
      <c r="D56" s="27">
        <f t="shared" si="17"/>
        <v>0.12528862465987878</v>
      </c>
      <c r="E56" s="14">
        <v>8317921</v>
      </c>
      <c r="F56" s="23">
        <f t="shared" si="18"/>
        <v>0.10502433418081236</v>
      </c>
      <c r="G56" s="14">
        <v>8656128.2990000006</v>
      </c>
      <c r="H56" s="23">
        <f t="shared" si="19"/>
        <v>0.11808019627803268</v>
      </c>
      <c r="J56" s="14">
        <v>4860874.2597168209</v>
      </c>
      <c r="K56" s="23">
        <f t="shared" si="20"/>
        <v>0.14449987009094967</v>
      </c>
      <c r="L56" s="23"/>
      <c r="M56" s="23"/>
      <c r="N56" s="46">
        <f t="shared" si="21"/>
        <v>0.52065060834652266</v>
      </c>
      <c r="O56" s="42">
        <f t="shared" si="22"/>
        <v>7.2837883886662472E-2</v>
      </c>
      <c r="P56" s="42">
        <f t="shared" si="23"/>
        <v>0.89093656767015628</v>
      </c>
      <c r="Q56" s="42"/>
      <c r="T56" s="42"/>
    </row>
    <row r="57" spans="1:20">
      <c r="B57" s="35" t="s">
        <v>102</v>
      </c>
      <c r="C57" s="38">
        <v>9215876</v>
      </c>
      <c r="D57" s="27">
        <f t="shared" si="17"/>
        <v>2.4908070091932633E-2</v>
      </c>
      <c r="E57" s="14">
        <v>8604358</v>
      </c>
      <c r="F57" s="23">
        <f t="shared" si="18"/>
        <v>7.4600410367851033E-2</v>
      </c>
      <c r="G57" s="14">
        <v>8538118.9360000007</v>
      </c>
      <c r="H57" s="23">
        <f t="shared" si="19"/>
        <v>1.5353403862715664E-2</v>
      </c>
      <c r="J57" s="14">
        <v>4804473.6113583259</v>
      </c>
      <c r="K57" s="23">
        <f t="shared" si="20"/>
        <v>1.7736331489899504E-2</v>
      </c>
      <c r="L57" s="23"/>
      <c r="M57" s="23"/>
      <c r="N57" s="46">
        <f t="shared" si="21"/>
        <v>0.52132576559822696</v>
      </c>
      <c r="O57" s="42">
        <f t="shared" si="22"/>
        <v>7.354233759221579E-2</v>
      </c>
      <c r="P57" s="42">
        <f t="shared" si="23"/>
        <v>0.93364515755203303</v>
      </c>
      <c r="Q57" s="42"/>
      <c r="T57" s="42"/>
    </row>
    <row r="58" spans="1:20">
      <c r="B58" s="35" t="s">
        <v>103</v>
      </c>
      <c r="C58" s="38">
        <v>9743216</v>
      </c>
      <c r="D58" s="27">
        <f t="shared" si="17"/>
        <v>3.176271953195875E-2</v>
      </c>
      <c r="E58" s="14">
        <v>8840461</v>
      </c>
      <c r="F58" s="23">
        <f t="shared" si="18"/>
        <v>5.4863363965320655E-3</v>
      </c>
      <c r="G58" s="14">
        <v>9046781.7929999996</v>
      </c>
      <c r="H58" s="23">
        <f t="shared" si="19"/>
        <v>2.6267837017687867E-2</v>
      </c>
      <c r="J58" s="14">
        <v>4986592.0295483656</v>
      </c>
      <c r="K58" s="23">
        <f t="shared" si="20"/>
        <v>-4.2787729177660161E-3</v>
      </c>
      <c r="L58" s="23"/>
      <c r="M58" s="23"/>
      <c r="N58" s="46">
        <f t="shared" si="21"/>
        <v>0.51180144518487181</v>
      </c>
      <c r="O58" s="42">
        <f t="shared" si="22"/>
        <v>7.1478884076879787E-2</v>
      </c>
      <c r="P58" s="42">
        <f t="shared" si="23"/>
        <v>0.90734527490717642</v>
      </c>
      <c r="Q58" s="42"/>
      <c r="T58" s="42"/>
    </row>
    <row r="59" spans="1:20">
      <c r="B59" s="35" t="s">
        <v>104</v>
      </c>
      <c r="C59" s="38">
        <v>9693981</v>
      </c>
      <c r="D59" s="27">
        <f t="shared" si="17"/>
        <v>8.6649176071924794E-2</v>
      </c>
      <c r="E59" s="14">
        <v>8973225</v>
      </c>
      <c r="F59" s="23">
        <f t="shared" si="18"/>
        <v>3.8206485655462474E-2</v>
      </c>
      <c r="G59" s="14">
        <v>8972102.7359999996</v>
      </c>
      <c r="H59" s="23">
        <f t="shared" si="19"/>
        <v>4.3206852367924542E-2</v>
      </c>
      <c r="J59" s="14">
        <v>4904287.5050433278</v>
      </c>
      <c r="K59" s="23">
        <f t="shared" si="20"/>
        <v>0.1393534746525289</v>
      </c>
      <c r="L59" s="23"/>
      <c r="M59" s="23"/>
      <c r="N59" s="46">
        <f t="shared" si="21"/>
        <v>0.50591057533982453</v>
      </c>
      <c r="O59" s="42">
        <f t="shared" si="22"/>
        <v>7.4466647293820812E-2</v>
      </c>
      <c r="P59" s="42">
        <f t="shared" si="23"/>
        <v>0.92564912186231851</v>
      </c>
      <c r="Q59" s="42"/>
      <c r="T59" s="42"/>
    </row>
    <row r="60" spans="1:20">
      <c r="B60" s="35" t="s">
        <v>105</v>
      </c>
      <c r="C60" s="38">
        <v>7711842</v>
      </c>
      <c r="D60" s="27">
        <f t="shared" si="17"/>
        <v>-2.7239860167910468E-2</v>
      </c>
      <c r="E60" s="14">
        <v>8046768</v>
      </c>
      <c r="F60" s="23">
        <f t="shared" si="18"/>
        <v>3.8869319778079614E-2</v>
      </c>
      <c r="G60" s="14">
        <v>7073039.7010000004</v>
      </c>
      <c r="H60" s="23">
        <f t="shared" si="19"/>
        <v>7.8923402457158343E-3</v>
      </c>
      <c r="J60" s="14">
        <v>4045393.6550843837</v>
      </c>
      <c r="K60" s="23">
        <f t="shared" si="20"/>
        <v>3.1343437118270145E-2</v>
      </c>
      <c r="L60" s="23"/>
      <c r="M60" s="23"/>
      <c r="N60" s="46">
        <f t="shared" si="21"/>
        <v>0.52456905303355328</v>
      </c>
      <c r="O60" s="42">
        <f t="shared" si="22"/>
        <v>8.2833945379067631E-2</v>
      </c>
      <c r="P60" s="42">
        <f t="shared" si="23"/>
        <v>1.0434300910210557</v>
      </c>
      <c r="Q60" s="42"/>
      <c r="T60" s="42"/>
    </row>
    <row r="61" spans="1:20">
      <c r="B61" s="34" t="s">
        <v>106</v>
      </c>
      <c r="C61" s="38">
        <v>7183513</v>
      </c>
      <c r="D61" s="27">
        <f t="shared" si="17"/>
        <v>3.3428291269298249E-2</v>
      </c>
      <c r="E61" s="14">
        <v>6752216.8780000005</v>
      </c>
      <c r="F61" s="23">
        <f t="shared" si="18"/>
        <v>1.7007431107810778E-2</v>
      </c>
      <c r="G61" s="14">
        <v>6674744.8779999996</v>
      </c>
      <c r="H61" s="23">
        <f t="shared" si="19"/>
        <v>3.4025851897717896E-2</v>
      </c>
      <c r="J61" s="14">
        <v>4027737.4143531891</v>
      </c>
      <c r="K61" s="23">
        <f t="shared" si="20"/>
        <v>5.399058789903699E-2</v>
      </c>
      <c r="L61" s="23"/>
      <c r="M61" s="23"/>
      <c r="N61" s="46">
        <f t="shared" si="21"/>
        <v>0.56069188074876308</v>
      </c>
      <c r="O61" s="42">
        <f t="shared" si="22"/>
        <v>7.082441724543416E-2</v>
      </c>
      <c r="P61" s="42">
        <f t="shared" si="23"/>
        <v>0.93996027820928296</v>
      </c>
      <c r="Q61" s="42"/>
      <c r="T61" s="42"/>
    </row>
    <row r="62" spans="1:20">
      <c r="B62" s="35" t="s">
        <v>107</v>
      </c>
      <c r="C62" s="38">
        <v>6970883</v>
      </c>
      <c r="D62" s="27">
        <f t="shared" si="17"/>
        <v>5.9840083243922315E-2</v>
      </c>
      <c r="E62" s="14">
        <v>6877391.1549999993</v>
      </c>
      <c r="F62" s="23">
        <f t="shared" si="18"/>
        <v>6.2833129251126607E-2</v>
      </c>
      <c r="G62" s="14">
        <v>6522525.1550000003</v>
      </c>
      <c r="H62" s="23">
        <f t="shared" si="19"/>
        <v>5.4218756275865587E-2</v>
      </c>
      <c r="J62" s="14">
        <v>3656806.4982149042</v>
      </c>
      <c r="K62" s="23">
        <f t="shared" si="20"/>
        <v>5.2380164223738035E-2</v>
      </c>
      <c r="L62" s="33"/>
      <c r="M62" s="23"/>
      <c r="N62" s="46">
        <f t="shared" si="21"/>
        <v>0.52458296864470455</v>
      </c>
      <c r="O62" s="42">
        <f t="shared" si="22"/>
        <v>6.4318658769627862E-2</v>
      </c>
      <c r="P62" s="42">
        <f t="shared" si="23"/>
        <v>0.98658823494814063</v>
      </c>
      <c r="Q62" s="42"/>
      <c r="T62" s="42"/>
    </row>
    <row r="63" spans="1:20">
      <c r="A63" s="30"/>
      <c r="B63" s="26" t="s">
        <v>108</v>
      </c>
      <c r="C63" s="45">
        <f>SUM(C51:C62)</f>
        <v>95989005</v>
      </c>
      <c r="D63" s="27">
        <f t="shared" si="17"/>
        <v>4.9522860138307312E-2</v>
      </c>
      <c r="E63" s="41">
        <f>SUM(E51:E62)</f>
        <v>88929719.033000007</v>
      </c>
      <c r="F63" s="23">
        <f t="shared" si="18"/>
        <v>3.8593301906032274E-2</v>
      </c>
      <c r="G63" s="41">
        <f>SUM(G51:G62)</f>
        <v>89099598.61500001</v>
      </c>
      <c r="H63" s="23">
        <f t="shared" si="19"/>
        <v>4.3445697596332877E-2</v>
      </c>
      <c r="J63" s="41">
        <f>SUM(J51:J62)</f>
        <v>48818461.148203552</v>
      </c>
      <c r="K63" s="23">
        <f t="shared" si="20"/>
        <v>5.2483547247403672E-2</v>
      </c>
      <c r="L63" s="23"/>
      <c r="M63" s="23"/>
      <c r="N63" s="37">
        <f t="shared" si="21"/>
        <v>0.50858388570861368</v>
      </c>
      <c r="Q63" s="42"/>
      <c r="T63" s="42"/>
    </row>
    <row r="64" spans="1:20">
      <c r="C64" s="20"/>
      <c r="T64" s="42"/>
    </row>
    <row r="65" spans="1:20">
      <c r="A65" s="22">
        <v>2001</v>
      </c>
      <c r="B65" s="35" t="s">
        <v>96</v>
      </c>
      <c r="C65" s="38">
        <v>8073981</v>
      </c>
      <c r="D65" s="27">
        <f t="shared" ref="D65:D77" si="24">(C65/C51)-1</f>
        <v>0.16219963423876393</v>
      </c>
      <c r="E65" s="14">
        <v>7702121.6670000013</v>
      </c>
      <c r="F65" s="23">
        <f t="shared" ref="F65:F77" si="25">(E65/E51)-1</f>
        <v>0.1670068742013131</v>
      </c>
      <c r="G65" s="14">
        <v>7529954.6670000004</v>
      </c>
      <c r="H65" s="23">
        <f t="shared" ref="H65:H77" si="26">(G65/G51)-1</f>
        <v>0.15767949061070086</v>
      </c>
      <c r="J65" s="14">
        <v>3472596</v>
      </c>
      <c r="K65" s="23">
        <f t="shared" ref="K65:K77" si="27">(J65/J51)-1</f>
        <v>4.7673035599457902E-2</v>
      </c>
      <c r="L65" s="23"/>
      <c r="M65" s="23"/>
      <c r="N65" s="46">
        <f t="shared" ref="N65:N77" si="28">(J65/C65)</f>
        <v>0.43009712309206571</v>
      </c>
      <c r="O65" s="42">
        <f t="shared" ref="O65:O76" si="29">(C65-G65)/C65</f>
        <v>6.7380184942223628E-2</v>
      </c>
      <c r="P65" s="42">
        <f t="shared" ref="P65:P76" si="30">(E65/C65)</f>
        <v>0.95394349664682165</v>
      </c>
      <c r="T65" s="42"/>
    </row>
    <row r="66" spans="1:20">
      <c r="B66" s="35" t="s">
        <v>97</v>
      </c>
      <c r="C66" s="38">
        <v>6541295</v>
      </c>
      <c r="D66" s="27">
        <f t="shared" si="24"/>
        <v>2.5741967200004323E-2</v>
      </c>
      <c r="E66" s="14">
        <v>6794730.8559999987</v>
      </c>
      <c r="F66" s="23">
        <f t="shared" si="25"/>
        <v>6.0537943633023783E-2</v>
      </c>
      <c r="G66" s="14">
        <v>6150357.8559999997</v>
      </c>
      <c r="H66" s="23">
        <f t="shared" si="26"/>
        <v>4.3154985500180265E-2</v>
      </c>
      <c r="J66" s="14">
        <v>2828223</v>
      </c>
      <c r="K66" s="23">
        <f t="shared" si="27"/>
        <v>-7.4386336511578222E-5</v>
      </c>
      <c r="L66" s="23"/>
      <c r="M66" s="23"/>
      <c r="N66" s="46">
        <f t="shared" si="28"/>
        <v>0.43236438656259962</v>
      </c>
      <c r="O66" s="42">
        <f t="shared" si="29"/>
        <v>5.9764487612926846E-2</v>
      </c>
      <c r="P66" s="42">
        <f t="shared" si="30"/>
        <v>1.0387439881552505</v>
      </c>
      <c r="T66" s="42"/>
    </row>
    <row r="67" spans="1:20">
      <c r="B67" s="35" t="s">
        <v>98</v>
      </c>
      <c r="C67" s="38">
        <v>7442281</v>
      </c>
      <c r="D67" s="27">
        <f t="shared" si="24"/>
        <v>4.8408970559584485E-2</v>
      </c>
      <c r="E67" s="14">
        <v>6581104.1810000008</v>
      </c>
      <c r="F67" s="23">
        <f t="shared" si="25"/>
        <v>5.0762502215331962E-2</v>
      </c>
      <c r="G67" s="14">
        <v>6968283.1809999999</v>
      </c>
      <c r="H67" s="23">
        <f t="shared" si="26"/>
        <v>4.5137244841403135E-2</v>
      </c>
      <c r="J67" s="14">
        <v>3215402</v>
      </c>
      <c r="K67" s="23">
        <f t="shared" si="27"/>
        <v>-9.1384529027648265E-3</v>
      </c>
      <c r="L67" s="23"/>
      <c r="M67" s="23"/>
      <c r="N67" s="46">
        <f t="shared" si="28"/>
        <v>0.43204522914412935</v>
      </c>
      <c r="O67" s="42">
        <f t="shared" si="29"/>
        <v>6.368985785406385E-2</v>
      </c>
      <c r="P67" s="42">
        <f t="shared" si="30"/>
        <v>0.88428590387812567</v>
      </c>
      <c r="T67" s="42"/>
    </row>
    <row r="68" spans="1:20">
      <c r="B68" s="35" t="s">
        <v>99</v>
      </c>
      <c r="C68" s="38">
        <v>7796724</v>
      </c>
      <c r="D68" s="27">
        <f t="shared" si="24"/>
        <v>5.0215465451712404E-2</v>
      </c>
      <c r="E68" s="14">
        <v>6661056.8299999991</v>
      </c>
      <c r="F68" s="23">
        <f t="shared" si="25"/>
        <v>3.6133841342056217E-2</v>
      </c>
      <c r="G68" s="14">
        <v>7242268.8310000002</v>
      </c>
      <c r="H68" s="23">
        <f t="shared" si="26"/>
        <v>5.3875910297929819E-2</v>
      </c>
      <c r="J68" s="14">
        <v>3796614</v>
      </c>
      <c r="K68" s="23">
        <f t="shared" si="27"/>
        <v>4.0308861047785083E-2</v>
      </c>
      <c r="L68" s="23"/>
      <c r="M68" s="23"/>
      <c r="N68" s="46">
        <f t="shared" si="28"/>
        <v>0.48694990357488604</v>
      </c>
      <c r="O68" s="42">
        <f t="shared" si="29"/>
        <v>7.1113863848457345E-2</v>
      </c>
      <c r="P68" s="42">
        <f t="shared" si="30"/>
        <v>0.85434046786829942</v>
      </c>
      <c r="T68" s="42"/>
    </row>
    <row r="69" spans="1:20">
      <c r="B69" s="35" t="s">
        <v>100</v>
      </c>
      <c r="C69" s="38">
        <v>7721700</v>
      </c>
      <c r="D69" s="27">
        <f t="shared" si="24"/>
        <v>-6.817918251690458E-2</v>
      </c>
      <c r="E69" s="14">
        <v>6811106.25</v>
      </c>
      <c r="F69" s="23">
        <f t="shared" si="25"/>
        <v>-1.1108820019590793E-3</v>
      </c>
      <c r="G69" s="14">
        <v>7165410.25</v>
      </c>
      <c r="H69" s="23">
        <f t="shared" si="26"/>
        <v>-6.6580433867151845E-2</v>
      </c>
      <c r="J69" s="14">
        <v>4150918</v>
      </c>
      <c r="K69" s="23">
        <f t="shared" si="27"/>
        <v>-7.6490093885388521E-2</v>
      </c>
      <c r="L69" s="23"/>
      <c r="M69" s="23"/>
      <c r="N69" s="46">
        <f t="shared" si="28"/>
        <v>0.53756530297732363</v>
      </c>
      <c r="O69" s="42">
        <f t="shared" si="29"/>
        <v>7.2042393514381547E-2</v>
      </c>
      <c r="P69" s="42">
        <f t="shared" si="30"/>
        <v>0.88207341000038852</v>
      </c>
      <c r="T69" s="42"/>
    </row>
    <row r="70" spans="1:20">
      <c r="B70" s="35" t="s">
        <v>101</v>
      </c>
      <c r="C70" s="29">
        <v>9476190</v>
      </c>
      <c r="D70" s="27">
        <f t="shared" si="24"/>
        <v>1.4999324132828118E-2</v>
      </c>
      <c r="E70" s="14">
        <v>8155547.6179999989</v>
      </c>
      <c r="F70" s="23">
        <f t="shared" si="25"/>
        <v>-1.9520909371464445E-2</v>
      </c>
      <c r="G70" s="14">
        <v>8795848.6180000007</v>
      </c>
      <c r="H70" s="23">
        <f t="shared" si="26"/>
        <v>1.6141202414495348E-2</v>
      </c>
      <c r="J70" s="14">
        <v>4791219</v>
      </c>
      <c r="K70" s="23">
        <f t="shared" si="27"/>
        <v>-1.4329780199020981E-2</v>
      </c>
      <c r="L70" s="23"/>
      <c r="M70" s="23"/>
      <c r="N70" s="46">
        <f t="shared" si="28"/>
        <v>0.50560605053296737</v>
      </c>
      <c r="O70" s="42">
        <f t="shared" si="29"/>
        <v>7.1794822813810111E-2</v>
      </c>
      <c r="P70" s="42">
        <f t="shared" si="30"/>
        <v>0.86063572152943313</v>
      </c>
      <c r="T70" s="42"/>
    </row>
    <row r="71" spans="1:20">
      <c r="B71" s="35" t="s">
        <v>102</v>
      </c>
      <c r="C71" s="38">
        <v>9119963</v>
      </c>
      <c r="D71" s="27">
        <f t="shared" si="24"/>
        <v>-1.0407366592172007E-2</v>
      </c>
      <c r="E71" s="14">
        <v>8633041.1579999998</v>
      </c>
      <c r="F71" s="23">
        <f t="shared" si="25"/>
        <v>3.3335616672387491E-3</v>
      </c>
      <c r="G71" s="14">
        <v>8431342.1579999998</v>
      </c>
      <c r="H71" s="23">
        <f t="shared" si="26"/>
        <v>-1.2505890208414527E-2</v>
      </c>
      <c r="J71" s="14">
        <v>4589520</v>
      </c>
      <c r="K71" s="23">
        <f t="shared" si="27"/>
        <v>-4.4740304296843503E-2</v>
      </c>
      <c r="L71" s="23"/>
      <c r="M71" s="23"/>
      <c r="N71" s="46">
        <f t="shared" si="28"/>
        <v>0.5032388837542433</v>
      </c>
      <c r="O71" s="42">
        <f t="shared" si="29"/>
        <v>7.550697760506267E-2</v>
      </c>
      <c r="P71" s="42">
        <f t="shared" si="30"/>
        <v>0.94660923054183443</v>
      </c>
      <c r="T71" s="42"/>
    </row>
    <row r="72" spans="1:20">
      <c r="B72" s="35" t="s">
        <v>103</v>
      </c>
      <c r="C72" s="14">
        <v>10086352</v>
      </c>
      <c r="D72" s="27">
        <f t="shared" si="24"/>
        <v>3.5217940359733468E-2</v>
      </c>
      <c r="E72" s="14">
        <v>8554048.6459999997</v>
      </c>
      <c r="F72" s="23">
        <f t="shared" si="25"/>
        <v>-3.2397898028168504E-2</v>
      </c>
      <c r="G72" s="14">
        <v>9397032.6459999997</v>
      </c>
      <c r="H72" s="23">
        <f t="shared" si="26"/>
        <v>3.871551906679227E-2</v>
      </c>
      <c r="J72" s="14">
        <v>5432504</v>
      </c>
      <c r="K72" s="23">
        <f t="shared" si="27"/>
        <v>8.9422188101483835E-2</v>
      </c>
      <c r="L72" s="23"/>
      <c r="M72" s="23"/>
      <c r="N72" s="46">
        <f t="shared" si="28"/>
        <v>0.53859948572090288</v>
      </c>
      <c r="O72" s="42">
        <f t="shared" si="29"/>
        <v>6.8341790371781619E-2</v>
      </c>
      <c r="P72" s="42">
        <f t="shared" si="30"/>
        <v>0.8480815111350466</v>
      </c>
      <c r="T72" s="42"/>
    </row>
    <row r="73" spans="1:20">
      <c r="B73" s="35" t="s">
        <v>104</v>
      </c>
      <c r="C73" s="38">
        <v>9413099</v>
      </c>
      <c r="D73" s="27">
        <f t="shared" si="24"/>
        <v>-2.8974886581684012E-2</v>
      </c>
      <c r="E73" s="14">
        <v>9010392.182</v>
      </c>
      <c r="F73" s="23">
        <f t="shared" si="25"/>
        <v>4.1420093667550173E-3</v>
      </c>
      <c r="G73" s="14">
        <v>8678410.4820000008</v>
      </c>
      <c r="H73" s="23">
        <f t="shared" si="26"/>
        <v>-3.2733937923111078E-2</v>
      </c>
      <c r="J73" s="14">
        <v>5100522</v>
      </c>
      <c r="K73" s="23">
        <f t="shared" si="27"/>
        <v>4.0012844833194228E-2</v>
      </c>
      <c r="L73" s="23"/>
      <c r="M73" s="23"/>
      <c r="N73" s="46">
        <f t="shared" si="28"/>
        <v>0.54185364458612406</v>
      </c>
      <c r="O73" s="42">
        <f t="shared" si="29"/>
        <v>7.8049590044681275E-2</v>
      </c>
      <c r="P73" s="42">
        <f t="shared" si="30"/>
        <v>0.95721846567214475</v>
      </c>
      <c r="T73" s="42"/>
    </row>
    <row r="74" spans="1:20">
      <c r="B74" s="35" t="s">
        <v>105</v>
      </c>
      <c r="C74" s="38">
        <v>8184659</v>
      </c>
      <c r="D74" s="27">
        <f t="shared" si="24"/>
        <v>6.1310514401099026E-2</v>
      </c>
      <c r="E74" s="14">
        <v>8025056.8549999995</v>
      </c>
      <c r="F74" s="23">
        <f t="shared" si="25"/>
        <v>-2.6981199159712421E-3</v>
      </c>
      <c r="G74" s="14">
        <v>7546445.8550000004</v>
      </c>
      <c r="H74" s="23">
        <f t="shared" si="26"/>
        <v>6.6931075465767487E-2</v>
      </c>
      <c r="J74" s="14">
        <v>4621911</v>
      </c>
      <c r="K74" s="23">
        <f t="shared" si="27"/>
        <v>0.14251205051232296</v>
      </c>
      <c r="L74" s="23"/>
      <c r="M74" s="23"/>
      <c r="N74" s="46">
        <f t="shared" si="28"/>
        <v>0.56470416177387472</v>
      </c>
      <c r="O74" s="42">
        <f t="shared" si="29"/>
        <v>7.7976754437784096E-2</v>
      </c>
      <c r="P74" s="42">
        <f t="shared" si="30"/>
        <v>0.98049984183824879</v>
      </c>
      <c r="T74" s="42"/>
    </row>
    <row r="75" spans="1:20">
      <c r="B75" s="34" t="s">
        <v>106</v>
      </c>
      <c r="C75" s="38">
        <v>7217124</v>
      </c>
      <c r="D75" s="27">
        <f t="shared" si="24"/>
        <v>4.6789084950498161E-3</v>
      </c>
      <c r="E75" s="14">
        <v>7091281.5219999999</v>
      </c>
      <c r="F75" s="23">
        <f t="shared" si="25"/>
        <v>5.0215307080069715E-2</v>
      </c>
      <c r="G75" s="14">
        <v>6696882.5219999999</v>
      </c>
      <c r="H75" s="23">
        <f t="shared" si="26"/>
        <v>3.3166277370340058E-3</v>
      </c>
      <c r="J75" s="14">
        <v>4227512</v>
      </c>
      <c r="K75" s="23">
        <f t="shared" si="27"/>
        <v>4.9599704522667487E-2</v>
      </c>
      <c r="L75" s="23"/>
      <c r="M75" s="23"/>
      <c r="N75" s="46">
        <f t="shared" si="28"/>
        <v>0.58576130879835231</v>
      </c>
      <c r="O75" s="42">
        <f t="shared" si="29"/>
        <v>7.2084320291573231E-2</v>
      </c>
      <c r="P75" s="42">
        <f t="shared" si="30"/>
        <v>0.98256334822569213</v>
      </c>
      <c r="T75" s="42"/>
    </row>
    <row r="76" spans="1:20">
      <c r="B76" s="35" t="s">
        <v>107</v>
      </c>
      <c r="C76" s="38">
        <v>7330777</v>
      </c>
      <c r="D76" s="27">
        <f t="shared" si="24"/>
        <v>5.1628179672503549E-2</v>
      </c>
      <c r="E76" s="14">
        <v>7162392.8669999996</v>
      </c>
      <c r="F76" s="23">
        <f t="shared" si="25"/>
        <v>4.1440381327271014E-2</v>
      </c>
      <c r="G76" s="14">
        <v>6872537.8669999996</v>
      </c>
      <c r="H76" s="23">
        <f t="shared" si="26"/>
        <v>5.3662148275762211E-2</v>
      </c>
      <c r="J76" s="14">
        <v>3937657</v>
      </c>
      <c r="K76" s="23">
        <f t="shared" si="27"/>
        <v>7.6802122814590978E-2</v>
      </c>
      <c r="L76" s="33"/>
      <c r="M76" s="23"/>
      <c r="N76" s="46">
        <f t="shared" si="28"/>
        <v>0.53714046955731976</v>
      </c>
      <c r="O76" s="42">
        <f t="shared" si="29"/>
        <v>6.2508944549806988E-2</v>
      </c>
      <c r="P76" s="42">
        <f t="shared" si="30"/>
        <v>0.97703052036639493</v>
      </c>
      <c r="T76" s="42"/>
    </row>
    <row r="77" spans="1:20">
      <c r="A77" s="30"/>
      <c r="B77" s="26" t="s">
        <v>108</v>
      </c>
      <c r="C77" s="45">
        <f>SUM(C65:C76)</f>
        <v>98404145</v>
      </c>
      <c r="D77" s="27">
        <f t="shared" si="24"/>
        <v>2.5160590007157646E-2</v>
      </c>
      <c r="E77" s="41">
        <f>SUM(E65:E76)</f>
        <v>91181880.631999999</v>
      </c>
      <c r="F77" s="23">
        <f t="shared" si="25"/>
        <v>2.5325185140461892E-2</v>
      </c>
      <c r="G77" s="41">
        <f>SUM(G65:G76)</f>
        <v>91474774.932999998</v>
      </c>
      <c r="H77" s="23">
        <f t="shared" si="26"/>
        <v>2.6657542288861968E-2</v>
      </c>
      <c r="J77" s="41">
        <f>SUM(J65:J76)</f>
        <v>50164598</v>
      </c>
      <c r="K77" s="23">
        <f t="shared" si="27"/>
        <v>2.757434011919857E-2</v>
      </c>
      <c r="L77" s="23"/>
      <c r="M77" s="23"/>
      <c r="N77" s="37">
        <f t="shared" si="28"/>
        <v>0.50978135118190393</v>
      </c>
      <c r="T77" s="42"/>
    </row>
    <row r="78" spans="1:20" s="25" customFormat="1">
      <c r="C78" s="44"/>
      <c r="D78" s="44"/>
      <c r="T78" s="42"/>
    </row>
    <row r="79" spans="1:20">
      <c r="A79" s="22">
        <v>2002</v>
      </c>
      <c r="B79" s="35" t="s">
        <v>96</v>
      </c>
      <c r="C79" s="14">
        <v>7587604</v>
      </c>
      <c r="D79" s="27">
        <f t="shared" ref="D79:D91" si="31">(C79/C65)-1</f>
        <v>-6.0240047629539828E-2</v>
      </c>
      <c r="E79" s="14">
        <v>7606560.584999999</v>
      </c>
      <c r="F79" s="23">
        <f t="shared" ref="F79:F91" si="32">(E79/E65)-1</f>
        <v>-1.2407111459876941E-2</v>
      </c>
      <c r="G79" s="14">
        <v>7080448.585</v>
      </c>
      <c r="H79" s="23">
        <f t="shared" ref="H79:H91" si="33">(G79/G65)-1</f>
        <v>-5.9695722202679269E-2</v>
      </c>
      <c r="J79" s="14">
        <v>3427989.3128339355</v>
      </c>
      <c r="K79" s="23">
        <f t="shared" ref="K79:K91" si="34">(J79/J65)-1</f>
        <v>-1.2845343128329523E-2</v>
      </c>
      <c r="L79" s="40"/>
      <c r="M79" s="23"/>
      <c r="N79" s="46">
        <f t="shared" ref="N79:N91" si="35">(J79/C79)</f>
        <v>0.45178811556769904</v>
      </c>
      <c r="O79" s="42">
        <f t="shared" ref="O79:O90" si="36">(C79-G79)/C79</f>
        <v>6.6839995207973429E-2</v>
      </c>
      <c r="P79" s="42">
        <f t="shared" ref="P79:P90" si="37">(E79/C79)</f>
        <v>1.002498362460666</v>
      </c>
      <c r="Q79" s="46"/>
      <c r="T79" s="42"/>
    </row>
    <row r="80" spans="1:20">
      <c r="B80" s="35" t="s">
        <v>97</v>
      </c>
      <c r="C80" s="14">
        <v>6524198</v>
      </c>
      <c r="D80" s="27">
        <f t="shared" si="31"/>
        <v>-2.6137026383918904E-3</v>
      </c>
      <c r="E80" s="14">
        <v>6862512.0900000008</v>
      </c>
      <c r="F80" s="23">
        <f t="shared" si="32"/>
        <v>9.9755583313720919E-3</v>
      </c>
      <c r="G80" s="14">
        <v>6107826.0899999999</v>
      </c>
      <c r="H80" s="23">
        <f t="shared" si="33"/>
        <v>-6.9153319198341778E-3</v>
      </c>
      <c r="J80" s="14">
        <v>2662985.1988787474</v>
      </c>
      <c r="K80" s="23">
        <f t="shared" si="34"/>
        <v>-5.8424601285419375E-2</v>
      </c>
      <c r="L80" s="40"/>
      <c r="M80" s="23"/>
      <c r="N80" s="46">
        <f t="shared" si="35"/>
        <v>0.40817050599610055</v>
      </c>
      <c r="O80" s="42">
        <f t="shared" si="36"/>
        <v>6.3819631163861079E-2</v>
      </c>
      <c r="P80" s="42">
        <f t="shared" si="37"/>
        <v>1.0518552763113567</v>
      </c>
      <c r="Q80" s="46"/>
      <c r="T80" s="42"/>
    </row>
    <row r="81" spans="1:20">
      <c r="B81" s="35" t="s">
        <v>98</v>
      </c>
      <c r="C81" s="14">
        <v>7866118</v>
      </c>
      <c r="D81" s="27">
        <f t="shared" si="31"/>
        <v>5.6949878672949872E-2</v>
      </c>
      <c r="E81" s="14">
        <v>6539369.6550000012</v>
      </c>
      <c r="F81" s="23">
        <f t="shared" si="32"/>
        <v>-6.3415689604928716E-3</v>
      </c>
      <c r="G81" s="14">
        <v>7373508.4050000003</v>
      </c>
      <c r="H81" s="23">
        <f t="shared" si="33"/>
        <v>5.8152806577221661E-2</v>
      </c>
      <c r="J81" s="14">
        <v>3416189.3684977568</v>
      </c>
      <c r="K81" s="23">
        <f t="shared" si="34"/>
        <v>6.2445494683948333E-2</v>
      </c>
      <c r="L81" s="40"/>
      <c r="M81" s="23"/>
      <c r="N81" s="46">
        <f t="shared" si="35"/>
        <v>0.43429165040465406</v>
      </c>
      <c r="O81" s="42">
        <f t="shared" si="36"/>
        <v>6.2624231545979833E-2</v>
      </c>
      <c r="P81" s="42">
        <f t="shared" si="37"/>
        <v>0.83133378561064064</v>
      </c>
      <c r="Q81" s="46"/>
      <c r="T81" s="42"/>
    </row>
    <row r="82" spans="1:20">
      <c r="B82" s="35" t="s">
        <v>99</v>
      </c>
      <c r="C82" s="14">
        <v>8570237</v>
      </c>
      <c r="D82" s="27">
        <f t="shared" si="31"/>
        <v>9.9210001533977632E-2</v>
      </c>
      <c r="E82" s="14">
        <v>7282471.0370000005</v>
      </c>
      <c r="F82" s="23">
        <f t="shared" si="32"/>
        <v>9.329063283190786E-2</v>
      </c>
      <c r="G82" s="14">
        <v>7968934.2869999995</v>
      </c>
      <c r="H82" s="23">
        <f t="shared" si="33"/>
        <v>0.10033671394377985</v>
      </c>
      <c r="J82" s="14">
        <v>4102149</v>
      </c>
      <c r="K82" s="23">
        <f t="shared" si="34"/>
        <v>8.0475655412954872E-2</v>
      </c>
      <c r="L82" s="40"/>
      <c r="M82" s="23"/>
      <c r="N82" s="46">
        <f t="shared" si="35"/>
        <v>0.47865059040957675</v>
      </c>
      <c r="O82" s="42">
        <f t="shared" si="36"/>
        <v>7.0161736834115612E-2</v>
      </c>
      <c r="P82" s="42">
        <f t="shared" si="37"/>
        <v>0.84973974897076943</v>
      </c>
      <c r="Q82" s="46"/>
      <c r="T82" s="42"/>
    </row>
    <row r="83" spans="1:20">
      <c r="B83" s="35" t="s">
        <v>100</v>
      </c>
      <c r="C83" s="14">
        <v>9019004</v>
      </c>
      <c r="D83" s="27">
        <f t="shared" si="31"/>
        <v>0.16800756310138953</v>
      </c>
      <c r="E83" s="14">
        <v>8163429.5530000003</v>
      </c>
      <c r="F83" s="23">
        <f t="shared" si="32"/>
        <v>0.19854679304114509</v>
      </c>
      <c r="G83" s="14">
        <v>8399255.5529999994</v>
      </c>
      <c r="H83" s="23">
        <f t="shared" si="33"/>
        <v>0.17219464900840808</v>
      </c>
      <c r="J83" s="14">
        <v>4404381.662186428</v>
      </c>
      <c r="K83" s="23">
        <f t="shared" si="34"/>
        <v>6.1062074024692325E-2</v>
      </c>
      <c r="L83" s="40"/>
      <c r="M83" s="23"/>
      <c r="N83" s="46">
        <f t="shared" si="35"/>
        <v>0.48834457354564076</v>
      </c>
      <c r="O83" s="42">
        <f t="shared" si="36"/>
        <v>6.8715841239232245E-2</v>
      </c>
      <c r="P83" s="42">
        <f t="shared" si="37"/>
        <v>0.90513648214370457</v>
      </c>
      <c r="Q83" s="46"/>
      <c r="T83" s="42"/>
    </row>
    <row r="84" spans="1:20">
      <c r="B84" s="35" t="s">
        <v>101</v>
      </c>
      <c r="C84" s="14">
        <v>9262178</v>
      </c>
      <c r="D84" s="27">
        <f t="shared" si="31"/>
        <v>-2.2584182039406153E-2</v>
      </c>
      <c r="E84" s="14">
        <v>8616876.4749999996</v>
      </c>
      <c r="F84" s="23">
        <f t="shared" si="32"/>
        <v>5.6566263678211826E-2</v>
      </c>
      <c r="G84" s="14">
        <v>8711616.4749999996</v>
      </c>
      <c r="H84" s="23">
        <f t="shared" si="33"/>
        <v>-9.576352056312909E-3</v>
      </c>
      <c r="J84" s="14">
        <v>4430655.0659152586</v>
      </c>
      <c r="K84" s="23">
        <f t="shared" si="34"/>
        <v>-7.5255156168971049E-2</v>
      </c>
      <c r="L84" s="40"/>
      <c r="M84" s="23"/>
      <c r="N84" s="46">
        <f t="shared" si="35"/>
        <v>0.478359956579895</v>
      </c>
      <c r="O84" s="42">
        <f t="shared" si="36"/>
        <v>5.9441907184249791E-2</v>
      </c>
      <c r="P84" s="42">
        <f t="shared" si="37"/>
        <v>0.93032939714611396</v>
      </c>
      <c r="Q84" s="46"/>
      <c r="T84" s="42"/>
    </row>
    <row r="85" spans="1:20">
      <c r="B85" s="35" t="s">
        <v>102</v>
      </c>
      <c r="C85" s="14">
        <v>9659971</v>
      </c>
      <c r="D85" s="27">
        <f t="shared" si="31"/>
        <v>5.9211643731449382E-2</v>
      </c>
      <c r="E85" s="14">
        <v>8440622.5460000001</v>
      </c>
      <c r="F85" s="23">
        <f t="shared" si="32"/>
        <v>-2.2288624423120074E-2</v>
      </c>
      <c r="G85" s="14">
        <v>8850374.5460000001</v>
      </c>
      <c r="H85" s="23">
        <f t="shared" si="33"/>
        <v>4.9699369346837052E-2</v>
      </c>
      <c r="J85" s="14">
        <v>4929517.0562877525</v>
      </c>
      <c r="K85" s="23">
        <f t="shared" si="34"/>
        <v>7.4081179793911378E-2</v>
      </c>
      <c r="L85" s="40"/>
      <c r="M85" s="23"/>
      <c r="N85" s="46">
        <f t="shared" si="35"/>
        <v>0.51030350466763852</v>
      </c>
      <c r="O85" s="42">
        <f t="shared" si="36"/>
        <v>8.380940833052189E-2</v>
      </c>
      <c r="P85" s="42">
        <f t="shared" si="37"/>
        <v>0.87377307302475338</v>
      </c>
      <c r="Q85" s="46"/>
      <c r="T85" s="42"/>
    </row>
    <row r="86" spans="1:20">
      <c r="B86" s="35" t="s">
        <v>103</v>
      </c>
      <c r="C86" s="14">
        <v>10411984</v>
      </c>
      <c r="D86" s="27">
        <f t="shared" si="31"/>
        <v>3.2284417597165049E-2</v>
      </c>
      <c r="E86" s="14">
        <v>9272242.6259999983</v>
      </c>
      <c r="F86" s="23">
        <f t="shared" si="32"/>
        <v>8.3959538894583741E-2</v>
      </c>
      <c r="G86" s="14">
        <v>9704774.6260000002</v>
      </c>
      <c r="H86" s="23">
        <f t="shared" si="33"/>
        <v>3.2748846534123244E-2</v>
      </c>
      <c r="J86" s="14">
        <v>5285232.306506779</v>
      </c>
      <c r="K86" s="23">
        <f t="shared" si="34"/>
        <v>-2.71093575804493E-2</v>
      </c>
      <c r="L86" s="40"/>
      <c r="M86" s="23"/>
      <c r="N86" s="46">
        <f t="shared" si="35"/>
        <v>0.50761049061415953</v>
      </c>
      <c r="O86" s="42">
        <f t="shared" si="36"/>
        <v>6.7922633573005861E-2</v>
      </c>
      <c r="P86" s="42">
        <f t="shared" si="37"/>
        <v>0.8905356199164346</v>
      </c>
      <c r="Q86" s="46"/>
      <c r="T86" s="42"/>
    </row>
    <row r="87" spans="1:20">
      <c r="B87" s="35" t="s">
        <v>104</v>
      </c>
      <c r="C87" s="14">
        <v>10329640</v>
      </c>
      <c r="D87" s="27">
        <f t="shared" si="31"/>
        <v>9.7368677414313876E-2</v>
      </c>
      <c r="E87" s="14">
        <v>9373311.0218000021</v>
      </c>
      <c r="F87" s="23">
        <f t="shared" si="32"/>
        <v>4.0277807277357303E-2</v>
      </c>
      <c r="G87" s="14">
        <v>9582732.0250000004</v>
      </c>
      <c r="H87" s="23">
        <f t="shared" si="33"/>
        <v>0.10420359176091809</v>
      </c>
      <c r="J87" s="14">
        <v>5448869.624026021</v>
      </c>
      <c r="K87" s="23">
        <f t="shared" si="34"/>
        <v>6.8296465347276403E-2</v>
      </c>
      <c r="L87" s="40"/>
      <c r="M87" s="23"/>
      <c r="N87" s="46">
        <f t="shared" si="35"/>
        <v>0.52749850178960944</v>
      </c>
      <c r="O87" s="42">
        <f t="shared" si="36"/>
        <v>7.2307260950042751E-2</v>
      </c>
      <c r="P87" s="42">
        <f t="shared" si="37"/>
        <v>0.90741894410647439</v>
      </c>
      <c r="Q87" s="46"/>
      <c r="T87" s="42"/>
    </row>
    <row r="88" spans="1:20" s="36" customFormat="1">
      <c r="B88" s="32" t="s">
        <v>105</v>
      </c>
      <c r="C88" s="29">
        <v>9573727</v>
      </c>
      <c r="D88" s="28">
        <f t="shared" si="31"/>
        <v>0.16971605047931737</v>
      </c>
      <c r="E88" s="29">
        <v>9126966.8990000002</v>
      </c>
      <c r="F88" s="24">
        <f t="shared" si="32"/>
        <v>0.1373086900080287</v>
      </c>
      <c r="G88" s="29">
        <v>8830378.8989999983</v>
      </c>
      <c r="H88" s="24">
        <f t="shared" si="33"/>
        <v>0.17013744863077629</v>
      </c>
      <c r="J88" s="29">
        <v>5189626.0882356055</v>
      </c>
      <c r="K88" s="24">
        <f t="shared" si="34"/>
        <v>0.12283124626060649</v>
      </c>
      <c r="L88" s="40"/>
      <c r="M88" s="24"/>
      <c r="N88" s="53">
        <f t="shared" si="35"/>
        <v>0.54206957104956155</v>
      </c>
      <c r="O88" s="54">
        <f t="shared" si="36"/>
        <v>7.7644589301533423E-2</v>
      </c>
      <c r="P88" s="54">
        <f t="shared" si="37"/>
        <v>0.95333477745918593</v>
      </c>
      <c r="Q88" s="46"/>
      <c r="T88" s="42"/>
    </row>
    <row r="89" spans="1:20" s="36" customFormat="1">
      <c r="B89" s="55" t="s">
        <v>106</v>
      </c>
      <c r="C89" s="29">
        <v>8100935</v>
      </c>
      <c r="D89" s="28">
        <f t="shared" si="31"/>
        <v>0.12246027642035795</v>
      </c>
      <c r="E89" s="29">
        <v>8210992.0039999997</v>
      </c>
      <c r="F89" s="24">
        <f t="shared" si="32"/>
        <v>0.15789959523200547</v>
      </c>
      <c r="G89" s="29">
        <v>7468379.0040000007</v>
      </c>
      <c r="H89" s="24">
        <f t="shared" si="33"/>
        <v>0.11520233175146033</v>
      </c>
      <c r="J89" s="29">
        <v>4481662.0033306088</v>
      </c>
      <c r="K89" s="24">
        <f t="shared" si="34"/>
        <v>6.0118103350294216E-2</v>
      </c>
      <c r="L89" s="40"/>
      <c r="M89" s="24"/>
      <c r="N89" s="53">
        <f t="shared" si="35"/>
        <v>0.5532277451097446</v>
      </c>
      <c r="O89" s="54">
        <f t="shared" si="36"/>
        <v>7.808431940263677E-2</v>
      </c>
      <c r="P89" s="54">
        <f t="shared" si="37"/>
        <v>1.0135857162167083</v>
      </c>
      <c r="Q89" s="46"/>
      <c r="T89" s="42"/>
    </row>
    <row r="90" spans="1:20" s="36" customFormat="1">
      <c r="B90" s="32" t="s">
        <v>107</v>
      </c>
      <c r="C90" s="29">
        <v>7293590</v>
      </c>
      <c r="D90" s="28">
        <f t="shared" si="31"/>
        <v>-5.0727228505246247E-3</v>
      </c>
      <c r="E90" s="29">
        <v>7260692.4800000004</v>
      </c>
      <c r="F90" s="24">
        <f t="shared" si="32"/>
        <v>1.3724409540965876E-2</v>
      </c>
      <c r="G90" s="29">
        <v>6731674.4800000004</v>
      </c>
      <c r="H90" s="24">
        <f t="shared" si="33"/>
        <v>-2.0496560328373881E-2</v>
      </c>
      <c r="J90" s="29">
        <v>4094896.5049032401</v>
      </c>
      <c r="K90" s="24">
        <f t="shared" si="34"/>
        <v>3.9932250295858784E-2</v>
      </c>
      <c r="L90" s="40"/>
      <c r="M90" s="24"/>
      <c r="N90" s="53">
        <f t="shared" si="35"/>
        <v>0.56143771515854879</v>
      </c>
      <c r="O90" s="54">
        <f t="shared" si="36"/>
        <v>7.7042378307527512E-2</v>
      </c>
      <c r="P90" s="54">
        <f t="shared" si="37"/>
        <v>0.99548952984744143</v>
      </c>
      <c r="Q90" s="46"/>
      <c r="T90" s="42"/>
    </row>
    <row r="91" spans="1:20" s="36" customFormat="1">
      <c r="A91" s="56"/>
      <c r="B91" s="57" t="s">
        <v>108</v>
      </c>
      <c r="C91" s="58">
        <f>SUM(C79:C90)</f>
        <v>104199186</v>
      </c>
      <c r="D91" s="28">
        <f t="shared" si="31"/>
        <v>5.8890212399081321E-2</v>
      </c>
      <c r="E91" s="59">
        <f>SUM(E79:E90)</f>
        <v>96756046.971799999</v>
      </c>
      <c r="F91" s="24">
        <f t="shared" si="32"/>
        <v>6.1132390571068784E-2</v>
      </c>
      <c r="G91" s="41">
        <f>SUM(G79:G90)</f>
        <v>96809902.975000009</v>
      </c>
      <c r="H91" s="24">
        <f t="shared" si="33"/>
        <v>5.8323489135750028E-2</v>
      </c>
      <c r="J91" s="59">
        <f>SUM(J79:J90)</f>
        <v>51874153.191602133</v>
      </c>
      <c r="K91" s="24">
        <f t="shared" si="34"/>
        <v>3.4078917399121389E-2</v>
      </c>
      <c r="L91" s="24"/>
      <c r="M91" s="24"/>
      <c r="N91" s="60">
        <f t="shared" si="35"/>
        <v>0.4978364532675153</v>
      </c>
      <c r="O91" s="54">
        <f>AVERAGE(O79:O90)</f>
        <v>7.0701161086723349E-2</v>
      </c>
      <c r="Q91" s="60"/>
      <c r="T91" s="42"/>
    </row>
    <row r="92" spans="1:20" s="36" customFormat="1">
      <c r="C92" s="61"/>
      <c r="D92" s="61"/>
      <c r="T92" s="42"/>
    </row>
    <row r="93" spans="1:20" s="36" customFormat="1">
      <c r="A93" s="36">
        <v>2003</v>
      </c>
      <c r="B93" s="32" t="s">
        <v>96</v>
      </c>
      <c r="C93" s="38">
        <v>8255647</v>
      </c>
      <c r="D93" s="28">
        <f t="shared" ref="D93:D105" si="38">(C93/C79)-1</f>
        <v>8.8043999133323281E-2</v>
      </c>
      <c r="E93" s="29">
        <v>7673607.023000001</v>
      </c>
      <c r="F93" s="24">
        <f t="shared" ref="F93:F105" si="39">(E93/E79)-1</f>
        <v>8.8142909335680031E-3</v>
      </c>
      <c r="G93" s="29">
        <v>7754121.023</v>
      </c>
      <c r="H93" s="24">
        <f t="shared" ref="H93:H105" si="40">(G93/G79)-1</f>
        <v>9.5145445929398109E-2</v>
      </c>
      <c r="J93" s="29">
        <v>4130072.4054308659</v>
      </c>
      <c r="K93" s="24">
        <f t="shared" ref="K93:K105" si="41">(J93/J79)-1</f>
        <v>0.20480900858366891</v>
      </c>
      <c r="L93" s="40"/>
      <c r="M93" s="24"/>
      <c r="N93" s="53">
        <f t="shared" ref="N93:N105" si="42">(J93/C93)</f>
        <v>0.50027240813843732</v>
      </c>
      <c r="O93" s="54">
        <f t="shared" ref="O93:O104" si="43">(C93-G93)/C93</f>
        <v>6.0749445440193839E-2</v>
      </c>
      <c r="P93" s="54">
        <f t="shared" ref="P93:P104" si="44">(E93/C93)</f>
        <v>0.92949795733756557</v>
      </c>
      <c r="T93" s="42"/>
    </row>
    <row r="94" spans="1:20" s="36" customFormat="1">
      <c r="B94" s="32" t="s">
        <v>97</v>
      </c>
      <c r="C94" s="38">
        <v>6831900</v>
      </c>
      <c r="D94" s="28">
        <f t="shared" si="38"/>
        <v>4.716319155243287E-2</v>
      </c>
      <c r="E94" s="29">
        <v>7573207.9170000004</v>
      </c>
      <c r="F94" s="24">
        <f t="shared" si="39"/>
        <v>0.10356205099232096</v>
      </c>
      <c r="G94" s="29">
        <v>6414691.9169999994</v>
      </c>
      <c r="H94" s="24">
        <f t="shared" si="40"/>
        <v>5.0241415272516354E-2</v>
      </c>
      <c r="J94" s="29">
        <v>2997870.8663793718</v>
      </c>
      <c r="K94" s="24">
        <f t="shared" si="41"/>
        <v>0.12575573744894575</v>
      </c>
      <c r="L94" s="40"/>
      <c r="M94" s="24"/>
      <c r="N94" s="53">
        <f t="shared" si="42"/>
        <v>0.43880485170733935</v>
      </c>
      <c r="O94" s="54">
        <f t="shared" si="43"/>
        <v>6.1067650726737886E-2</v>
      </c>
      <c r="P94" s="54">
        <f t="shared" si="44"/>
        <v>1.1085068453870812</v>
      </c>
      <c r="T94" s="42"/>
    </row>
    <row r="95" spans="1:20" s="36" customFormat="1">
      <c r="B95" s="32" t="s">
        <v>98</v>
      </c>
      <c r="C95" s="38">
        <v>8968772</v>
      </c>
      <c r="D95" s="28">
        <f t="shared" si="38"/>
        <v>0.14017765815361538</v>
      </c>
      <c r="E95" s="29">
        <v>7620294.7740000002</v>
      </c>
      <c r="F95" s="24">
        <f t="shared" si="39"/>
        <v>0.16529500181619561</v>
      </c>
      <c r="G95" s="29">
        <v>8416029.7740000002</v>
      </c>
      <c r="H95" s="24">
        <f t="shared" si="40"/>
        <v>0.14138742532565129</v>
      </c>
      <c r="J95" s="29">
        <v>3678372.4630154427</v>
      </c>
      <c r="K95" s="24">
        <f t="shared" si="41"/>
        <v>7.6747236829256549E-2</v>
      </c>
      <c r="L95" s="40"/>
      <c r="M95" s="24"/>
      <c r="N95" s="53">
        <f t="shared" si="42"/>
        <v>0.41013111527591989</v>
      </c>
      <c r="O95" s="54">
        <f t="shared" si="43"/>
        <v>6.1629644058294693E-2</v>
      </c>
      <c r="P95" s="54">
        <f t="shared" si="44"/>
        <v>0.8496475073733617</v>
      </c>
      <c r="T95" s="42"/>
    </row>
    <row r="96" spans="1:20" s="36" customFormat="1">
      <c r="B96" s="32" t="s">
        <v>99</v>
      </c>
      <c r="C96" s="38">
        <v>8235136</v>
      </c>
      <c r="D96" s="28">
        <f t="shared" si="38"/>
        <v>-3.9100552295111557E-2</v>
      </c>
      <c r="E96" s="29">
        <v>7531251.5339999991</v>
      </c>
      <c r="F96" s="24">
        <f t="shared" si="39"/>
        <v>3.4161549800338475E-2</v>
      </c>
      <c r="G96" s="29">
        <v>7638573.534</v>
      </c>
      <c r="H96" s="24">
        <f t="shared" si="40"/>
        <v>-4.1456076948573783E-2</v>
      </c>
      <c r="J96" s="29">
        <v>3856795.9742643125</v>
      </c>
      <c r="K96" s="24">
        <f t="shared" si="41"/>
        <v>-5.9810851759818484E-2</v>
      </c>
      <c r="L96" s="40"/>
      <c r="M96" s="24"/>
      <c r="N96" s="53">
        <f t="shared" si="42"/>
        <v>0.46833421746335613</v>
      </c>
      <c r="O96" s="54">
        <f t="shared" si="43"/>
        <v>7.244111888376828E-2</v>
      </c>
      <c r="P96" s="54">
        <f t="shared" si="44"/>
        <v>0.91452667375499308</v>
      </c>
      <c r="T96" s="42"/>
    </row>
    <row r="97" spans="1:20" s="36" customFormat="1">
      <c r="B97" s="32" t="s">
        <v>100</v>
      </c>
      <c r="C97" s="38">
        <v>9670862</v>
      </c>
      <c r="D97" s="28">
        <f t="shared" si="38"/>
        <v>7.227605176802232E-2</v>
      </c>
      <c r="E97" s="29">
        <v>8126609.4760000007</v>
      </c>
      <c r="F97" s="24">
        <f t="shared" si="39"/>
        <v>-4.5103686827883127E-3</v>
      </c>
      <c r="G97" s="29">
        <v>9001097.4759999998</v>
      </c>
      <c r="H97" s="24">
        <f t="shared" si="40"/>
        <v>7.1654198303924499E-2</v>
      </c>
      <c r="J97" s="29">
        <v>4682944.3854338136</v>
      </c>
      <c r="K97" s="24">
        <f t="shared" si="41"/>
        <v>6.3246726694684563E-2</v>
      </c>
      <c r="L97" s="40"/>
      <c r="M97" s="24"/>
      <c r="N97" s="53">
        <f t="shared" si="42"/>
        <v>0.48423236578433376</v>
      </c>
      <c r="O97" s="54">
        <f t="shared" si="43"/>
        <v>6.9255928168554179E-2</v>
      </c>
      <c r="P97" s="54">
        <f t="shared" si="44"/>
        <v>0.84031904043300387</v>
      </c>
      <c r="T97" s="42"/>
    </row>
    <row r="98" spans="1:20" s="62" customFormat="1">
      <c r="B98" s="63" t="s">
        <v>101</v>
      </c>
      <c r="C98" s="38">
        <v>10011453</v>
      </c>
      <c r="D98" s="64">
        <f t="shared" si="38"/>
        <v>8.0896199576384831E-2</v>
      </c>
      <c r="E98" s="29">
        <v>9184716.5110000018</v>
      </c>
      <c r="F98" s="65">
        <f t="shared" si="39"/>
        <v>6.5898593028165919E-2</v>
      </c>
      <c r="G98" s="29">
        <v>9296043.5109999999</v>
      </c>
      <c r="H98" s="65">
        <f t="shared" si="40"/>
        <v>6.7085946411570063E-2</v>
      </c>
      <c r="J98" s="29">
        <v>4761295.6406776775</v>
      </c>
      <c r="K98" s="65">
        <f t="shared" si="41"/>
        <v>7.4625663664503072E-2</v>
      </c>
      <c r="L98" s="40"/>
      <c r="M98" s="65"/>
      <c r="N98" s="66">
        <f t="shared" si="42"/>
        <v>0.47558487670847355</v>
      </c>
      <c r="O98" s="67">
        <f t="shared" si="43"/>
        <v>7.1459106784999143E-2</v>
      </c>
      <c r="P98" s="67">
        <f t="shared" si="44"/>
        <v>0.91742092891011939</v>
      </c>
      <c r="T98" s="42"/>
    </row>
    <row r="99" spans="1:20" s="62" customFormat="1">
      <c r="B99" s="63" t="s">
        <v>102</v>
      </c>
      <c r="C99" s="38">
        <v>10490056</v>
      </c>
      <c r="D99" s="64">
        <f t="shared" si="38"/>
        <v>8.5930382192658694E-2</v>
      </c>
      <c r="E99" s="29">
        <v>9464222.4240000006</v>
      </c>
      <c r="F99" s="65">
        <f t="shared" si="39"/>
        <v>0.12127066130745101</v>
      </c>
      <c r="G99" s="29">
        <v>9684974.4239999987</v>
      </c>
      <c r="H99" s="65">
        <f t="shared" si="40"/>
        <v>9.4301079989569825E-2</v>
      </c>
      <c r="J99" s="29">
        <v>5033164.443904724</v>
      </c>
      <c r="K99" s="65">
        <f t="shared" si="41"/>
        <v>2.1025870573825545E-2</v>
      </c>
      <c r="L99" s="40"/>
      <c r="M99" s="65"/>
      <c r="N99" s="66">
        <f t="shared" si="42"/>
        <v>0.47980339131695043</v>
      </c>
      <c r="O99" s="67">
        <f t="shared" si="43"/>
        <v>7.6747118985828228E-2</v>
      </c>
      <c r="P99" s="67">
        <f t="shared" si="44"/>
        <v>0.90220895141074564</v>
      </c>
      <c r="T99" s="42"/>
    </row>
    <row r="100" spans="1:20" s="36" customFormat="1">
      <c r="B100" s="32" t="s">
        <v>103</v>
      </c>
      <c r="C100" s="68">
        <v>10244873</v>
      </c>
      <c r="D100" s="28">
        <f t="shared" si="38"/>
        <v>-1.604987099480748E-2</v>
      </c>
      <c r="E100" s="29">
        <v>9363688.0780000016</v>
      </c>
      <c r="F100" s="24">
        <f t="shared" si="39"/>
        <v>9.862279891553305E-3</v>
      </c>
      <c r="G100" s="29">
        <v>9519341.0779999997</v>
      </c>
      <c r="H100" s="24">
        <f t="shared" si="40"/>
        <v>-1.9107455365651282E-2</v>
      </c>
      <c r="J100" s="29">
        <v>5168747.5185509473</v>
      </c>
      <c r="K100" s="24">
        <f t="shared" si="41"/>
        <v>-2.2039672279385747E-2</v>
      </c>
      <c r="L100" s="40"/>
      <c r="M100" s="24"/>
      <c r="N100" s="53">
        <f t="shared" si="42"/>
        <v>0.50452040923796193</v>
      </c>
      <c r="O100" s="54">
        <f t="shared" si="43"/>
        <v>7.0819025477426634E-2</v>
      </c>
      <c r="P100" s="54">
        <f t="shared" si="44"/>
        <v>0.91398771639238496</v>
      </c>
      <c r="T100" s="42"/>
    </row>
    <row r="101" spans="1:20" s="36" customFormat="1">
      <c r="B101" s="32" t="s">
        <v>104</v>
      </c>
      <c r="C101" s="68">
        <v>10391670</v>
      </c>
      <c r="D101" s="28">
        <f t="shared" si="38"/>
        <v>6.0050495467411924E-3</v>
      </c>
      <c r="E101" s="29">
        <v>9485412.9669999983</v>
      </c>
      <c r="F101" s="24">
        <f t="shared" si="39"/>
        <v>1.1959695452255392E-2</v>
      </c>
      <c r="G101" s="29">
        <v>9602420.9670000002</v>
      </c>
      <c r="H101" s="24">
        <f t="shared" si="40"/>
        <v>2.0546272136834354E-3</v>
      </c>
      <c r="J101" s="29">
        <v>5306012.291176036</v>
      </c>
      <c r="K101" s="24">
        <f t="shared" si="41"/>
        <v>-2.6217792442688626E-2</v>
      </c>
      <c r="L101" s="40"/>
      <c r="M101" s="24"/>
      <c r="N101" s="53">
        <f t="shared" si="42"/>
        <v>0.5106024624700396</v>
      </c>
      <c r="O101" s="54">
        <f t="shared" si="43"/>
        <v>7.5950163255761566E-2</v>
      </c>
      <c r="P101" s="54">
        <f t="shared" si="44"/>
        <v>0.91279004885643966</v>
      </c>
      <c r="T101" s="42"/>
    </row>
    <row r="102" spans="1:20" s="36" customFormat="1">
      <c r="B102" s="32" t="s">
        <v>105</v>
      </c>
      <c r="C102" s="29">
        <v>9267635</v>
      </c>
      <c r="D102" s="28">
        <f t="shared" si="38"/>
        <v>-3.1972083599208556E-2</v>
      </c>
      <c r="E102" s="29">
        <v>8950219.4479999989</v>
      </c>
      <c r="F102" s="24">
        <f t="shared" si="39"/>
        <v>-1.9365409446085224E-2</v>
      </c>
      <c r="G102" s="29">
        <v>8625041.4469999988</v>
      </c>
      <c r="H102" s="24">
        <f t="shared" si="40"/>
        <v>-2.3253526756734422E-2</v>
      </c>
      <c r="J102" s="29">
        <v>4993182.4580404256</v>
      </c>
      <c r="K102" s="24">
        <f t="shared" si="41"/>
        <v>-3.7853137558503391E-2</v>
      </c>
      <c r="L102" s="40"/>
      <c r="M102" s="24"/>
      <c r="N102" s="53">
        <f t="shared" si="42"/>
        <v>0.5387763391674818</v>
      </c>
      <c r="O102" s="54">
        <f t="shared" si="43"/>
        <v>6.9337382514525148E-2</v>
      </c>
      <c r="P102" s="54">
        <f t="shared" si="44"/>
        <v>0.96575010215659107</v>
      </c>
      <c r="T102" s="42"/>
    </row>
    <row r="103" spans="1:20" s="36" customFormat="1">
      <c r="B103" s="55" t="s">
        <v>106</v>
      </c>
      <c r="C103" s="68">
        <v>8625934</v>
      </c>
      <c r="D103" s="28">
        <f t="shared" si="38"/>
        <v>6.4807210525698489E-2</v>
      </c>
      <c r="E103" s="29">
        <v>8216591.9500000002</v>
      </c>
      <c r="F103" s="24">
        <f t="shared" si="39"/>
        <v>6.8200602281343059E-4</v>
      </c>
      <c r="G103" s="29">
        <v>8053579.9500000002</v>
      </c>
      <c r="H103" s="24">
        <f t="shared" si="40"/>
        <v>7.8357156979656617E-2</v>
      </c>
      <c r="J103" s="29">
        <v>4774474.1042192951</v>
      </c>
      <c r="K103" s="24">
        <f t="shared" si="41"/>
        <v>6.5335605556840148E-2</v>
      </c>
      <c r="L103" s="40"/>
      <c r="M103" s="24"/>
      <c r="N103" s="53">
        <f t="shared" si="42"/>
        <v>0.5535022763006644</v>
      </c>
      <c r="O103" s="54">
        <f t="shared" si="43"/>
        <v>6.6352704530315193E-2</v>
      </c>
      <c r="P103" s="54">
        <f t="shared" si="44"/>
        <v>0.95254519104829694</v>
      </c>
      <c r="T103" s="42"/>
    </row>
    <row r="104" spans="1:20" s="36" customFormat="1">
      <c r="B104" s="32" t="s">
        <v>107</v>
      </c>
      <c r="C104" s="29">
        <v>7398605</v>
      </c>
      <c r="D104" s="28">
        <f t="shared" si="38"/>
        <v>1.4398259293434412E-2</v>
      </c>
      <c r="E104" s="29">
        <v>7817052.6189999999</v>
      </c>
      <c r="F104" s="24">
        <f t="shared" si="39"/>
        <v>7.6626319119357467E-2</v>
      </c>
      <c r="G104" s="29">
        <v>6844803.6189999999</v>
      </c>
      <c r="H104" s="24">
        <f t="shared" si="40"/>
        <v>1.6805497552816906E-2</v>
      </c>
      <c r="J104" s="29">
        <v>3921887.716197154</v>
      </c>
      <c r="K104" s="24">
        <f t="shared" si="41"/>
        <v>-4.2249856253735563E-2</v>
      </c>
      <c r="L104" s="40"/>
      <c r="M104" s="24"/>
      <c r="N104" s="53">
        <f t="shared" si="42"/>
        <v>0.53008475465268845</v>
      </c>
      <c r="O104" s="54">
        <f t="shared" si="43"/>
        <v>7.4852135098440867E-2</v>
      </c>
      <c r="P104" s="54">
        <f t="shared" si="44"/>
        <v>1.0565576374194865</v>
      </c>
      <c r="T104" s="42"/>
    </row>
    <row r="105" spans="1:20" s="36" customFormat="1">
      <c r="A105" s="56"/>
      <c r="B105" s="57" t="s">
        <v>108</v>
      </c>
      <c r="C105" s="58">
        <f>SUM(C93:C104)</f>
        <v>108392543</v>
      </c>
      <c r="D105" s="28">
        <f t="shared" si="38"/>
        <v>4.0243663707699273E-2</v>
      </c>
      <c r="E105" s="59">
        <f>SUM(E93:E104)</f>
        <v>101006874.721</v>
      </c>
      <c r="F105" s="24">
        <f t="shared" si="39"/>
        <v>4.3933458241002032E-2</v>
      </c>
      <c r="G105" s="41">
        <f>SUM(G93:G104)</f>
        <v>100850718.72</v>
      </c>
      <c r="H105" s="24">
        <f t="shared" si="40"/>
        <v>4.1739694192684862E-2</v>
      </c>
      <c r="J105" s="59">
        <f>SUM(J93:J104)</f>
        <v>53304820.267290063</v>
      </c>
      <c r="K105" s="24">
        <f t="shared" si="41"/>
        <v>2.7579574560063103E-2</v>
      </c>
      <c r="L105" s="24"/>
      <c r="M105" s="24"/>
      <c r="N105" s="60">
        <f t="shared" si="42"/>
        <v>0.49177571438000178</v>
      </c>
      <c r="O105" s="54">
        <f>AVERAGE(O93:O104)</f>
        <v>6.9221785327070476E-2</v>
      </c>
      <c r="T105" s="42"/>
    </row>
    <row r="106" spans="1:20" s="36" customFormat="1">
      <c r="C106" s="61"/>
      <c r="D106" s="61"/>
      <c r="T106" s="42"/>
    </row>
    <row r="107" spans="1:20" s="36" customFormat="1">
      <c r="A107" s="36">
        <v>2004</v>
      </c>
      <c r="B107" s="32" t="s">
        <v>96</v>
      </c>
      <c r="C107" s="68">
        <v>7645722</v>
      </c>
      <c r="D107" s="28">
        <f t="shared" ref="D107:D119" si="45">(C107/C93)-1</f>
        <v>-7.3879733472131282E-2</v>
      </c>
      <c r="E107" s="29">
        <v>7789757.9069999997</v>
      </c>
      <c r="F107" s="24">
        <f t="shared" ref="F107:F119" si="46">(E107/E93)-1</f>
        <v>1.5136412856673775E-2</v>
      </c>
      <c r="G107" s="29">
        <v>7196786.9069999997</v>
      </c>
      <c r="H107" s="24">
        <f t="shared" ref="H107:H119" si="47">(G107/G93)-1</f>
        <v>-7.1875859861724622E-2</v>
      </c>
      <c r="J107" s="29">
        <v>3273822.0645639845</v>
      </c>
      <c r="K107" s="24">
        <f t="shared" ref="K107:K118" si="48">(J107/J93)-1</f>
        <v>-0.20732090307689266</v>
      </c>
      <c r="L107" s="40"/>
      <c r="M107" s="24"/>
      <c r="N107" s="53">
        <f t="shared" ref="N107:N119" si="49">(J107/C107)</f>
        <v>0.42819004726616849</v>
      </c>
      <c r="O107" s="54">
        <f t="shared" ref="O107:O118" si="50">(C107-G107)/C107</f>
        <v>5.8717161440083793E-2</v>
      </c>
      <c r="P107" s="54">
        <f t="shared" ref="P107:P118" si="51">(E107/C107)</f>
        <v>1.0188387580662754</v>
      </c>
      <c r="Q107" s="54"/>
      <c r="R107" s="54"/>
      <c r="T107" s="42"/>
    </row>
    <row r="108" spans="1:20" s="36" customFormat="1">
      <c r="B108" s="32" t="s">
        <v>97</v>
      </c>
      <c r="C108" s="68">
        <v>7364592</v>
      </c>
      <c r="D108" s="28">
        <f t="shared" si="45"/>
        <v>7.7971281781056501E-2</v>
      </c>
      <c r="E108" s="29">
        <v>7290139.0030000014</v>
      </c>
      <c r="F108" s="24">
        <f t="shared" si="46"/>
        <v>-3.7377676290199058E-2</v>
      </c>
      <c r="G108" s="29">
        <v>6877654.0030000005</v>
      </c>
      <c r="H108" s="24">
        <f t="shared" si="47"/>
        <v>7.2172146689239325E-2</v>
      </c>
      <c r="J108" s="29">
        <v>2884895.4640871109</v>
      </c>
      <c r="K108" s="24">
        <f t="shared" si="48"/>
        <v>-3.7685213048787913E-2</v>
      </c>
      <c r="L108" s="40"/>
      <c r="M108" s="24"/>
      <c r="N108" s="53">
        <f t="shared" si="49"/>
        <v>0.39172509001002515</v>
      </c>
      <c r="O108" s="54">
        <f t="shared" si="50"/>
        <v>6.6118801557506449E-2</v>
      </c>
      <c r="P108" s="54">
        <f t="shared" si="51"/>
        <v>0.98989041117281196</v>
      </c>
      <c r="Q108" s="54"/>
      <c r="R108" s="54"/>
      <c r="T108" s="42"/>
    </row>
    <row r="109" spans="1:20" s="36" customFormat="1">
      <c r="B109" s="32" t="s">
        <v>98</v>
      </c>
      <c r="C109" s="68">
        <v>7854748</v>
      </c>
      <c r="D109" s="28">
        <f t="shared" si="45"/>
        <v>-0.12421143050575933</v>
      </c>
      <c r="E109" s="29">
        <v>7141124.2420000006</v>
      </c>
      <c r="F109" s="24">
        <f t="shared" si="46"/>
        <v>-6.2880839417774448E-2</v>
      </c>
      <c r="G109" s="29">
        <v>7353860.2420000006</v>
      </c>
      <c r="H109" s="24">
        <f t="shared" si="47"/>
        <v>-0.12620791044268942</v>
      </c>
      <c r="J109" s="29">
        <v>3038109.9883685349</v>
      </c>
      <c r="K109" s="24">
        <f t="shared" si="48"/>
        <v>-0.17406134943769014</v>
      </c>
      <c r="L109" s="40"/>
      <c r="M109" s="24"/>
      <c r="N109" s="53">
        <f t="shared" si="49"/>
        <v>0.38678643648001626</v>
      </c>
      <c r="O109" s="54">
        <f t="shared" si="50"/>
        <v>6.3768787744686334E-2</v>
      </c>
      <c r="P109" s="54">
        <f t="shared" si="51"/>
        <v>0.9091474662204313</v>
      </c>
      <c r="Q109" s="54"/>
      <c r="R109" s="54"/>
      <c r="T109" s="42"/>
    </row>
    <row r="110" spans="1:20" s="36" customFormat="1">
      <c r="B110" s="32" t="s">
        <v>99</v>
      </c>
      <c r="C110" s="68">
        <v>8063166</v>
      </c>
      <c r="D110" s="28">
        <f t="shared" si="45"/>
        <v>-2.0882472372040994E-2</v>
      </c>
      <c r="E110" s="29">
        <v>6917101.4249999989</v>
      </c>
      <c r="F110" s="24">
        <f t="shared" si="46"/>
        <v>-8.1546885829985372E-2</v>
      </c>
      <c r="G110" s="29">
        <v>7499046.4249999998</v>
      </c>
      <c r="H110" s="24">
        <f t="shared" si="47"/>
        <v>-1.8266121073385211E-2</v>
      </c>
      <c r="J110" s="29">
        <v>3619999.3430081387</v>
      </c>
      <c r="K110" s="24">
        <f t="shared" si="48"/>
        <v>-6.139724082794995E-2</v>
      </c>
      <c r="L110" s="40"/>
      <c r="M110" s="24"/>
      <c r="N110" s="53">
        <f t="shared" si="49"/>
        <v>0.4489550807968159</v>
      </c>
      <c r="O110" s="54">
        <f t="shared" si="50"/>
        <v>6.9962540148621549E-2</v>
      </c>
      <c r="P110" s="54">
        <f t="shared" si="51"/>
        <v>0.8578641968923868</v>
      </c>
      <c r="Q110" s="54"/>
      <c r="R110" s="54"/>
      <c r="T110" s="42"/>
    </row>
    <row r="111" spans="1:20" s="36" customFormat="1">
      <c r="B111" s="32" t="s">
        <v>100</v>
      </c>
      <c r="C111" s="68">
        <v>9137623</v>
      </c>
      <c r="D111" s="28">
        <f t="shared" si="45"/>
        <v>-5.5138724965778652E-2</v>
      </c>
      <c r="E111" s="29">
        <v>7764063.6410000008</v>
      </c>
      <c r="F111" s="24">
        <f t="shared" si="46"/>
        <v>-4.4612188646531159E-2</v>
      </c>
      <c r="G111" s="29">
        <v>8499155.4409999996</v>
      </c>
      <c r="H111" s="24">
        <f t="shared" si="47"/>
        <v>-5.5764537195419628E-2</v>
      </c>
      <c r="J111" s="29">
        <v>4348592.4832260432</v>
      </c>
      <c r="K111" s="24">
        <f t="shared" si="48"/>
        <v>-7.1397794782223745E-2</v>
      </c>
      <c r="L111" s="40"/>
      <c r="M111" s="24"/>
      <c r="N111" s="53">
        <f t="shared" si="49"/>
        <v>0.47589974802265789</v>
      </c>
      <c r="O111" s="54">
        <f t="shared" si="50"/>
        <v>6.9872390117211053E-2</v>
      </c>
      <c r="P111" s="54">
        <f t="shared" si="51"/>
        <v>0.84968088976750311</v>
      </c>
      <c r="Q111" s="54"/>
      <c r="R111" s="54"/>
      <c r="T111" s="42"/>
    </row>
    <row r="112" spans="1:20" s="36" customFormat="1">
      <c r="B112" s="32" t="s">
        <v>101</v>
      </c>
      <c r="C112" s="69">
        <v>10990542</v>
      </c>
      <c r="D112" s="28">
        <f t="shared" si="45"/>
        <v>9.7796893218197178E-2</v>
      </c>
      <c r="E112" s="29">
        <v>9396889.3199999984</v>
      </c>
      <c r="F112" s="24">
        <f t="shared" si="46"/>
        <v>2.3100637754675413E-2</v>
      </c>
      <c r="G112" s="29">
        <v>10199223.319999998</v>
      </c>
      <c r="H112" s="24">
        <f t="shared" si="47"/>
        <v>9.7157442080737511E-2</v>
      </c>
      <c r="J112" s="29">
        <v>5138374.0013973461</v>
      </c>
      <c r="K112" s="24">
        <f t="shared" si="48"/>
        <v>7.9196586218703846E-2</v>
      </c>
      <c r="L112" s="40"/>
      <c r="M112" s="24"/>
      <c r="N112" s="53">
        <f t="shared" si="49"/>
        <v>0.46752689734476666</v>
      </c>
      <c r="O112" s="54">
        <f t="shared" si="50"/>
        <v>7.1999968700360864E-2</v>
      </c>
      <c r="P112" s="67">
        <f t="shared" si="51"/>
        <v>0.85499780811537762</v>
      </c>
      <c r="Q112" s="54"/>
      <c r="R112" s="54"/>
      <c r="T112" s="42"/>
    </row>
    <row r="113" spans="1:20" s="36" customFormat="1">
      <c r="B113" s="32" t="s">
        <v>102</v>
      </c>
      <c r="C113" s="69">
        <v>10634114</v>
      </c>
      <c r="D113" s="28">
        <f t="shared" si="45"/>
        <v>1.3732815153703726E-2</v>
      </c>
      <c r="E113" s="29">
        <v>10247159.158</v>
      </c>
      <c r="F113" s="24">
        <f t="shared" si="46"/>
        <v>8.2725943973440019E-2</v>
      </c>
      <c r="G113" s="29">
        <v>9857683.1579999998</v>
      </c>
      <c r="H113" s="24">
        <f t="shared" si="47"/>
        <v>1.7832647401940127E-2</v>
      </c>
      <c r="J113" s="29">
        <v>4782129.5805833917</v>
      </c>
      <c r="K113" s="24">
        <f t="shared" si="48"/>
        <v>-4.987614971041554E-2</v>
      </c>
      <c r="L113" s="40"/>
      <c r="M113" s="24"/>
      <c r="N113" s="53">
        <f t="shared" si="49"/>
        <v>0.44969703922521348</v>
      </c>
      <c r="O113" s="54">
        <f t="shared" si="50"/>
        <v>7.3013214076885033E-2</v>
      </c>
      <c r="P113" s="67">
        <f t="shared" si="51"/>
        <v>0.96361193400785428</v>
      </c>
      <c r="Q113" s="54"/>
      <c r="R113" s="54"/>
      <c r="T113" s="42"/>
    </row>
    <row r="114" spans="1:20" s="36" customFormat="1">
      <c r="B114" s="32" t="s">
        <v>103</v>
      </c>
      <c r="C114" s="68">
        <v>10594164</v>
      </c>
      <c r="D114" s="28">
        <f t="shared" si="45"/>
        <v>3.4094224496487247E-2</v>
      </c>
      <c r="E114" s="29">
        <v>9396710.9719999991</v>
      </c>
      <c r="F114" s="24">
        <f t="shared" si="46"/>
        <v>3.5266973573784277E-3</v>
      </c>
      <c r="G114" s="29">
        <v>9894663.9719999991</v>
      </c>
      <c r="H114" s="24">
        <f t="shared" si="47"/>
        <v>3.9427402687293389E-2</v>
      </c>
      <c r="J114" s="29">
        <v>5148482.1025258377</v>
      </c>
      <c r="K114" s="24">
        <f t="shared" si="48"/>
        <v>-3.9207595171510956E-3</v>
      </c>
      <c r="L114" s="40"/>
      <c r="M114" s="24"/>
      <c r="N114" s="53">
        <f t="shared" si="49"/>
        <v>0.4859734191887003</v>
      </c>
      <c r="O114" s="54">
        <f t="shared" si="50"/>
        <v>6.602692085944685E-2</v>
      </c>
      <c r="P114" s="54">
        <f t="shared" si="51"/>
        <v>0.88697050300523939</v>
      </c>
      <c r="Q114" s="54"/>
      <c r="R114" s="54"/>
      <c r="T114" s="42"/>
    </row>
    <row r="115" spans="1:20" s="36" customFormat="1">
      <c r="B115" s="32" t="s">
        <v>104</v>
      </c>
      <c r="C115" s="68">
        <v>10049221</v>
      </c>
      <c r="D115" s="28">
        <f t="shared" si="45"/>
        <v>-3.2954183495049416E-2</v>
      </c>
      <c r="E115" s="29">
        <v>9297433.6949999984</v>
      </c>
      <c r="F115" s="24">
        <f t="shared" si="46"/>
        <v>-1.9817721448078696E-2</v>
      </c>
      <c r="G115" s="29">
        <v>9256067.6950000003</v>
      </c>
      <c r="H115" s="24">
        <f t="shared" si="47"/>
        <v>-3.6069369713147226E-2</v>
      </c>
      <c r="J115" s="29">
        <v>5121787.512626471</v>
      </c>
      <c r="K115" s="24">
        <f t="shared" si="48"/>
        <v>-3.4720005993188696E-2</v>
      </c>
      <c r="L115" s="40"/>
      <c r="M115" s="24"/>
      <c r="N115" s="53">
        <f t="shared" si="49"/>
        <v>0.50967010404353441</v>
      </c>
      <c r="O115" s="54">
        <f t="shared" si="50"/>
        <v>7.8926844677811317E-2</v>
      </c>
      <c r="P115" s="54">
        <f t="shared" si="51"/>
        <v>0.92518949429015429</v>
      </c>
      <c r="Q115" s="54"/>
      <c r="R115" s="54"/>
      <c r="T115" s="42"/>
    </row>
    <row r="116" spans="1:20" s="36" customFormat="1">
      <c r="B116" s="32" t="s">
        <v>105</v>
      </c>
      <c r="C116" s="68">
        <v>9372094</v>
      </c>
      <c r="D116" s="28">
        <f t="shared" si="45"/>
        <v>1.1271376138572542E-2</v>
      </c>
      <c r="E116" s="29">
        <v>8931917.0939999968</v>
      </c>
      <c r="F116" s="24">
        <f t="shared" si="46"/>
        <v>-2.0449056144754563E-3</v>
      </c>
      <c r="G116" s="29">
        <v>8603100.0939999986</v>
      </c>
      <c r="H116" s="24">
        <f t="shared" si="47"/>
        <v>-2.5439127608635204E-3</v>
      </c>
      <c r="J116" s="29">
        <v>5063747.1446173592</v>
      </c>
      <c r="K116" s="24">
        <f t="shared" si="48"/>
        <v>1.4132206697815564E-2</v>
      </c>
      <c r="L116" s="40"/>
      <c r="M116" s="24"/>
      <c r="N116" s="53">
        <f t="shared" si="49"/>
        <v>0.54030050750849912</v>
      </c>
      <c r="O116" s="54">
        <f t="shared" si="50"/>
        <v>8.2051450401585957E-2</v>
      </c>
      <c r="P116" s="54">
        <f t="shared" si="51"/>
        <v>0.95303323824963737</v>
      </c>
      <c r="Q116" s="54"/>
      <c r="R116" s="54"/>
      <c r="T116" s="42"/>
    </row>
    <row r="117" spans="1:20" s="36" customFormat="1">
      <c r="B117" s="55" t="s">
        <v>106</v>
      </c>
      <c r="C117" s="68">
        <v>8494776</v>
      </c>
      <c r="D117" s="28">
        <f t="shared" si="45"/>
        <v>-1.5205078081979351E-2</v>
      </c>
      <c r="E117" s="29">
        <v>8359844.3320000004</v>
      </c>
      <c r="F117" s="24">
        <f t="shared" si="46"/>
        <v>1.743452551516822E-2</v>
      </c>
      <c r="G117" s="29">
        <v>8056489.3320000004</v>
      </c>
      <c r="H117" s="24">
        <f t="shared" si="47"/>
        <v>3.6125325855862478E-4</v>
      </c>
      <c r="J117" s="29">
        <v>4634807.72352954</v>
      </c>
      <c r="K117" s="24">
        <f t="shared" si="48"/>
        <v>-2.9252725565383053E-2</v>
      </c>
      <c r="L117" s="40"/>
      <c r="M117" s="24"/>
      <c r="N117" s="53">
        <f t="shared" si="49"/>
        <v>0.54560682041875386</v>
      </c>
      <c r="O117" s="54">
        <f t="shared" si="50"/>
        <v>5.1594846997731265E-2</v>
      </c>
      <c r="P117" s="54">
        <f t="shared" si="51"/>
        <v>0.98411592395137915</v>
      </c>
      <c r="Q117" s="54"/>
      <c r="R117" s="54"/>
      <c r="T117" s="42"/>
    </row>
    <row r="118" spans="1:20" s="36" customFormat="1">
      <c r="B118" s="32" t="s">
        <v>107</v>
      </c>
      <c r="C118" s="29">
        <v>7892701</v>
      </c>
      <c r="D118" s="28">
        <f t="shared" si="45"/>
        <v>6.6782319099343734E-2</v>
      </c>
      <c r="E118" s="29">
        <v>8094073.7080000006</v>
      </c>
      <c r="F118" s="24">
        <f t="shared" si="46"/>
        <v>3.5438048392648414E-2</v>
      </c>
      <c r="G118" s="29">
        <v>7391240.7080000006</v>
      </c>
      <c r="H118" s="24">
        <f t="shared" si="47"/>
        <v>7.9832398329615417E-2</v>
      </c>
      <c r="J118" s="29">
        <v>3967546.708546875</v>
      </c>
      <c r="K118" s="24">
        <f t="shared" si="48"/>
        <v>1.1642095759435422E-2</v>
      </c>
      <c r="L118" s="40"/>
      <c r="M118" s="24"/>
      <c r="N118" s="53">
        <f t="shared" si="49"/>
        <v>0.50268554561320322</v>
      </c>
      <c r="O118" s="54">
        <f t="shared" si="50"/>
        <v>6.3534687554995362E-2</v>
      </c>
      <c r="P118" s="54">
        <f t="shared" si="51"/>
        <v>1.025513789005817</v>
      </c>
      <c r="Q118" s="54"/>
      <c r="R118" s="54"/>
      <c r="T118" s="42"/>
    </row>
    <row r="119" spans="1:20" s="36" customFormat="1">
      <c r="A119" s="56"/>
      <c r="B119" s="57" t="s">
        <v>108</v>
      </c>
      <c r="C119" s="58">
        <f>SUM(C107:C118)</f>
        <v>108093463</v>
      </c>
      <c r="D119" s="28">
        <f t="shared" si="45"/>
        <v>-2.7592304020397362E-3</v>
      </c>
      <c r="E119" s="59">
        <f>SUM(E107:E118)</f>
        <v>100626214.49699999</v>
      </c>
      <c r="F119" s="24">
        <f t="shared" si="46"/>
        <v>-3.7686565894793356E-3</v>
      </c>
      <c r="G119" s="41">
        <f>SUM(G107:G118)</f>
        <v>100684971.29700002</v>
      </c>
      <c r="H119" s="24">
        <f t="shared" si="47"/>
        <v>-1.6434927296864466E-3</v>
      </c>
      <c r="J119" s="59">
        <f>SUM(J107:J118)</f>
        <v>51022294.117080629</v>
      </c>
      <c r="K119" s="24">
        <f>(J119/J105)-1</f>
        <v>-4.2820257882195345E-2</v>
      </c>
      <c r="L119" s="24"/>
      <c r="M119" s="24"/>
      <c r="N119" s="60">
        <f t="shared" si="49"/>
        <v>0.472020163856538</v>
      </c>
      <c r="O119" s="54">
        <f>AVERAGE(O107:O118)</f>
        <v>6.7965634523077162E-2</v>
      </c>
      <c r="T119" s="42"/>
    </row>
    <row r="120" spans="1:20" s="36" customFormat="1">
      <c r="C120" s="61"/>
      <c r="D120" s="61"/>
      <c r="T120" s="42"/>
    </row>
    <row r="121" spans="1:20" s="36" customFormat="1">
      <c r="A121" s="36">
        <v>2005</v>
      </c>
      <c r="B121" s="32" t="s">
        <v>96</v>
      </c>
      <c r="C121" s="68">
        <v>8062406</v>
      </c>
      <c r="D121" s="28">
        <f t="shared" ref="D121:D133" si="52">(C121/C107)-1</f>
        <v>5.4498973412844487E-2</v>
      </c>
      <c r="E121" s="29">
        <v>8109746.3110000007</v>
      </c>
      <c r="F121" s="24">
        <f t="shared" ref="F121:F133" si="53">(E121/E107)-1</f>
        <v>4.1078093545430239E-2</v>
      </c>
      <c r="G121" s="29">
        <v>7598926.3110000007</v>
      </c>
      <c r="H121" s="24">
        <f t="shared" ref="H121:H133" si="54">(G121/G107)-1</f>
        <v>5.5877631114637838E-2</v>
      </c>
      <c r="J121" s="29">
        <v>3349343.8312886902</v>
      </c>
      <c r="K121" s="24">
        <f t="shared" ref="K121:K133" si="55">(J121/J107)-1</f>
        <v>2.3068378560385794E-2</v>
      </c>
      <c r="L121" s="40"/>
      <c r="M121" s="24"/>
      <c r="N121" s="53">
        <f t="shared" ref="N121:N133" si="56">(J121/C121)</f>
        <v>0.41542733413433786</v>
      </c>
      <c r="O121" s="54">
        <f t="shared" ref="O121:O132" si="57">(C121-G121)/C121</f>
        <v>5.7486523129695939E-2</v>
      </c>
      <c r="P121" s="54">
        <f t="shared" ref="P121:P132" si="58">(E121/C121)</f>
        <v>1.0058717349386772</v>
      </c>
      <c r="Q121" s="54"/>
      <c r="T121" s="42"/>
    </row>
    <row r="122" spans="1:20" s="36" customFormat="1">
      <c r="B122" s="32" t="s">
        <v>97</v>
      </c>
      <c r="C122" s="29">
        <v>7029844</v>
      </c>
      <c r="D122" s="28">
        <f t="shared" si="52"/>
        <v>-4.5453706057307697E-2</v>
      </c>
      <c r="E122" s="29">
        <v>7352198.1409999989</v>
      </c>
      <c r="F122" s="24">
        <f t="shared" si="53"/>
        <v>8.5127509879385777E-3</v>
      </c>
      <c r="G122" s="29">
        <v>6518412.1409999998</v>
      </c>
      <c r="H122" s="24">
        <f t="shared" si="54"/>
        <v>-5.2233197808918663E-2</v>
      </c>
      <c r="J122" s="29">
        <v>2682835.5861610621</v>
      </c>
      <c r="K122" s="24">
        <f t="shared" si="55"/>
        <v>-7.0040623808179547E-2</v>
      </c>
      <c r="L122" s="40"/>
      <c r="M122" s="24"/>
      <c r="N122" s="53">
        <f t="shared" si="56"/>
        <v>0.38163515238191092</v>
      </c>
      <c r="O122" s="54">
        <f t="shared" si="57"/>
        <v>7.2751523220145456E-2</v>
      </c>
      <c r="P122" s="54">
        <f t="shared" si="58"/>
        <v>1.0458550916634848</v>
      </c>
      <c r="Q122" s="54"/>
      <c r="T122" s="42"/>
    </row>
    <row r="123" spans="1:20" s="36" customFormat="1">
      <c r="B123" s="32" t="s">
        <v>98</v>
      </c>
      <c r="C123" s="68">
        <v>8247459</v>
      </c>
      <c r="D123" s="28">
        <f t="shared" si="52"/>
        <v>4.9996638975559726E-2</v>
      </c>
      <c r="E123" s="29">
        <v>7227307.46</v>
      </c>
      <c r="F123" s="24">
        <f t="shared" si="53"/>
        <v>1.2068578430987076E-2</v>
      </c>
      <c r="G123" s="29">
        <v>7814247.46</v>
      </c>
      <c r="H123" s="24">
        <f t="shared" si="54"/>
        <v>6.260483648718207E-2</v>
      </c>
      <c r="J123" s="29">
        <v>3050576.3819428636</v>
      </c>
      <c r="K123" s="24">
        <f t="shared" si="55"/>
        <v>4.1033384643929249E-3</v>
      </c>
      <c r="L123" s="40"/>
      <c r="M123" s="24"/>
      <c r="N123" s="53">
        <f t="shared" si="56"/>
        <v>0.3698807574481866</v>
      </c>
      <c r="O123" s="54">
        <f t="shared" si="57"/>
        <v>5.2526667910686192E-2</v>
      </c>
      <c r="P123" s="54">
        <f t="shared" si="58"/>
        <v>0.876307170487298</v>
      </c>
      <c r="Q123" s="54"/>
      <c r="T123" s="42"/>
    </row>
    <row r="124" spans="1:20" s="36" customFormat="1">
      <c r="B124" s="32" t="s">
        <v>99</v>
      </c>
      <c r="C124" s="68">
        <v>8274067</v>
      </c>
      <c r="D124" s="28">
        <f t="shared" si="52"/>
        <v>2.6156102950131599E-2</v>
      </c>
      <c r="E124" s="29">
        <v>7443243.3930000011</v>
      </c>
      <c r="F124" s="24">
        <f t="shared" si="53"/>
        <v>7.606393714257309E-2</v>
      </c>
      <c r="G124" s="29">
        <v>7626851.3930000002</v>
      </c>
      <c r="H124" s="24">
        <f t="shared" si="54"/>
        <v>1.7042829282124305E-2</v>
      </c>
      <c r="J124" s="29">
        <v>3259987.9959749123</v>
      </c>
      <c r="K124" s="24">
        <f t="shared" si="55"/>
        <v>-9.9450666400968224E-2</v>
      </c>
      <c r="L124" s="40"/>
      <c r="M124" s="24"/>
      <c r="N124" s="53">
        <f t="shared" si="56"/>
        <v>0.39400067656871912</v>
      </c>
      <c r="O124" s="54">
        <f t="shared" si="57"/>
        <v>7.8222185897213525E-2</v>
      </c>
      <c r="P124" s="54">
        <f t="shared" si="58"/>
        <v>0.89958703416348951</v>
      </c>
      <c r="Q124" s="54"/>
      <c r="T124" s="42"/>
    </row>
    <row r="125" spans="1:20" s="36" customFormat="1">
      <c r="B125" s="32" t="s">
        <v>100</v>
      </c>
      <c r="C125" s="68">
        <v>9246124</v>
      </c>
      <c r="D125" s="28">
        <f t="shared" si="52"/>
        <v>1.1874094608630648E-2</v>
      </c>
      <c r="E125" s="29">
        <v>7811325.4929999998</v>
      </c>
      <c r="F125" s="24">
        <f t="shared" si="53"/>
        <v>6.0872571613685977E-3</v>
      </c>
      <c r="G125" s="29">
        <v>8536928.4930000007</v>
      </c>
      <c r="H125" s="24">
        <f t="shared" si="54"/>
        <v>4.4443300587000412E-3</v>
      </c>
      <c r="J125" s="29">
        <v>4057520.844640973</v>
      </c>
      <c r="K125" s="24">
        <f t="shared" si="55"/>
        <v>-6.6934678222397181E-2</v>
      </c>
      <c r="L125" s="40"/>
      <c r="M125" s="24"/>
      <c r="N125" s="53">
        <f t="shared" si="56"/>
        <v>0.43883478575898105</v>
      </c>
      <c r="O125" s="54">
        <f t="shared" si="57"/>
        <v>7.6701924720023143E-2</v>
      </c>
      <c r="P125" s="54">
        <f t="shared" si="58"/>
        <v>0.84482162395832028</v>
      </c>
      <c r="Q125" s="54"/>
      <c r="T125" s="42"/>
    </row>
    <row r="126" spans="1:20" s="36" customFormat="1">
      <c r="B126" s="32" t="s">
        <v>101</v>
      </c>
      <c r="C126" s="68">
        <v>10390767</v>
      </c>
      <c r="D126" s="28">
        <f t="shared" si="52"/>
        <v>-5.4571921930692824E-2</v>
      </c>
      <c r="E126" s="29">
        <v>9307446.4960000012</v>
      </c>
      <c r="F126" s="24">
        <f t="shared" si="53"/>
        <v>-9.518343885314251E-3</v>
      </c>
      <c r="G126" s="29">
        <v>9691002.4959999993</v>
      </c>
      <c r="H126" s="24">
        <f t="shared" si="54"/>
        <v>-4.9829365242293644E-2</v>
      </c>
      <c r="J126" s="29">
        <v>4353997.6991375051</v>
      </c>
      <c r="K126" s="24">
        <f t="shared" si="55"/>
        <v>-0.15265068327967857</v>
      </c>
      <c r="L126" s="40"/>
      <c r="M126" s="24"/>
      <c r="N126" s="53">
        <f t="shared" si="56"/>
        <v>0.41902563103739165</v>
      </c>
      <c r="O126" s="54">
        <f t="shared" si="57"/>
        <v>6.7344836430265509E-2</v>
      </c>
      <c r="P126" s="67">
        <f t="shared" si="58"/>
        <v>0.89574200788065028</v>
      </c>
      <c r="Q126" s="54"/>
      <c r="T126" s="42"/>
    </row>
    <row r="127" spans="1:20" s="36" customFormat="1">
      <c r="B127" s="32" t="s">
        <v>102</v>
      </c>
      <c r="C127" s="68">
        <v>11519030</v>
      </c>
      <c r="D127" s="28">
        <f t="shared" si="52"/>
        <v>8.3214831061619199E-2</v>
      </c>
      <c r="E127" s="29">
        <v>10200942.523000002</v>
      </c>
      <c r="F127" s="24">
        <f t="shared" si="53"/>
        <v>-4.5101900231456771E-3</v>
      </c>
      <c r="G127" s="29">
        <v>10675625.523</v>
      </c>
      <c r="H127" s="24">
        <f t="shared" si="54"/>
        <v>8.2975112091749459E-2</v>
      </c>
      <c r="J127" s="29">
        <v>4900020.4808579013</v>
      </c>
      <c r="K127" s="24">
        <f t="shared" si="55"/>
        <v>2.4652385153504763E-2</v>
      </c>
      <c r="L127" s="40"/>
      <c r="M127" s="24"/>
      <c r="N127" s="53">
        <f t="shared" si="56"/>
        <v>0.4253848180669641</v>
      </c>
      <c r="O127" s="54">
        <f t="shared" si="57"/>
        <v>7.321835927157061E-2</v>
      </c>
      <c r="P127" s="67">
        <f t="shared" si="58"/>
        <v>0.88557304938002612</v>
      </c>
      <c r="Q127" s="54"/>
      <c r="T127" s="42"/>
    </row>
    <row r="128" spans="1:20" s="36" customFormat="1">
      <c r="B128" s="32" t="s">
        <v>103</v>
      </c>
      <c r="C128" s="68">
        <v>11869036</v>
      </c>
      <c r="D128" s="28">
        <f t="shared" si="52"/>
        <v>0.12033719696995449</v>
      </c>
      <c r="E128" s="29">
        <v>10582471.174999997</v>
      </c>
      <c r="F128" s="24">
        <f t="shared" si="53"/>
        <v>0.12618885549776793</v>
      </c>
      <c r="G128" s="29">
        <v>11052768.175000001</v>
      </c>
      <c r="H128" s="24">
        <f t="shared" si="54"/>
        <v>0.11704330801704987</v>
      </c>
      <c r="J128" s="29">
        <v>5189119.1276663449</v>
      </c>
      <c r="K128" s="24">
        <f t="shared" si="55"/>
        <v>7.8930108585928416E-3</v>
      </c>
      <c r="L128" s="40"/>
      <c r="M128" s="24"/>
      <c r="N128" s="53">
        <f t="shared" si="56"/>
        <v>0.43719802751178316</v>
      </c>
      <c r="O128" s="54">
        <f t="shared" si="57"/>
        <v>6.8772883071548455E-2</v>
      </c>
      <c r="P128" s="54">
        <f t="shared" si="58"/>
        <v>0.89160325868082269</v>
      </c>
      <c r="Q128" s="54"/>
      <c r="T128" s="42"/>
    </row>
    <row r="129" spans="1:21" s="36" customFormat="1">
      <c r="B129" s="32" t="s">
        <v>104</v>
      </c>
      <c r="C129" s="68">
        <v>11334797</v>
      </c>
      <c r="D129" s="28">
        <f t="shared" si="52"/>
        <v>0.12792792595565361</v>
      </c>
      <c r="E129" s="29">
        <v>10571020.76</v>
      </c>
      <c r="F129" s="24">
        <f t="shared" si="53"/>
        <v>0.1369826456181038</v>
      </c>
      <c r="G129" s="29">
        <v>10375210.76</v>
      </c>
      <c r="H129" s="24">
        <f t="shared" si="54"/>
        <v>0.12090912705884227</v>
      </c>
      <c r="J129" s="29">
        <v>5172902.9441604521</v>
      </c>
      <c r="K129" s="24">
        <f t="shared" si="55"/>
        <v>9.9799984688877519E-3</v>
      </c>
      <c r="L129" s="40"/>
      <c r="M129" s="24"/>
      <c r="N129" s="53">
        <f t="shared" si="56"/>
        <v>0.45637367340239549</v>
      </c>
      <c r="O129" s="54">
        <f t="shared" si="57"/>
        <v>8.4658440729022344E-2</v>
      </c>
      <c r="P129" s="54">
        <f t="shared" si="58"/>
        <v>0.93261668118096863</v>
      </c>
      <c r="Q129" s="54"/>
      <c r="T129" s="42"/>
    </row>
    <row r="130" spans="1:21" s="36" customFormat="1">
      <c r="B130" s="32" t="s">
        <v>105</v>
      </c>
      <c r="C130" s="68">
        <v>9268267</v>
      </c>
      <c r="D130" s="28">
        <f t="shared" si="52"/>
        <v>-1.1078313981912724E-2</v>
      </c>
      <c r="E130" s="29">
        <v>9728311.6810000036</v>
      </c>
      <c r="F130" s="24">
        <f t="shared" si="53"/>
        <v>8.9162783153796221E-2</v>
      </c>
      <c r="G130" s="29">
        <v>8652995.6809999999</v>
      </c>
      <c r="H130" s="24">
        <f t="shared" si="54"/>
        <v>5.7997217810821233E-3</v>
      </c>
      <c r="J130" s="29">
        <v>4116722.7435593861</v>
      </c>
      <c r="K130" s="24">
        <f t="shared" si="55"/>
        <v>-0.18702047594628357</v>
      </c>
      <c r="L130" s="40"/>
      <c r="M130" s="24"/>
      <c r="N130" s="53">
        <f t="shared" si="56"/>
        <v>0.44417394789763676</v>
      </c>
      <c r="O130" s="54">
        <f t="shared" si="57"/>
        <v>6.6384721005555855E-2</v>
      </c>
      <c r="P130" s="54">
        <f t="shared" si="58"/>
        <v>1.0496365373375631</v>
      </c>
      <c r="Q130" s="54"/>
      <c r="T130" s="42"/>
    </row>
    <row r="131" spans="1:21" s="36" customFormat="1">
      <c r="B131" s="55" t="s">
        <v>106</v>
      </c>
      <c r="C131" s="68">
        <v>8283616</v>
      </c>
      <c r="D131" s="28">
        <f t="shared" si="52"/>
        <v>-2.4857630148222842E-2</v>
      </c>
      <c r="E131" s="29">
        <v>7549196.8329999987</v>
      </c>
      <c r="F131" s="24">
        <f t="shared" si="53"/>
        <v>-9.6969209808965839E-2</v>
      </c>
      <c r="G131" s="29">
        <v>7742849.8329999996</v>
      </c>
      <c r="H131" s="24">
        <f t="shared" si="54"/>
        <v>-3.8930045839474903E-2</v>
      </c>
      <c r="J131" s="29">
        <v>4243734.1333240084</v>
      </c>
      <c r="K131" s="24">
        <f t="shared" si="55"/>
        <v>-8.4377521902401109E-2</v>
      </c>
      <c r="L131" s="40"/>
      <c r="M131" s="24"/>
      <c r="N131" s="53">
        <f t="shared" si="56"/>
        <v>0.51230454590410857</v>
      </c>
      <c r="O131" s="54">
        <f t="shared" si="57"/>
        <v>6.5281414179508127E-2</v>
      </c>
      <c r="P131" s="54">
        <f t="shared" si="58"/>
        <v>0.91134075179245377</v>
      </c>
      <c r="Q131" s="54"/>
      <c r="T131" s="42"/>
    </row>
    <row r="132" spans="1:21" s="36" customFormat="1">
      <c r="B132" s="32" t="s">
        <v>107</v>
      </c>
      <c r="C132" s="68">
        <v>7775355</v>
      </c>
      <c r="D132" s="28">
        <f t="shared" si="52"/>
        <v>-1.4867660639874769E-2</v>
      </c>
      <c r="E132" s="29">
        <v>7919520.1000000006</v>
      </c>
      <c r="F132" s="24">
        <f t="shared" si="53"/>
        <v>-2.1565606429735817E-2</v>
      </c>
      <c r="G132" s="29">
        <v>7208425.1000000006</v>
      </c>
      <c r="H132" s="24">
        <f t="shared" si="54"/>
        <v>-2.4734089339307763E-2</v>
      </c>
      <c r="J132" s="29">
        <v>3602214.7099263761</v>
      </c>
      <c r="K132" s="24">
        <f t="shared" si="55"/>
        <v>-9.2080075033143749E-2</v>
      </c>
      <c r="L132" s="40"/>
      <c r="M132" s="24"/>
      <c r="N132" s="53">
        <f t="shared" si="56"/>
        <v>0.46328620492908379</v>
      </c>
      <c r="O132" s="54">
        <f t="shared" si="57"/>
        <v>7.2913699760332421E-2</v>
      </c>
      <c r="P132" s="54">
        <f t="shared" si="58"/>
        <v>1.0185412884685008</v>
      </c>
      <c r="Q132" s="54"/>
      <c r="T132" s="42"/>
    </row>
    <row r="133" spans="1:21" s="36" customFormat="1">
      <c r="A133" s="56"/>
      <c r="B133" s="57" t="s">
        <v>108</v>
      </c>
      <c r="C133" s="58">
        <f>SUM(C121:C132)</f>
        <v>111300768</v>
      </c>
      <c r="D133" s="28">
        <f t="shared" si="52"/>
        <v>2.9671590778805879E-2</v>
      </c>
      <c r="E133" s="59">
        <f>SUM(E121:E132)</f>
        <v>103802730.36600001</v>
      </c>
      <c r="F133" s="24">
        <f t="shared" si="53"/>
        <v>3.1567478562901874E-2</v>
      </c>
      <c r="G133" s="41">
        <f>SUM(G121:G132)</f>
        <v>103494243.366</v>
      </c>
      <c r="H133" s="24">
        <f t="shared" si="54"/>
        <v>2.7901602719965002E-2</v>
      </c>
      <c r="J133" s="59">
        <f>SUM(J121:J132)</f>
        <v>47978976.478640474</v>
      </c>
      <c r="K133" s="24">
        <f t="shared" si="55"/>
        <v>-5.9646820886898322E-2</v>
      </c>
      <c r="L133" s="24"/>
      <c r="M133" s="24"/>
      <c r="N133" s="60">
        <f t="shared" si="56"/>
        <v>0.43107498124936994</v>
      </c>
      <c r="O133" s="54">
        <f>AVERAGE(O121:O132)</f>
        <v>6.9688598277130642E-2</v>
      </c>
      <c r="Q133" s="54"/>
      <c r="T133" s="42"/>
    </row>
    <row r="134" spans="1:21" s="36" customFormat="1">
      <c r="C134" s="61"/>
      <c r="D134" s="61"/>
      <c r="S134" s="70"/>
      <c r="T134" s="42"/>
      <c r="U134" s="70"/>
    </row>
    <row r="135" spans="1:21" s="36" customFormat="1">
      <c r="A135" s="36">
        <v>2006</v>
      </c>
      <c r="B135" s="32" t="s">
        <v>96</v>
      </c>
      <c r="C135" s="68">
        <v>8059327</v>
      </c>
      <c r="D135" s="28">
        <f t="shared" ref="D135:D147" si="59">(C135/C121)-1</f>
        <v>-3.8189592536019834E-4</v>
      </c>
      <c r="E135" s="29">
        <v>8191699.0829999996</v>
      </c>
      <c r="F135" s="24">
        <f t="shared" ref="F135:F147" si="60">(E135/E121)-1</f>
        <v>1.0105466787393658E-2</v>
      </c>
      <c r="G135" s="29">
        <v>7537294.0830000006</v>
      </c>
      <c r="H135" s="24">
        <f t="shared" ref="H135:H147" si="61">(G135/G121)-1</f>
        <v>-8.1106495151536118E-3</v>
      </c>
      <c r="J135" s="29">
        <v>2964458.9657046171</v>
      </c>
      <c r="K135" s="24">
        <f t="shared" ref="K135:K147" si="62">(J135/J121)-1</f>
        <v>-0.11491351290619367</v>
      </c>
      <c r="L135" s="40"/>
      <c r="M135" s="24"/>
      <c r="N135" s="53">
        <f t="shared" ref="N135:N147" si="63">(J135/C135)</f>
        <v>0.36782959243428354</v>
      </c>
      <c r="O135" s="54">
        <f t="shared" ref="O135:O146" si="64">(C135-G135)/C135</f>
        <v>6.4773760513750028E-2</v>
      </c>
      <c r="P135" s="54">
        <f t="shared" ref="P135:P147" si="65">(E135/C135)</f>
        <v>1.0164247068024415</v>
      </c>
      <c r="Q135" s="54"/>
      <c r="S135" s="71"/>
      <c r="T135" s="42"/>
      <c r="U135" s="71"/>
    </row>
    <row r="136" spans="1:21" s="36" customFormat="1">
      <c r="B136" s="32" t="s">
        <v>97</v>
      </c>
      <c r="C136" s="29">
        <v>7472875</v>
      </c>
      <c r="D136" s="28">
        <f t="shared" si="59"/>
        <v>6.3021455383647229E-2</v>
      </c>
      <c r="E136" s="29">
        <v>7389867.7440000009</v>
      </c>
      <c r="F136" s="24">
        <f t="shared" si="60"/>
        <v>5.1235837606082857E-3</v>
      </c>
      <c r="G136" s="29">
        <v>7009209.7439999999</v>
      </c>
      <c r="H136" s="24">
        <f t="shared" si="61"/>
        <v>7.5294042841038689E-2</v>
      </c>
      <c r="J136" s="29">
        <v>2658332.8033137126</v>
      </c>
      <c r="K136" s="24">
        <f t="shared" si="62"/>
        <v>-9.1331660328880515E-3</v>
      </c>
      <c r="L136" s="40"/>
      <c r="M136" s="24"/>
      <c r="N136" s="53">
        <f t="shared" si="63"/>
        <v>0.35573093398641253</v>
      </c>
      <c r="O136" s="54">
        <f t="shared" si="64"/>
        <v>6.2046435408059153E-2</v>
      </c>
      <c r="P136" s="54">
        <f t="shared" si="65"/>
        <v>0.98889219263001205</v>
      </c>
      <c r="Q136" s="54"/>
      <c r="S136" s="71"/>
      <c r="T136" s="42"/>
      <c r="U136" s="71"/>
    </row>
    <row r="137" spans="1:21" s="36" customFormat="1">
      <c r="B137" s="32" t="s">
        <v>98</v>
      </c>
      <c r="C137" s="68">
        <v>8178543</v>
      </c>
      <c r="D137" s="28">
        <f t="shared" si="59"/>
        <v>-8.3560282021407639E-3</v>
      </c>
      <c r="E137" s="29">
        <v>7290389.493999999</v>
      </c>
      <c r="F137" s="24">
        <f t="shared" si="60"/>
        <v>8.7282898021332489E-3</v>
      </c>
      <c r="G137" s="29">
        <v>7756988.4939999999</v>
      </c>
      <c r="H137" s="24">
        <f t="shared" si="61"/>
        <v>-7.3275086683779467E-3</v>
      </c>
      <c r="J137" s="29">
        <v>2865965.3018977549</v>
      </c>
      <c r="K137" s="24">
        <f t="shared" si="62"/>
        <v>-6.0516786643294185E-2</v>
      </c>
      <c r="L137" s="40"/>
      <c r="M137" s="24"/>
      <c r="N137" s="53">
        <f t="shared" si="63"/>
        <v>0.35042492310644513</v>
      </c>
      <c r="O137" s="54">
        <f t="shared" si="64"/>
        <v>5.1543961558923157E-2</v>
      </c>
      <c r="P137" s="54">
        <f t="shared" si="65"/>
        <v>0.89140443401715919</v>
      </c>
      <c r="Q137" s="54"/>
      <c r="S137" s="71"/>
      <c r="T137" s="42"/>
      <c r="U137" s="71"/>
    </row>
    <row r="138" spans="1:21" s="36" customFormat="1">
      <c r="B138" s="32" t="s">
        <v>99</v>
      </c>
      <c r="C138" s="29">
        <v>9295637</v>
      </c>
      <c r="D138" s="28">
        <f t="shared" si="59"/>
        <v>0.12346648872918231</v>
      </c>
      <c r="E138" s="29">
        <v>7739702.8787999991</v>
      </c>
      <c r="F138" s="24">
        <f t="shared" si="60"/>
        <v>3.9829341880557534E-2</v>
      </c>
      <c r="G138" s="29">
        <v>8544787.6400000006</v>
      </c>
      <c r="H138" s="24">
        <f t="shared" si="61"/>
        <v>0.12035585849260033</v>
      </c>
      <c r="J138" s="29">
        <v>3743132.9934315896</v>
      </c>
      <c r="K138" s="24">
        <f t="shared" si="62"/>
        <v>0.14820453267104461</v>
      </c>
      <c r="L138" s="40"/>
      <c r="M138" s="24"/>
      <c r="N138" s="53">
        <f t="shared" si="63"/>
        <v>0.40267633013548071</v>
      </c>
      <c r="O138" s="54">
        <f t="shared" si="64"/>
        <v>8.0774384800094856E-2</v>
      </c>
      <c r="P138" s="54">
        <f t="shared" si="65"/>
        <v>0.83261672963348277</v>
      </c>
      <c r="Q138" s="54"/>
      <c r="S138" s="71"/>
      <c r="T138" s="42"/>
      <c r="U138" s="71"/>
    </row>
    <row r="139" spans="1:21" s="36" customFormat="1">
      <c r="B139" s="32" t="s">
        <v>100</v>
      </c>
      <c r="C139" s="68">
        <v>9457944</v>
      </c>
      <c r="D139" s="28">
        <f t="shared" si="59"/>
        <v>2.2909058974333485E-2</v>
      </c>
      <c r="E139" s="29">
        <v>8571110.0249999985</v>
      </c>
      <c r="F139" s="24">
        <f t="shared" si="60"/>
        <v>9.7267042921315827E-2</v>
      </c>
      <c r="G139" s="29">
        <v>8755229.4869999997</v>
      </c>
      <c r="H139" s="24">
        <f t="shared" si="61"/>
        <v>2.5571374315598305E-2</v>
      </c>
      <c r="J139" s="29">
        <v>4045113.889577603</v>
      </c>
      <c r="K139" s="24">
        <f t="shared" si="62"/>
        <v>-3.0577674245978459E-3</v>
      </c>
      <c r="L139" s="40"/>
      <c r="M139" s="24"/>
      <c r="N139" s="53">
        <f t="shared" si="63"/>
        <v>0.42769484462771223</v>
      </c>
      <c r="O139" s="54">
        <f t="shared" si="64"/>
        <v>7.4298865905740225E-2</v>
      </c>
      <c r="P139" s="54">
        <f t="shared" si="65"/>
        <v>0.90623395792996853</v>
      </c>
      <c r="Q139" s="54"/>
      <c r="S139" s="71"/>
      <c r="T139" s="42"/>
      <c r="U139" s="71"/>
    </row>
    <row r="140" spans="1:21" s="62" customFormat="1">
      <c r="B140" s="63" t="s">
        <v>101</v>
      </c>
      <c r="C140" s="68">
        <v>11031311</v>
      </c>
      <c r="D140" s="64">
        <f t="shared" si="59"/>
        <v>6.1645497392059712E-2</v>
      </c>
      <c r="E140" s="72">
        <v>9697453.6799999978</v>
      </c>
      <c r="F140" s="65">
        <f t="shared" si="60"/>
        <v>4.1902704911342514E-2</v>
      </c>
      <c r="G140" s="72">
        <v>10309469.68</v>
      </c>
      <c r="H140" s="65">
        <f t="shared" si="61"/>
        <v>6.381870031044512E-2</v>
      </c>
      <c r="J140" s="73">
        <v>4520448</v>
      </c>
      <c r="K140" s="74">
        <f t="shared" si="62"/>
        <v>3.8229303817837845E-2</v>
      </c>
      <c r="L140" s="40"/>
      <c r="M140" s="65"/>
      <c r="N140" s="66">
        <f t="shared" si="63"/>
        <v>0.40978338839327438</v>
      </c>
      <c r="O140" s="54">
        <f t="shared" si="64"/>
        <v>6.5435678497324595E-2</v>
      </c>
      <c r="P140" s="67">
        <f t="shared" si="65"/>
        <v>0.87908442432635592</v>
      </c>
      <c r="Q140" s="54"/>
      <c r="S140" s="71"/>
      <c r="T140" s="42"/>
      <c r="U140" s="71"/>
    </row>
    <row r="141" spans="1:21" s="36" customFormat="1">
      <c r="B141" s="32" t="s">
        <v>102</v>
      </c>
      <c r="C141" s="68">
        <v>10689603</v>
      </c>
      <c r="D141" s="28">
        <f t="shared" si="59"/>
        <v>-7.2004934443264723E-2</v>
      </c>
      <c r="E141" s="29">
        <v>10147260.681999998</v>
      </c>
      <c r="F141" s="24">
        <f t="shared" si="60"/>
        <v>-5.2624393166580408E-3</v>
      </c>
      <c r="G141" s="29">
        <v>9835685.682</v>
      </c>
      <c r="H141" s="24">
        <f t="shared" si="61"/>
        <v>-7.8678278775365373E-2</v>
      </c>
      <c r="J141" s="29">
        <v>4404636.7950909454</v>
      </c>
      <c r="K141" s="24">
        <f t="shared" si="62"/>
        <v>-0.10109828881372829</v>
      </c>
      <c r="L141" s="40"/>
      <c r="M141" s="24"/>
      <c r="N141" s="53">
        <f t="shared" si="63"/>
        <v>0.41204867899125397</v>
      </c>
      <c r="O141" s="54">
        <f t="shared" si="64"/>
        <v>7.9882977693371771E-2</v>
      </c>
      <c r="P141" s="67">
        <f t="shared" si="65"/>
        <v>0.94926450327481737</v>
      </c>
      <c r="Q141" s="54"/>
      <c r="S141" s="71"/>
      <c r="T141" s="42"/>
      <c r="U141" s="71"/>
    </row>
    <row r="142" spans="1:21" s="36" customFormat="1">
      <c r="B142" s="32" t="s">
        <v>103</v>
      </c>
      <c r="C142" s="68">
        <v>11634417</v>
      </c>
      <c r="D142" s="28">
        <f t="shared" si="59"/>
        <v>-1.9767317244635541E-2</v>
      </c>
      <c r="E142" s="29">
        <v>10230770.027000001</v>
      </c>
      <c r="F142" s="24">
        <f t="shared" si="60"/>
        <v>-3.3234311928092342E-2</v>
      </c>
      <c r="G142" s="29">
        <v>10921037.026999999</v>
      </c>
      <c r="H142" s="24">
        <f t="shared" si="61"/>
        <v>-1.1918385142462462E-2</v>
      </c>
      <c r="J142" s="29">
        <v>4841071.4064134313</v>
      </c>
      <c r="K142" s="24">
        <f t="shared" si="62"/>
        <v>-6.7072601859776149E-2</v>
      </c>
      <c r="L142" s="40"/>
      <c r="M142" s="24"/>
      <c r="N142" s="53">
        <f t="shared" si="63"/>
        <v>0.41609918283085706</v>
      </c>
      <c r="O142" s="54">
        <f t="shared" si="64"/>
        <v>6.1316348984225097E-2</v>
      </c>
      <c r="P142" s="54">
        <f t="shared" si="65"/>
        <v>0.87935390548576697</v>
      </c>
      <c r="Q142" s="54"/>
      <c r="S142" s="71"/>
      <c r="T142" s="42"/>
      <c r="U142" s="71"/>
    </row>
    <row r="143" spans="1:21" s="36" customFormat="1">
      <c r="B143" s="32" t="s">
        <v>104</v>
      </c>
      <c r="C143" s="68">
        <v>10926293</v>
      </c>
      <c r="D143" s="28">
        <f t="shared" si="59"/>
        <v>-3.603981615197871E-2</v>
      </c>
      <c r="E143" s="29">
        <v>10105966.501500001</v>
      </c>
      <c r="F143" s="24">
        <f t="shared" si="60"/>
        <v>-4.3993316166753837E-2</v>
      </c>
      <c r="G143" s="29">
        <v>10005568.947322486</v>
      </c>
      <c r="H143" s="24">
        <f t="shared" si="61"/>
        <v>-3.5627402780347373E-2</v>
      </c>
      <c r="J143" s="29">
        <v>4847065.5250214618</v>
      </c>
      <c r="K143" s="24">
        <f t="shared" si="62"/>
        <v>-6.2989277521013465E-2</v>
      </c>
      <c r="L143" s="40"/>
      <c r="M143" s="24"/>
      <c r="N143" s="53">
        <f t="shared" si="63"/>
        <v>0.44361482206467112</v>
      </c>
      <c r="O143" s="54">
        <f t="shared" si="64"/>
        <v>8.4266827978850101E-2</v>
      </c>
      <c r="P143" s="54">
        <f t="shared" si="65"/>
        <v>0.92492179200210001</v>
      </c>
      <c r="Q143" s="54"/>
      <c r="S143" s="71"/>
      <c r="T143" s="42"/>
      <c r="U143" s="71"/>
    </row>
    <row r="144" spans="1:21" s="36" customFormat="1">
      <c r="B144" s="32" t="s">
        <v>105</v>
      </c>
      <c r="C144" s="68">
        <v>9745726</v>
      </c>
      <c r="D144" s="28">
        <f t="shared" si="59"/>
        <v>5.1515455909934449E-2</v>
      </c>
      <c r="E144" s="29">
        <v>9517042.2530000005</v>
      </c>
      <c r="F144" s="24">
        <f t="shared" si="60"/>
        <v>-2.1716967437692802E-2</v>
      </c>
      <c r="G144" s="29">
        <v>9014144.2530000005</v>
      </c>
      <c r="H144" s="24">
        <f t="shared" si="61"/>
        <v>4.1736825639818731E-2</v>
      </c>
      <c r="J144" s="29">
        <v>4417365.5835502939</v>
      </c>
      <c r="K144" s="24">
        <f t="shared" si="62"/>
        <v>7.3029654586591608E-2</v>
      </c>
      <c r="L144" s="40"/>
      <c r="M144" s="24"/>
      <c r="N144" s="53">
        <f t="shared" si="63"/>
        <v>0.45326182816449939</v>
      </c>
      <c r="O144" s="54">
        <f t="shared" si="64"/>
        <v>7.5066931596476191E-2</v>
      </c>
      <c r="P144" s="54">
        <f t="shared" si="65"/>
        <v>0.97653497061173278</v>
      </c>
      <c r="Q144" s="54"/>
      <c r="S144" s="71"/>
      <c r="T144" s="42"/>
      <c r="U144" s="71"/>
    </row>
    <row r="145" spans="1:21" s="62" customFormat="1">
      <c r="B145" s="75" t="s">
        <v>106</v>
      </c>
      <c r="C145" s="68">
        <v>8382312</v>
      </c>
      <c r="D145" s="64">
        <f t="shared" si="59"/>
        <v>1.1914603477515051E-2</v>
      </c>
      <c r="E145" s="72">
        <v>8313449.8239999991</v>
      </c>
      <c r="F145" s="65">
        <f t="shared" si="60"/>
        <v>0.10123633121595166</v>
      </c>
      <c r="G145" s="72">
        <v>7822425.824</v>
      </c>
      <c r="H145" s="65">
        <f t="shared" si="61"/>
        <v>1.0277351713686489E-2</v>
      </c>
      <c r="J145" s="72">
        <v>3930107.0285179778</v>
      </c>
      <c r="K145" s="65">
        <f t="shared" si="62"/>
        <v>-7.390357052372043E-2</v>
      </c>
      <c r="L145" s="40"/>
      <c r="M145" s="65"/>
      <c r="N145" s="66">
        <f t="shared" si="63"/>
        <v>0.46885716357467699</v>
      </c>
      <c r="O145" s="54">
        <f t="shared" si="64"/>
        <v>6.6793764775159886E-2</v>
      </c>
      <c r="P145" s="67">
        <f t="shared" si="65"/>
        <v>0.99178482308938143</v>
      </c>
      <c r="Q145" s="54"/>
      <c r="S145" s="71"/>
      <c r="T145" s="42"/>
      <c r="U145" s="71"/>
    </row>
    <row r="146" spans="1:21" s="36" customFormat="1">
      <c r="B146" s="32" t="s">
        <v>107</v>
      </c>
      <c r="C146" s="68">
        <v>8263289</v>
      </c>
      <c r="D146" s="28">
        <f t="shared" si="59"/>
        <v>6.2753919274425307E-2</v>
      </c>
      <c r="E146" s="29">
        <v>8033335.4189999998</v>
      </c>
      <c r="F146" s="24">
        <f t="shared" si="60"/>
        <v>1.4371491903909517E-2</v>
      </c>
      <c r="G146" s="29">
        <v>7701079.4189999998</v>
      </c>
      <c r="H146" s="24">
        <f t="shared" si="61"/>
        <v>6.8344237772547389E-2</v>
      </c>
      <c r="J146" s="29">
        <v>3637624.4127279716</v>
      </c>
      <c r="K146" s="24">
        <f t="shared" si="62"/>
        <v>9.8299811790838465E-3</v>
      </c>
      <c r="L146" s="40"/>
      <c r="M146" s="24"/>
      <c r="N146" s="53">
        <f t="shared" si="63"/>
        <v>0.44021507812784616</v>
      </c>
      <c r="O146" s="54">
        <f t="shared" si="64"/>
        <v>6.8037022667366498E-2</v>
      </c>
      <c r="P146" s="54">
        <f t="shared" si="65"/>
        <v>0.97217166421263979</v>
      </c>
      <c r="Q146" s="54"/>
      <c r="S146" s="71"/>
      <c r="T146" s="42"/>
      <c r="U146" s="71"/>
    </row>
    <row r="147" spans="1:21" s="36" customFormat="1" ht="14.4">
      <c r="A147" s="56"/>
      <c r="B147" s="57" t="s">
        <v>108</v>
      </c>
      <c r="C147" s="76">
        <f>SUM(C135:C146)</f>
        <v>113137277</v>
      </c>
      <c r="D147" s="28">
        <f t="shared" si="59"/>
        <v>1.6500416241512328E-2</v>
      </c>
      <c r="E147" s="59">
        <f>SUM(E135:E146)</f>
        <v>105228047.61129999</v>
      </c>
      <c r="F147" s="24">
        <f t="shared" si="60"/>
        <v>1.3731018830375863E-2</v>
      </c>
      <c r="G147" s="41">
        <f>SUM(G135:G146)</f>
        <v>105212920.28032249</v>
      </c>
      <c r="H147" s="24">
        <f t="shared" si="61"/>
        <v>1.6606497699050982E-2</v>
      </c>
      <c r="J147" s="59">
        <f>SUM(J135:J146)</f>
        <v>46875322.705247357</v>
      </c>
      <c r="K147" s="24">
        <f t="shared" si="62"/>
        <v>-2.3002861969855681E-2</v>
      </c>
      <c r="L147" s="24"/>
      <c r="M147" s="24"/>
      <c r="N147" s="60">
        <f t="shared" si="63"/>
        <v>0.4143225287740252</v>
      </c>
      <c r="O147" s="54">
        <f>AVERAGE(O135:O146)</f>
        <v>6.9519746698278442E-2</v>
      </c>
      <c r="P147" s="54">
        <f t="shared" si="65"/>
        <v>0.93009174696064134</v>
      </c>
      <c r="Q147" s="54"/>
      <c r="S147" s="47"/>
      <c r="T147" s="42"/>
      <c r="U147" s="47"/>
    </row>
    <row r="148" spans="1:21" s="36" customFormat="1" ht="14.4">
      <c r="C148" s="29"/>
      <c r="D148" s="61"/>
      <c r="E148" s="29"/>
      <c r="G148" s="29"/>
      <c r="J148" s="29"/>
      <c r="S148" s="47"/>
      <c r="T148" s="42"/>
      <c r="U148" s="47"/>
    </row>
    <row r="149" spans="1:21" s="36" customFormat="1" ht="14.4">
      <c r="C149" s="29"/>
      <c r="D149" s="61"/>
      <c r="E149" s="29"/>
      <c r="G149" s="29"/>
      <c r="J149" s="29"/>
      <c r="S149" s="47"/>
      <c r="T149" s="42"/>
      <c r="U149" s="47"/>
    </row>
    <row r="150" spans="1:21" s="36" customFormat="1" ht="14.4">
      <c r="A150" s="36">
        <v>2007</v>
      </c>
      <c r="B150" s="32" t="s">
        <v>96</v>
      </c>
      <c r="C150" s="29">
        <v>8457601</v>
      </c>
      <c r="D150" s="28">
        <f t="shared" ref="D150:D162" si="66">(C150/C135)-1</f>
        <v>4.9417773965493739E-2</v>
      </c>
      <c r="E150" s="29">
        <v>8668887.6099999994</v>
      </c>
      <c r="F150" s="24">
        <f t="shared" ref="F150:F162" si="67">(E150/E135)-1</f>
        <v>5.8252692410332152E-2</v>
      </c>
      <c r="G150" s="29">
        <v>7932169.6100000003</v>
      </c>
      <c r="H150" s="24">
        <f t="shared" ref="H150:H162" si="68">(G150/G135)-1</f>
        <v>5.2389560849247285E-2</v>
      </c>
      <c r="J150" s="29">
        <v>2907009.3876126846</v>
      </c>
      <c r="K150" s="24">
        <f t="shared" ref="K150:K162" si="69">(J150/J135)-1</f>
        <v>-1.9379447904848135E-2</v>
      </c>
      <c r="L150" s="40"/>
      <c r="M150" s="24"/>
      <c r="N150" s="53">
        <f t="shared" ref="N150:N162" si="70">(J150/C150)</f>
        <v>0.34371559826630327</v>
      </c>
      <c r="O150" s="54">
        <f>(C150-G150)/C150</f>
        <v>6.2125346182682263E-2</v>
      </c>
      <c r="P150" s="54">
        <f t="shared" ref="P150:P162" si="71">(E150/C150)</f>
        <v>1.0249818606954855</v>
      </c>
      <c r="Q150" s="54"/>
      <c r="S150" s="47"/>
      <c r="T150" s="42"/>
      <c r="U150" s="47"/>
    </row>
    <row r="151" spans="1:21" s="36" customFormat="1" ht="14.4">
      <c r="B151" s="32" t="s">
        <v>97</v>
      </c>
      <c r="C151" s="29">
        <v>7476205</v>
      </c>
      <c r="D151" s="28">
        <f t="shared" si="66"/>
        <v>4.4561162872391868E-4</v>
      </c>
      <c r="E151" s="29">
        <v>7574647.0939999996</v>
      </c>
      <c r="F151" s="24">
        <f t="shared" si="67"/>
        <v>2.5004419077733209E-2</v>
      </c>
      <c r="G151" s="29">
        <v>7042442.0940000005</v>
      </c>
      <c r="H151" s="24">
        <f t="shared" si="68"/>
        <v>4.7412406267979268E-3</v>
      </c>
      <c r="J151" s="29">
        <v>2405071.2839936856</v>
      </c>
      <c r="K151" s="24">
        <f t="shared" si="69"/>
        <v>-9.5270809961915615E-2</v>
      </c>
      <c r="L151" s="40"/>
      <c r="M151" s="24"/>
      <c r="N151" s="53">
        <f t="shared" si="70"/>
        <v>0.32169680793847755</v>
      </c>
      <c r="O151" s="54">
        <f t="shared" ref="O151:O161" si="72">(C151-G151)/C151</f>
        <v>5.8019129491499961E-2</v>
      </c>
      <c r="P151" s="54">
        <f t="shared" si="71"/>
        <v>1.0131673882671757</v>
      </c>
      <c r="Q151" s="54"/>
      <c r="S151" s="47"/>
      <c r="T151" s="42"/>
      <c r="U151" s="47"/>
    </row>
    <row r="152" spans="1:21" s="36" customFormat="1" ht="14.4">
      <c r="B152" s="32" t="s">
        <v>98</v>
      </c>
      <c r="C152" s="29">
        <v>8426529</v>
      </c>
      <c r="D152" s="28">
        <f t="shared" si="66"/>
        <v>3.0321537711545998E-2</v>
      </c>
      <c r="E152" s="29">
        <v>7491790.9039999992</v>
      </c>
      <c r="F152" s="24">
        <f t="shared" si="67"/>
        <v>2.7625603565591961E-2</v>
      </c>
      <c r="G152" s="29">
        <v>7967937.9040000001</v>
      </c>
      <c r="H152" s="24">
        <f t="shared" si="68"/>
        <v>2.7194756078749993E-2</v>
      </c>
      <c r="J152" s="29">
        <v>2727758.3178502666</v>
      </c>
      <c r="K152" s="24">
        <f t="shared" si="69"/>
        <v>-4.8223537094455371E-2</v>
      </c>
      <c r="L152" s="40"/>
      <c r="M152" s="24"/>
      <c r="N152" s="53">
        <f t="shared" si="70"/>
        <v>0.32371078505162287</v>
      </c>
      <c r="O152" s="54">
        <f t="shared" si="72"/>
        <v>5.4422300807366819E-2</v>
      </c>
      <c r="P152" s="54">
        <f t="shared" si="71"/>
        <v>0.88907198966502088</v>
      </c>
      <c r="Q152" s="54"/>
      <c r="S152" s="47"/>
      <c r="T152" s="42"/>
      <c r="U152" s="47"/>
    </row>
    <row r="153" spans="1:21" s="36" customFormat="1" ht="14.4">
      <c r="B153" s="63" t="s">
        <v>99</v>
      </c>
      <c r="C153" s="29">
        <v>8774734</v>
      </c>
      <c r="D153" s="64">
        <f t="shared" si="66"/>
        <v>-5.6037364626006836E-2</v>
      </c>
      <c r="E153" s="72">
        <v>7604488.1600000001</v>
      </c>
      <c r="F153" s="65">
        <f t="shared" si="67"/>
        <v>-1.7470272556633804E-2</v>
      </c>
      <c r="G153" s="72">
        <v>8132695.1555000003</v>
      </c>
      <c r="H153" s="65">
        <f t="shared" si="68"/>
        <v>-4.8227352376893018E-2</v>
      </c>
      <c r="I153" s="62"/>
      <c r="J153" s="72">
        <v>3321835.1178949624</v>
      </c>
      <c r="K153" s="65">
        <f t="shared" si="69"/>
        <v>-0.11255220593976123</v>
      </c>
      <c r="L153" s="40"/>
      <c r="M153" s="24"/>
      <c r="N153" s="53">
        <f t="shared" si="70"/>
        <v>0.37856818427714872</v>
      </c>
      <c r="O153" s="54">
        <f t="shared" si="72"/>
        <v>7.3169037887644187E-2</v>
      </c>
      <c r="P153" s="54">
        <f t="shared" si="71"/>
        <v>0.86663460795506742</v>
      </c>
      <c r="Q153" s="54"/>
      <c r="S153" s="47"/>
      <c r="T153" s="42"/>
      <c r="U153" s="47"/>
    </row>
    <row r="154" spans="1:21" s="36" customFormat="1" ht="14.4">
      <c r="B154" s="32" t="s">
        <v>100</v>
      </c>
      <c r="C154" s="29">
        <v>9318740</v>
      </c>
      <c r="D154" s="28">
        <f t="shared" si="66"/>
        <v>-1.4718209369816493E-2</v>
      </c>
      <c r="E154" s="29">
        <v>8376287.267</v>
      </c>
      <c r="F154" s="24">
        <f t="shared" si="67"/>
        <v>-2.2730166504891902E-2</v>
      </c>
      <c r="G154" s="29">
        <v>8701269.2670000009</v>
      </c>
      <c r="H154" s="24">
        <f t="shared" si="68"/>
        <v>-6.1631988150762096E-3</v>
      </c>
      <c r="J154" s="29">
        <v>3658585.5339434417</v>
      </c>
      <c r="K154" s="24">
        <f t="shared" si="69"/>
        <v>-9.5554381455134507E-2</v>
      </c>
      <c r="L154" s="40"/>
      <c r="M154" s="24"/>
      <c r="N154" s="53">
        <f t="shared" si="70"/>
        <v>0.39260517344012619</v>
      </c>
      <c r="O154" s="54">
        <f t="shared" si="72"/>
        <v>6.6261182627694204E-2</v>
      </c>
      <c r="P154" s="54">
        <f t="shared" si="71"/>
        <v>0.8988647893384728</v>
      </c>
      <c r="Q154" s="54"/>
      <c r="S154" s="47"/>
      <c r="T154" s="42"/>
      <c r="U154" s="47"/>
    </row>
    <row r="155" spans="1:21" s="36" customFormat="1" ht="14.4">
      <c r="B155" s="32" t="s">
        <v>101</v>
      </c>
      <c r="C155" s="29">
        <v>10592821</v>
      </c>
      <c r="D155" s="28">
        <f t="shared" si="66"/>
        <v>-3.9749581894663266E-2</v>
      </c>
      <c r="E155" s="29">
        <v>9218517.6929999981</v>
      </c>
      <c r="F155" s="24">
        <f t="shared" si="67"/>
        <v>-4.9387808676803036E-2</v>
      </c>
      <c r="G155" s="29">
        <v>9917019.693</v>
      </c>
      <c r="H155" s="24">
        <f t="shared" si="68"/>
        <v>-3.8066942256141267E-2</v>
      </c>
      <c r="J155" s="29">
        <v>4224158.7646890711</v>
      </c>
      <c r="K155" s="24">
        <f t="shared" si="69"/>
        <v>-6.5544219358552258E-2</v>
      </c>
      <c r="L155" s="40"/>
      <c r="M155" s="24"/>
      <c r="N155" s="53">
        <f t="shared" si="70"/>
        <v>0.39877562027047103</v>
      </c>
      <c r="O155" s="54">
        <f t="shared" si="72"/>
        <v>6.3798048414109895E-2</v>
      </c>
      <c r="P155" s="67">
        <f t="shared" si="71"/>
        <v>0.87026087696563537</v>
      </c>
      <c r="Q155" s="54"/>
      <c r="S155" s="47"/>
      <c r="T155" s="42"/>
      <c r="U155" s="47"/>
    </row>
    <row r="156" spans="1:21" s="36" customFormat="1" ht="14.4">
      <c r="B156" s="32" t="s">
        <v>102</v>
      </c>
      <c r="C156" s="29">
        <v>10979151</v>
      </c>
      <c r="D156" s="28">
        <f t="shared" si="66"/>
        <v>2.7086880588549356E-2</v>
      </c>
      <c r="E156" s="29">
        <v>10282883.837000001</v>
      </c>
      <c r="F156" s="24">
        <f t="shared" si="67"/>
        <v>1.3365494319130145E-2</v>
      </c>
      <c r="G156" s="29">
        <v>10143932.837000001</v>
      </c>
      <c r="H156" s="24">
        <f t="shared" si="68"/>
        <v>3.1339671169455352E-2</v>
      </c>
      <c r="J156" s="29">
        <v>4253020.5607946683</v>
      </c>
      <c r="K156" s="24">
        <f t="shared" si="69"/>
        <v>-3.4421960617787239E-2</v>
      </c>
      <c r="L156" s="40"/>
      <c r="M156" s="24"/>
      <c r="N156" s="53">
        <f t="shared" si="70"/>
        <v>0.38737244444444457</v>
      </c>
      <c r="O156" s="54">
        <f t="shared" si="72"/>
        <v>7.6073110115709205E-2</v>
      </c>
      <c r="P156" s="67">
        <f t="shared" si="71"/>
        <v>0.93658278650143356</v>
      </c>
      <c r="Q156" s="54"/>
      <c r="S156" s="47"/>
      <c r="T156" s="42"/>
      <c r="U156" s="47"/>
    </row>
    <row r="157" spans="1:21" s="36" customFormat="1" ht="14.4">
      <c r="B157" s="32" t="s">
        <v>103</v>
      </c>
      <c r="C157" s="29">
        <v>11978003</v>
      </c>
      <c r="D157" s="28">
        <f t="shared" si="66"/>
        <v>2.9531862232546668E-2</v>
      </c>
      <c r="E157" s="29">
        <v>10371781.380999999</v>
      </c>
      <c r="F157" s="24">
        <f t="shared" si="67"/>
        <v>1.3783063603996171E-2</v>
      </c>
      <c r="G157" s="29">
        <v>11231296.380999999</v>
      </c>
      <c r="H157" s="24">
        <f t="shared" si="68"/>
        <v>2.8409330838541136E-2</v>
      </c>
      <c r="J157" s="29">
        <v>4988425.9491674248</v>
      </c>
      <c r="K157" s="24">
        <f t="shared" si="69"/>
        <v>3.0438415462903379E-2</v>
      </c>
      <c r="L157" s="40"/>
      <c r="M157" s="24"/>
      <c r="N157" s="53">
        <f t="shared" si="70"/>
        <v>0.41646557854155025</v>
      </c>
      <c r="O157" s="54">
        <f t="shared" si="72"/>
        <v>6.2339825678788097E-2</v>
      </c>
      <c r="P157" s="54">
        <f t="shared" si="71"/>
        <v>0.8659023863159826</v>
      </c>
      <c r="Q157" s="54"/>
      <c r="S157" s="47"/>
      <c r="T157" s="42"/>
      <c r="U157" s="47"/>
    </row>
    <row r="158" spans="1:21" s="36" customFormat="1" ht="14.4">
      <c r="B158" s="32" t="s">
        <v>104</v>
      </c>
      <c r="C158" s="29">
        <v>11283134</v>
      </c>
      <c r="D158" s="28">
        <f t="shared" si="66"/>
        <v>3.2658926499591345E-2</v>
      </c>
      <c r="E158" s="29">
        <v>10848349.828</v>
      </c>
      <c r="F158" s="24">
        <f t="shared" si="67"/>
        <v>7.3459903749909294E-2</v>
      </c>
      <c r="G158" s="29">
        <v>10468144.828</v>
      </c>
      <c r="H158" s="24">
        <f t="shared" si="68"/>
        <v>4.6231841798591633E-2</v>
      </c>
      <c r="J158" s="29">
        <v>4476648.200329992</v>
      </c>
      <c r="K158" s="24">
        <f t="shared" si="69"/>
        <v>-7.6420944338240537E-2</v>
      </c>
      <c r="L158" s="40"/>
      <c r="M158" s="24"/>
      <c r="N158" s="53">
        <f t="shared" si="70"/>
        <v>0.39675574182935275</v>
      </c>
      <c r="O158" s="54">
        <f t="shared" si="72"/>
        <v>7.2230744755845344E-2</v>
      </c>
      <c r="P158" s="54">
        <f t="shared" si="71"/>
        <v>0.96146601006422505</v>
      </c>
      <c r="Q158" s="54"/>
      <c r="S158" s="47"/>
      <c r="T158" s="42"/>
      <c r="U158" s="47"/>
    </row>
    <row r="159" spans="1:21" s="36" customFormat="1" ht="14.4">
      <c r="B159" s="32" t="s">
        <v>105</v>
      </c>
      <c r="C159" s="29">
        <v>10293316</v>
      </c>
      <c r="D159" s="28">
        <f t="shared" si="66"/>
        <v>5.6187707308824386E-2</v>
      </c>
      <c r="E159" s="29">
        <v>9554350.736999996</v>
      </c>
      <c r="F159" s="24">
        <f t="shared" si="67"/>
        <v>3.9201763539753465E-3</v>
      </c>
      <c r="G159" s="29">
        <v>9430137.7369999997</v>
      </c>
      <c r="H159" s="24">
        <f t="shared" si="68"/>
        <v>4.6148971252767845E-2</v>
      </c>
      <c r="J159" s="29">
        <v>4678346.1483117798</v>
      </c>
      <c r="K159" s="24">
        <f t="shared" si="69"/>
        <v>5.9080589963697916E-2</v>
      </c>
      <c r="L159" s="40"/>
      <c r="M159" s="24"/>
      <c r="N159" s="53">
        <f t="shared" si="70"/>
        <v>0.45450330567057107</v>
      </c>
      <c r="O159" s="54">
        <f t="shared" si="72"/>
        <v>8.3858133083643815E-2</v>
      </c>
      <c r="P159" s="54">
        <f t="shared" si="71"/>
        <v>0.92820921236654896</v>
      </c>
      <c r="Q159" s="54"/>
      <c r="S159" s="47"/>
      <c r="T159" s="42"/>
      <c r="U159" s="47"/>
    </row>
    <row r="160" spans="1:21" s="36" customFormat="1" ht="14.4">
      <c r="B160" s="55" t="s">
        <v>106</v>
      </c>
      <c r="C160" s="29">
        <v>8434259</v>
      </c>
      <c r="D160" s="28">
        <f t="shared" si="66"/>
        <v>6.1972162334209546E-3</v>
      </c>
      <c r="E160" s="29">
        <v>8733071.7799999993</v>
      </c>
      <c r="F160" s="24">
        <f t="shared" si="67"/>
        <v>5.0475069301386677E-2</v>
      </c>
      <c r="G160" s="29">
        <v>8004243.7800000003</v>
      </c>
      <c r="H160" s="24">
        <f t="shared" si="68"/>
        <v>2.324316779612845E-2</v>
      </c>
      <c r="J160" s="29">
        <v>3814821.2970191324</v>
      </c>
      <c r="K160" s="24">
        <f t="shared" si="69"/>
        <v>-2.9333992856250268E-2</v>
      </c>
      <c r="L160" s="40"/>
      <c r="M160" s="24"/>
      <c r="N160" s="53">
        <f t="shared" si="70"/>
        <v>0.45230070561256563</v>
      </c>
      <c r="O160" s="54">
        <f t="shared" si="72"/>
        <v>5.0984350848130196E-2</v>
      </c>
      <c r="P160" s="54">
        <f t="shared" si="71"/>
        <v>1.035428456726311</v>
      </c>
      <c r="Q160" s="54"/>
      <c r="S160" s="47"/>
      <c r="T160" s="42"/>
      <c r="U160" s="47"/>
    </row>
    <row r="161" spans="1:21" s="36" customFormat="1" ht="14.4">
      <c r="B161" s="32" t="s">
        <v>107</v>
      </c>
      <c r="C161" s="29">
        <v>8300094</v>
      </c>
      <c r="D161" s="28">
        <f t="shared" si="66"/>
        <v>4.4540376114159397E-3</v>
      </c>
      <c r="E161" s="29">
        <v>8188872.8590000011</v>
      </c>
      <c r="F161" s="24">
        <f t="shared" si="67"/>
        <v>1.9361502027182009E-2</v>
      </c>
      <c r="G161" s="29">
        <v>7758008.8590000002</v>
      </c>
      <c r="H161" s="24">
        <f t="shared" si="68"/>
        <v>7.3923974682750249E-3</v>
      </c>
      <c r="J161" s="29">
        <v>3461987</v>
      </c>
      <c r="K161" s="24">
        <f t="shared" si="69"/>
        <v>-4.82835479422834E-2</v>
      </c>
      <c r="L161" s="40"/>
      <c r="M161" s="24"/>
      <c r="N161" s="53">
        <f t="shared" si="70"/>
        <v>0.41710214366246934</v>
      </c>
      <c r="O161" s="54">
        <f t="shared" si="72"/>
        <v>6.5310723107473226E-2</v>
      </c>
      <c r="P161" s="54">
        <f t="shared" si="71"/>
        <v>0.98660001428899491</v>
      </c>
      <c r="Q161" s="54"/>
      <c r="S161" s="47"/>
      <c r="T161" s="42"/>
      <c r="U161" s="47"/>
    </row>
    <row r="162" spans="1:21" s="36" customFormat="1" ht="14.4">
      <c r="A162" s="56"/>
      <c r="B162" s="57" t="s">
        <v>108</v>
      </c>
      <c r="C162" s="59">
        <f>SUM(C150:C161)</f>
        <v>114314587</v>
      </c>
      <c r="D162" s="28">
        <f t="shared" si="66"/>
        <v>1.040603089643044E-2</v>
      </c>
      <c r="E162" s="59">
        <f>SUM(E150:E161)</f>
        <v>106913929.14999998</v>
      </c>
      <c r="F162" s="24">
        <f t="shared" si="67"/>
        <v>1.6021218458099895E-2</v>
      </c>
      <c r="G162" s="41">
        <f>SUM(G150:G161)</f>
        <v>106729298.14549999</v>
      </c>
      <c r="H162" s="24">
        <f t="shared" si="68"/>
        <v>1.4412468175366344E-2</v>
      </c>
      <c r="J162" s="59">
        <f>SUM(J150:J161)</f>
        <v>44917667.561607108</v>
      </c>
      <c r="K162" s="24">
        <f t="shared" si="69"/>
        <v>-4.1763022218535117E-2</v>
      </c>
      <c r="L162" s="24"/>
      <c r="M162" s="24"/>
      <c r="N162" s="60">
        <f t="shared" si="70"/>
        <v>0.39293032272081874</v>
      </c>
      <c r="O162" s="77">
        <f>AVERAGE(O150:O161)</f>
        <v>6.5715994416715606E-2</v>
      </c>
      <c r="P162" s="54">
        <f t="shared" si="71"/>
        <v>0.93526059933191186</v>
      </c>
      <c r="Q162" s="54"/>
      <c r="S162" s="47"/>
      <c r="T162" s="42"/>
      <c r="U162" s="47"/>
    </row>
    <row r="163" spans="1:21" s="36" customFormat="1" ht="14.4">
      <c r="C163" s="78"/>
      <c r="D163" s="61"/>
      <c r="E163" s="79"/>
      <c r="S163" s="47"/>
      <c r="T163" s="42"/>
      <c r="U163" s="47"/>
    </row>
    <row r="164" spans="1:21" s="36" customFormat="1" ht="14.4">
      <c r="C164" s="78"/>
      <c r="D164" s="61"/>
      <c r="E164" s="79"/>
      <c r="S164" s="47"/>
      <c r="T164" s="42"/>
      <c r="U164" s="47"/>
    </row>
    <row r="165" spans="1:21" s="36" customFormat="1" ht="14.4">
      <c r="A165" s="36">
        <v>2008</v>
      </c>
      <c r="B165" s="32" t="s">
        <v>96</v>
      </c>
      <c r="C165" s="29">
        <v>8158564</v>
      </c>
      <c r="D165" s="28">
        <f t="shared" ref="D165:D177" si="73">(C165/C150)-1</f>
        <v>-3.5357189349556672E-2</v>
      </c>
      <c r="E165" s="29">
        <v>8470750.2469999995</v>
      </c>
      <c r="F165" s="24">
        <f t="shared" ref="F165:F177" si="74">(E165/E150)-1</f>
        <v>-2.285614624550425E-2</v>
      </c>
      <c r="G165" s="29">
        <v>7773957.2469999995</v>
      </c>
      <c r="H165" s="24">
        <f t="shared" ref="H165:H177" si="75">(G165/G150)-1</f>
        <v>-1.9945660617310068E-2</v>
      </c>
      <c r="I165" s="24"/>
      <c r="J165" s="29">
        <v>2700158.4137721201</v>
      </c>
      <c r="K165" s="24">
        <f t="shared" ref="K165:K177" si="76">(J165/J150)-1</f>
        <v>-7.115593596704417E-2</v>
      </c>
      <c r="L165" s="40"/>
      <c r="M165" s="65"/>
      <c r="N165" s="66">
        <f t="shared" ref="N165:N177" si="77">(J165/C165)</f>
        <v>0.33096000886579063</v>
      </c>
      <c r="O165" s="54">
        <f>(C165-G165)/C165</f>
        <v>4.7141476490225549E-2</v>
      </c>
      <c r="P165" s="67">
        <f t="shared" ref="P165:P176" si="78">(E165/C165)</f>
        <v>1.0382648523686275</v>
      </c>
      <c r="Q165" s="67"/>
      <c r="R165" s="62"/>
      <c r="S165" s="47"/>
      <c r="T165" s="42"/>
      <c r="U165" s="47"/>
    </row>
    <row r="166" spans="1:21" s="36" customFormat="1" ht="14.4">
      <c r="B166" s="32" t="s">
        <v>97</v>
      </c>
      <c r="C166" s="29">
        <v>7896972</v>
      </c>
      <c r="D166" s="28">
        <f t="shared" si="73"/>
        <v>5.628082697036807E-2</v>
      </c>
      <c r="E166" s="29">
        <v>7524833.6550000003</v>
      </c>
      <c r="F166" s="24">
        <f t="shared" si="74"/>
        <v>-6.5763379312361314E-3</v>
      </c>
      <c r="G166" s="29">
        <v>7368404.6550000003</v>
      </c>
      <c r="H166" s="24">
        <f t="shared" si="75"/>
        <v>4.6285444260551589E-2</v>
      </c>
      <c r="I166" s="24"/>
      <c r="J166" s="29">
        <v>2547915.432059736</v>
      </c>
      <c r="K166" s="24">
        <f t="shared" si="76"/>
        <v>5.9392895760184583E-2</v>
      </c>
      <c r="L166" s="40"/>
      <c r="M166" s="65"/>
      <c r="N166" s="66">
        <f t="shared" si="77"/>
        <v>0.32264460758626673</v>
      </c>
      <c r="O166" s="54">
        <f t="shared" ref="O166:O176" si="79">(C166-G166)/C166</f>
        <v>6.6932913653486387E-2</v>
      </c>
      <c r="P166" s="67">
        <f t="shared" si="78"/>
        <v>0.95287581809838007</v>
      </c>
      <c r="Q166" s="67"/>
      <c r="R166" s="62"/>
      <c r="S166" s="47"/>
      <c r="T166" s="42"/>
      <c r="U166" s="47"/>
    </row>
    <row r="167" spans="1:21" s="36" customFormat="1" ht="14.4">
      <c r="B167" s="32" t="s">
        <v>98</v>
      </c>
      <c r="C167" s="29">
        <v>8325921</v>
      </c>
      <c r="D167" s="28">
        <f t="shared" si="73"/>
        <v>-1.1939435561190148E-2</v>
      </c>
      <c r="E167" s="29">
        <v>7446360.0850000009</v>
      </c>
      <c r="F167" s="24">
        <f t="shared" si="74"/>
        <v>-6.0640799485930375E-3</v>
      </c>
      <c r="G167" s="29">
        <v>7754317.085</v>
      </c>
      <c r="H167" s="24">
        <f t="shared" si="75"/>
        <v>-2.6810050677322672E-2</v>
      </c>
      <c r="I167" s="24"/>
      <c r="J167" s="29">
        <v>2836821.3463939345</v>
      </c>
      <c r="K167" s="24">
        <f t="shared" si="76"/>
        <v>3.9982658225241829E-2</v>
      </c>
      <c r="L167" s="40"/>
      <c r="M167" s="65"/>
      <c r="N167" s="66">
        <f t="shared" si="77"/>
        <v>0.34072162663973565</v>
      </c>
      <c r="O167" s="54">
        <f t="shared" si="79"/>
        <v>6.8653535746976219E-2</v>
      </c>
      <c r="P167" s="67">
        <f t="shared" si="78"/>
        <v>0.89435872439817776</v>
      </c>
      <c r="Q167" s="67"/>
      <c r="R167" s="62"/>
      <c r="S167" s="47"/>
      <c r="T167" s="42"/>
      <c r="U167" s="47"/>
    </row>
    <row r="168" spans="1:21" s="36" customFormat="1">
      <c r="B168" s="63" t="s">
        <v>99</v>
      </c>
      <c r="C168" s="29">
        <v>8619990</v>
      </c>
      <c r="D168" s="64">
        <f t="shared" si="73"/>
        <v>-1.7635178456691714E-2</v>
      </c>
      <c r="E168" s="29">
        <v>7712149.1159999995</v>
      </c>
      <c r="F168" s="65">
        <f t="shared" si="74"/>
        <v>1.4157554556571084E-2</v>
      </c>
      <c r="G168" s="29">
        <v>8218531.1160000004</v>
      </c>
      <c r="H168" s="65">
        <f t="shared" si="75"/>
        <v>1.0554429848750768E-2</v>
      </c>
      <c r="I168" s="24"/>
      <c r="J168" s="29">
        <v>3320970.4385595694</v>
      </c>
      <c r="K168" s="65">
        <f t="shared" si="76"/>
        <v>-2.6030170213298121E-4</v>
      </c>
      <c r="L168" s="40"/>
      <c r="M168" s="65"/>
      <c r="N168" s="66">
        <f t="shared" si="77"/>
        <v>0.38526383888607407</v>
      </c>
      <c r="O168" s="54">
        <f t="shared" si="79"/>
        <v>4.6573010409524794E-2</v>
      </c>
      <c r="P168" s="67">
        <f t="shared" si="78"/>
        <v>0.89468190983980256</v>
      </c>
      <c r="Q168" s="67"/>
      <c r="R168" s="62"/>
      <c r="S168" s="66"/>
      <c r="T168" s="42"/>
    </row>
    <row r="169" spans="1:21" s="62" customFormat="1">
      <c r="B169" s="63" t="s">
        <v>100</v>
      </c>
      <c r="C169" s="29">
        <v>10292599</v>
      </c>
      <c r="D169" s="64">
        <f t="shared" si="73"/>
        <v>0.10450543743038221</v>
      </c>
      <c r="E169" s="72">
        <v>8420389.1520000007</v>
      </c>
      <c r="F169" s="65">
        <f t="shared" si="74"/>
        <v>5.2650874539306169E-3</v>
      </c>
      <c r="G169" s="72">
        <v>9153877.1520000007</v>
      </c>
      <c r="H169" s="65">
        <f t="shared" si="75"/>
        <v>5.2016306025206793E-2</v>
      </c>
      <c r="I169" s="65"/>
      <c r="J169" s="72">
        <v>4061926.0317705721</v>
      </c>
      <c r="K169" s="65">
        <f t="shared" si="76"/>
        <v>0.1102449277418931</v>
      </c>
      <c r="L169" s="40"/>
      <c r="M169" s="65"/>
      <c r="N169" s="66">
        <f t="shared" si="77"/>
        <v>0.39464532056194668</v>
      </c>
      <c r="O169" s="54">
        <f t="shared" si="79"/>
        <v>0.11063501531537363</v>
      </c>
      <c r="P169" s="67">
        <f t="shared" si="78"/>
        <v>0.8181013514662332</v>
      </c>
      <c r="Q169" s="67"/>
      <c r="S169" s="66"/>
      <c r="T169" s="42"/>
    </row>
    <row r="170" spans="1:21" s="36" customFormat="1">
      <c r="B170" s="32" t="s">
        <v>101</v>
      </c>
      <c r="C170" s="29">
        <v>10508760</v>
      </c>
      <c r="D170" s="28">
        <f t="shared" si="73"/>
        <v>-7.9356575552442798E-3</v>
      </c>
      <c r="E170" s="72">
        <v>9854130.9110000003</v>
      </c>
      <c r="F170" s="65">
        <f t="shared" si="74"/>
        <v>6.8949611984001402E-2</v>
      </c>
      <c r="G170" s="72">
        <v>10105443.911</v>
      </c>
      <c r="H170" s="65">
        <f t="shared" si="75"/>
        <v>1.9000085089374341E-2</v>
      </c>
      <c r="I170" s="65"/>
      <c r="J170" s="72">
        <v>4310839.366301815</v>
      </c>
      <c r="K170" s="65">
        <f t="shared" si="76"/>
        <v>2.0520204481264237E-2</v>
      </c>
      <c r="L170" s="40"/>
      <c r="M170" s="65"/>
      <c r="N170" s="66">
        <f t="shared" si="77"/>
        <v>0.41021389453197288</v>
      </c>
      <c r="O170" s="54">
        <f t="shared" si="79"/>
        <v>3.8379037012930134E-2</v>
      </c>
      <c r="P170" s="67">
        <f t="shared" si="78"/>
        <v>0.93770634318416257</v>
      </c>
      <c r="Q170" s="67"/>
      <c r="R170" s="62"/>
      <c r="S170" s="66"/>
      <c r="T170" s="42"/>
    </row>
    <row r="171" spans="1:21" s="36" customFormat="1">
      <c r="B171" s="32" t="s">
        <v>102</v>
      </c>
      <c r="C171" s="29">
        <v>10745283</v>
      </c>
      <c r="D171" s="28">
        <f t="shared" si="73"/>
        <v>-2.1301100604227075E-2</v>
      </c>
      <c r="E171" s="29">
        <v>9852979</v>
      </c>
      <c r="F171" s="24">
        <f t="shared" si="74"/>
        <v>-4.1807808375031175E-2</v>
      </c>
      <c r="G171" s="29">
        <v>9676714.2039999999</v>
      </c>
      <c r="H171" s="24">
        <f t="shared" si="75"/>
        <v>-4.605892413796564E-2</v>
      </c>
      <c r="I171" s="24"/>
      <c r="J171" s="29">
        <v>4161924.7799858786</v>
      </c>
      <c r="K171" s="24">
        <f t="shared" si="76"/>
        <v>-2.1419078395371938E-2</v>
      </c>
      <c r="L171" s="40"/>
      <c r="M171" s="65"/>
      <c r="N171" s="66">
        <f t="shared" si="77"/>
        <v>0.387325748422436</v>
      </c>
      <c r="O171" s="54">
        <f t="shared" si="79"/>
        <v>9.9445384174618776E-2</v>
      </c>
      <c r="P171" s="67">
        <f t="shared" si="78"/>
        <v>0.9169585389235444</v>
      </c>
      <c r="Q171" s="67"/>
      <c r="R171" s="62"/>
      <c r="S171" s="66"/>
      <c r="T171" s="42"/>
    </row>
    <row r="172" spans="1:21" s="36" customFormat="1">
      <c r="B172" s="32" t="s">
        <v>103</v>
      </c>
      <c r="C172" s="29">
        <v>11090020</v>
      </c>
      <c r="D172" s="28">
        <f t="shared" si="73"/>
        <v>-7.4134478009397764E-2</v>
      </c>
      <c r="E172" s="29">
        <v>9770559</v>
      </c>
      <c r="F172" s="24">
        <f t="shared" si="74"/>
        <v>-5.7967128202429552E-2</v>
      </c>
      <c r="G172" s="29">
        <v>10362505.873</v>
      </c>
      <c r="H172" s="24">
        <f t="shared" si="75"/>
        <v>-7.735442806671311E-2</v>
      </c>
      <c r="I172" s="24"/>
      <c r="J172" s="29">
        <v>4665682.3643690851</v>
      </c>
      <c r="K172" s="24">
        <f t="shared" si="76"/>
        <v>-6.4698481662779028E-2</v>
      </c>
      <c r="L172" s="40"/>
      <c r="M172" s="65"/>
      <c r="N172" s="66">
        <f t="shared" si="77"/>
        <v>0.42071000452380475</v>
      </c>
      <c r="O172" s="54">
        <f t="shared" si="79"/>
        <v>6.5600794858801006E-2</v>
      </c>
      <c r="P172" s="67">
        <f t="shared" si="78"/>
        <v>0.88102266722693012</v>
      </c>
      <c r="Q172" s="67"/>
      <c r="R172" s="62"/>
      <c r="S172" s="66"/>
      <c r="T172" s="42"/>
    </row>
    <row r="173" spans="1:21" s="36" customFormat="1">
      <c r="B173" s="32" t="s">
        <v>104</v>
      </c>
      <c r="C173" s="29">
        <v>10640369</v>
      </c>
      <c r="D173" s="28">
        <f t="shared" si="73"/>
        <v>-5.6966885264324585E-2</v>
      </c>
      <c r="E173" s="29">
        <v>10336112</v>
      </c>
      <c r="F173" s="24">
        <f t="shared" si="74"/>
        <v>-4.7218041095788976E-2</v>
      </c>
      <c r="G173" s="29">
        <v>10299167.275</v>
      </c>
      <c r="H173" s="24">
        <f t="shared" si="75"/>
        <v>-1.6142072523492534E-2</v>
      </c>
      <c r="I173" s="24"/>
      <c r="J173" s="29">
        <v>4621615.1893125586</v>
      </c>
      <c r="K173" s="24">
        <f t="shared" si="76"/>
        <v>3.2382930821296174E-2</v>
      </c>
      <c r="L173" s="40"/>
      <c r="M173" s="65"/>
      <c r="N173" s="66">
        <f t="shared" si="77"/>
        <v>0.43434726646346178</v>
      </c>
      <c r="O173" s="54">
        <f t="shared" si="79"/>
        <v>3.2066719208704096E-2</v>
      </c>
      <c r="P173" s="67">
        <f t="shared" si="78"/>
        <v>0.97140540896654992</v>
      </c>
      <c r="Q173" s="67"/>
      <c r="R173" s="62"/>
      <c r="S173" s="66"/>
      <c r="T173" s="42"/>
    </row>
    <row r="174" spans="1:21" s="36" customFormat="1">
      <c r="B174" s="32" t="s">
        <v>105</v>
      </c>
      <c r="C174" s="29">
        <v>9367637</v>
      </c>
      <c r="D174" s="28">
        <f t="shared" si="73"/>
        <v>-8.9930106099919582E-2</v>
      </c>
      <c r="E174" s="29">
        <v>9150907</v>
      </c>
      <c r="F174" s="24">
        <f t="shared" si="74"/>
        <v>-4.2226180313606032E-2</v>
      </c>
      <c r="G174" s="29">
        <v>8632523.1040000003</v>
      </c>
      <c r="H174" s="24">
        <f t="shared" si="75"/>
        <v>-8.4581440403620589E-2</v>
      </c>
      <c r="I174" s="24"/>
      <c r="J174" s="29">
        <v>4182457</v>
      </c>
      <c r="K174" s="24">
        <f t="shared" si="76"/>
        <v>-0.1059966775846044</v>
      </c>
      <c r="L174" s="40"/>
      <c r="M174" s="65"/>
      <c r="N174" s="66">
        <f t="shared" si="77"/>
        <v>0.44647940563879662</v>
      </c>
      <c r="O174" s="54">
        <f t="shared" si="79"/>
        <v>7.847378116807896E-2</v>
      </c>
      <c r="P174" s="67">
        <f t="shared" si="78"/>
        <v>0.97686396259803832</v>
      </c>
      <c r="Q174" s="67"/>
      <c r="R174" s="62"/>
      <c r="S174" s="66"/>
      <c r="T174" s="42"/>
    </row>
    <row r="175" spans="1:21" s="36" customFormat="1">
      <c r="B175" s="55" t="s">
        <v>106</v>
      </c>
      <c r="C175" s="29">
        <v>7648144</v>
      </c>
      <c r="D175" s="28">
        <f t="shared" si="73"/>
        <v>-9.3204986946689661E-2</v>
      </c>
      <c r="E175" s="29">
        <v>7651233.8359999992</v>
      </c>
      <c r="F175" s="24">
        <f t="shared" si="74"/>
        <v>-0.12387828375321108</v>
      </c>
      <c r="G175" s="29">
        <v>7378389.8360000001</v>
      </c>
      <c r="H175" s="24">
        <f t="shared" si="75"/>
        <v>-7.8190265214535981E-2</v>
      </c>
      <c r="I175" s="24"/>
      <c r="J175" s="29">
        <v>3919204</v>
      </c>
      <c r="K175" s="24">
        <f t="shared" si="76"/>
        <v>2.736240962648262E-2</v>
      </c>
      <c r="L175" s="40"/>
      <c r="M175" s="24"/>
      <c r="N175" s="53">
        <f t="shared" si="77"/>
        <v>0.51243857333230125</v>
      </c>
      <c r="O175" s="54">
        <f t="shared" si="79"/>
        <v>3.5270539362229562E-2</v>
      </c>
      <c r="P175" s="54">
        <f t="shared" si="78"/>
        <v>1.0004039981464783</v>
      </c>
      <c r="Q175" s="67"/>
      <c r="S175" s="53"/>
      <c r="T175" s="42"/>
    </row>
    <row r="176" spans="1:21" s="36" customFormat="1">
      <c r="B176" s="32" t="s">
        <v>107</v>
      </c>
      <c r="C176" s="29">
        <v>7806098</v>
      </c>
      <c r="D176" s="28">
        <f t="shared" si="73"/>
        <v>-5.9516916314441781E-2</v>
      </c>
      <c r="E176" s="29">
        <v>7721578.7700000005</v>
      </c>
      <c r="F176" s="24">
        <f t="shared" si="74"/>
        <v>-5.7064518773962902E-2</v>
      </c>
      <c r="G176" s="29">
        <v>7016955.7699999996</v>
      </c>
      <c r="H176" s="24">
        <f t="shared" si="75"/>
        <v>-9.5521041863765199E-2</v>
      </c>
      <c r="I176" s="24"/>
      <c r="J176" s="29">
        <v>3214672.8480000002</v>
      </c>
      <c r="K176" s="24">
        <f t="shared" si="76"/>
        <v>-7.1437053923079419E-2</v>
      </c>
      <c r="L176" s="40"/>
      <c r="M176" s="24"/>
      <c r="N176" s="53">
        <f t="shared" si="77"/>
        <v>0.41181558929954509</v>
      </c>
      <c r="O176" s="54">
        <f t="shared" si="79"/>
        <v>0.10109304674371247</v>
      </c>
      <c r="P176" s="54">
        <f t="shared" si="78"/>
        <v>0.98917266603621945</v>
      </c>
      <c r="Q176" s="67"/>
      <c r="S176" s="53"/>
      <c r="T176" s="42"/>
    </row>
    <row r="177" spans="1:20" s="56" customFormat="1">
      <c r="B177" s="57" t="s">
        <v>108</v>
      </c>
      <c r="C177" s="59">
        <f>SUM(C165:C176)</f>
        <v>111100357</v>
      </c>
      <c r="D177" s="80">
        <f t="shared" si="73"/>
        <v>-2.8117409023224682E-2</v>
      </c>
      <c r="E177" s="59">
        <f>SUM(E165:E176)</f>
        <v>103911982.772</v>
      </c>
      <c r="F177" s="81">
        <f t="shared" si="74"/>
        <v>-2.8078159710960171E-2</v>
      </c>
      <c r="G177" s="41">
        <f>SUM(G165:G176)</f>
        <v>103740787.228</v>
      </c>
      <c r="H177" s="81">
        <f t="shared" si="75"/>
        <v>-2.8000848590101879E-2</v>
      </c>
      <c r="J177" s="76">
        <f>SUM(J165:J176)</f>
        <v>44544187.210525267</v>
      </c>
      <c r="K177" s="81">
        <f t="shared" si="76"/>
        <v>-8.3147761528264974E-3</v>
      </c>
      <c r="L177" s="82"/>
      <c r="M177" s="81"/>
      <c r="N177" s="60">
        <f t="shared" si="77"/>
        <v>0.40093649033481743</v>
      </c>
      <c r="O177" s="77">
        <f>AVERAGE(O165:O176)</f>
        <v>6.5855437845388456E-2</v>
      </c>
      <c r="P177" s="54">
        <f>(E177/C177)</f>
        <v>0.93529836967130542</v>
      </c>
      <c r="Q177" s="60"/>
      <c r="S177" s="60"/>
      <c r="T177" s="42"/>
    </row>
    <row r="178" spans="1:20" s="36" customFormat="1">
      <c r="C178" s="33"/>
      <c r="D178" s="33"/>
      <c r="E178" s="33"/>
      <c r="G178" s="33"/>
      <c r="H178" s="59"/>
      <c r="I178" s="59"/>
      <c r="L178" s="82"/>
      <c r="T178" s="42"/>
    </row>
    <row r="179" spans="1:20" s="36" customFormat="1">
      <c r="A179" s="36">
        <v>2009</v>
      </c>
      <c r="B179" s="32" t="s">
        <v>96</v>
      </c>
      <c r="C179" s="33">
        <v>8007278</v>
      </c>
      <c r="D179" s="28">
        <f t="shared" ref="D179:D191" si="80">(C179/C165)-1</f>
        <v>-1.8543214222502935E-2</v>
      </c>
      <c r="E179" s="29">
        <v>7949034.6619999995</v>
      </c>
      <c r="F179" s="24">
        <f t="shared" ref="F179:F191" si="81">(E179/E165)-1</f>
        <v>-6.1590245230612295E-2</v>
      </c>
      <c r="G179" s="83">
        <v>7513268.6620000005</v>
      </c>
      <c r="H179" s="24">
        <f t="shared" ref="H179:H191" si="82">(G179/G165)-1</f>
        <v>-3.3533575850394515E-2</v>
      </c>
      <c r="I179" s="54"/>
      <c r="J179" s="84">
        <v>2778907.2681587352</v>
      </c>
      <c r="K179" s="24">
        <f t="shared" ref="K179:K191" si="83">(J179/J165)-1</f>
        <v>2.9164531230818858E-2</v>
      </c>
      <c r="L179" s="40"/>
      <c r="M179" s="85"/>
      <c r="N179" s="66">
        <f t="shared" ref="N179:N191" si="84">(J179/C179)</f>
        <v>0.34704768189124136</v>
      </c>
      <c r="O179" s="54">
        <f>(C179-G179)/C179</f>
        <v>6.1695040187189645E-2</v>
      </c>
      <c r="P179" s="67">
        <f t="shared" ref="P179:P205" si="85">(E179/C179)</f>
        <v>0.99272620008946855</v>
      </c>
      <c r="Q179" s="54"/>
      <c r="S179" s="53"/>
      <c r="T179" s="42"/>
    </row>
    <row r="180" spans="1:20" s="36" customFormat="1">
      <c r="B180" s="32" t="s">
        <v>97</v>
      </c>
      <c r="C180" s="33">
        <v>7235663</v>
      </c>
      <c r="D180" s="28">
        <f t="shared" si="80"/>
        <v>-8.3742097603992982E-2</v>
      </c>
      <c r="E180" s="29">
        <v>7469330.1199999992</v>
      </c>
      <c r="F180" s="24">
        <f t="shared" si="81"/>
        <v>-7.3760481021558633E-3</v>
      </c>
      <c r="G180" s="83">
        <v>6835326.1199999992</v>
      </c>
      <c r="H180" s="24">
        <f t="shared" si="82"/>
        <v>-7.2346533606602148E-2</v>
      </c>
      <c r="I180" s="54"/>
      <c r="J180" s="84">
        <v>2144903.280675028</v>
      </c>
      <c r="K180" s="24">
        <f t="shared" si="83"/>
        <v>-0.15817328405555153</v>
      </c>
      <c r="L180" s="40"/>
      <c r="M180" s="85"/>
      <c r="N180" s="66">
        <f t="shared" si="84"/>
        <v>0.29643493356103345</v>
      </c>
      <c r="O180" s="54">
        <f t="shared" ref="O180:O190" si="86">(C180-G180)/C180</f>
        <v>5.5328292652656826E-2</v>
      </c>
      <c r="P180" s="67">
        <f t="shared" si="85"/>
        <v>1.032293809150592</v>
      </c>
      <c r="Q180" s="54"/>
      <c r="S180" s="53"/>
      <c r="T180" s="42"/>
    </row>
    <row r="181" spans="1:20" s="36" customFormat="1">
      <c r="B181" s="32" t="s">
        <v>98</v>
      </c>
      <c r="C181" s="33">
        <v>8009351</v>
      </c>
      <c r="D181" s="28">
        <f t="shared" si="80"/>
        <v>-3.8022220004249374E-2</v>
      </c>
      <c r="E181" s="29">
        <v>6950861.0340000009</v>
      </c>
      <c r="F181" s="24">
        <f t="shared" si="81"/>
        <v>-6.654245098865641E-2</v>
      </c>
      <c r="G181" s="83">
        <v>7460003.034</v>
      </c>
      <c r="H181" s="24">
        <f t="shared" si="82"/>
        <v>-3.7954864080722572E-2</v>
      </c>
      <c r="I181" s="54"/>
      <c r="J181" s="84">
        <v>2654074.7280231449</v>
      </c>
      <c r="K181" s="24">
        <f t="shared" si="83"/>
        <v>-6.4419501990525596E-2</v>
      </c>
      <c r="L181" s="40"/>
      <c r="M181" s="85"/>
      <c r="N181" s="66">
        <f t="shared" si="84"/>
        <v>0.33137200854640342</v>
      </c>
      <c r="O181" s="54">
        <f t="shared" si="86"/>
        <v>6.8588324572115764E-2</v>
      </c>
      <c r="P181" s="67">
        <f t="shared" si="85"/>
        <v>0.86784322899570776</v>
      </c>
      <c r="Q181" s="54"/>
      <c r="S181" s="53"/>
      <c r="T181" s="42"/>
    </row>
    <row r="182" spans="1:20" s="36" customFormat="1">
      <c r="B182" s="63" t="s">
        <v>99</v>
      </c>
      <c r="C182" s="33">
        <v>8493145</v>
      </c>
      <c r="D182" s="64">
        <f t="shared" si="80"/>
        <v>-1.4715214286791567E-2</v>
      </c>
      <c r="E182" s="29">
        <v>7523513.5530000003</v>
      </c>
      <c r="F182" s="65">
        <f t="shared" si="81"/>
        <v>-2.4459532636453618E-2</v>
      </c>
      <c r="G182" s="83">
        <v>8152950.5530000003</v>
      </c>
      <c r="H182" s="65">
        <f t="shared" si="82"/>
        <v>-7.9795966060560719E-3</v>
      </c>
      <c r="I182" s="54"/>
      <c r="J182" s="84">
        <v>3283512.1301582158</v>
      </c>
      <c r="K182" s="65">
        <f t="shared" si="83"/>
        <v>-1.1279326056753636E-2</v>
      </c>
      <c r="L182" s="40"/>
      <c r="M182" s="85"/>
      <c r="N182" s="66">
        <f t="shared" si="84"/>
        <v>0.38660733216708482</v>
      </c>
      <c r="O182" s="54">
        <f t="shared" si="86"/>
        <v>4.0055179441773302E-2</v>
      </c>
      <c r="P182" s="67">
        <f t="shared" si="85"/>
        <v>0.88583364030638834</v>
      </c>
      <c r="Q182" s="54"/>
      <c r="S182" s="53"/>
      <c r="T182" s="42"/>
    </row>
    <row r="183" spans="1:20" s="36" customFormat="1">
      <c r="B183" s="32" t="s">
        <v>100</v>
      </c>
      <c r="C183" s="33">
        <v>9656281</v>
      </c>
      <c r="D183" s="28">
        <f t="shared" si="80"/>
        <v>-6.1822869034342087E-2</v>
      </c>
      <c r="E183" s="29">
        <v>8319518.2830000008</v>
      </c>
      <c r="F183" s="24">
        <f t="shared" si="81"/>
        <v>-1.1979359525924216E-2</v>
      </c>
      <c r="G183" s="83">
        <v>8618451.2829999998</v>
      </c>
      <c r="H183" s="24">
        <f t="shared" si="82"/>
        <v>-5.8491703581909804E-2</v>
      </c>
      <c r="I183" s="54"/>
      <c r="J183" s="84">
        <v>3582444.8500175965</v>
      </c>
      <c r="K183" s="24">
        <f t="shared" si="83"/>
        <v>-0.1180428146654291</v>
      </c>
      <c r="L183" s="40"/>
      <c r="M183" s="85"/>
      <c r="N183" s="66">
        <f t="shared" si="84"/>
        <v>0.37099633389061448</v>
      </c>
      <c r="O183" s="54">
        <f t="shared" si="86"/>
        <v>0.1074771661056674</v>
      </c>
      <c r="P183" s="67">
        <f t="shared" si="85"/>
        <v>0.86156547049531806</v>
      </c>
      <c r="Q183" s="54"/>
      <c r="S183" s="53"/>
      <c r="T183" s="42"/>
    </row>
    <row r="184" spans="1:20" s="36" customFormat="1">
      <c r="B184" s="32" t="s">
        <v>101</v>
      </c>
      <c r="C184" s="33">
        <v>10367469</v>
      </c>
      <c r="D184" s="28">
        <f t="shared" si="80"/>
        <v>-1.3445068685553729E-2</v>
      </c>
      <c r="E184" s="29">
        <v>9212089.8550000004</v>
      </c>
      <c r="F184" s="24">
        <f t="shared" si="81"/>
        <v>-6.5154508479616458E-2</v>
      </c>
      <c r="G184" s="83">
        <v>9950520.8550000004</v>
      </c>
      <c r="H184" s="24">
        <f t="shared" si="82"/>
        <v>-1.5330653196873656E-2</v>
      </c>
      <c r="I184" s="54"/>
      <c r="J184" s="84">
        <v>4320875.6499147033</v>
      </c>
      <c r="K184" s="24">
        <f t="shared" si="83"/>
        <v>2.3281506825196807E-3</v>
      </c>
      <c r="L184" s="40"/>
      <c r="M184" s="85"/>
      <c r="N184" s="66">
        <f t="shared" si="84"/>
        <v>0.41677246875922208</v>
      </c>
      <c r="O184" s="54">
        <f t="shared" si="86"/>
        <v>4.0216965683716979E-2</v>
      </c>
      <c r="P184" s="67">
        <f t="shared" si="85"/>
        <v>0.88855726069689722</v>
      </c>
      <c r="Q184" s="54"/>
      <c r="S184" s="53"/>
      <c r="T184" s="42"/>
    </row>
    <row r="185" spans="1:20" s="36" customFormat="1">
      <c r="B185" s="32" t="s">
        <v>102</v>
      </c>
      <c r="C185" s="33">
        <v>11007925</v>
      </c>
      <c r="D185" s="28">
        <f t="shared" si="80"/>
        <v>2.444253911227845E-2</v>
      </c>
      <c r="E185" s="29">
        <v>10109168.402999997</v>
      </c>
      <c r="F185" s="24">
        <f>(E185/E171)-1</f>
        <v>2.6001212729672707E-2</v>
      </c>
      <c r="G185" s="83">
        <v>9896531.4030000009</v>
      </c>
      <c r="H185" s="24">
        <f t="shared" si="82"/>
        <v>2.2716099118555766E-2</v>
      </c>
      <c r="I185" s="54"/>
      <c r="J185" s="84">
        <v>4108238.8351562442</v>
      </c>
      <c r="K185" s="24">
        <f t="shared" si="83"/>
        <v>-1.2899306851436254E-2</v>
      </c>
      <c r="L185" s="40"/>
      <c r="M185" s="85"/>
      <c r="N185" s="66">
        <f t="shared" si="84"/>
        <v>0.37320737878903104</v>
      </c>
      <c r="O185" s="54">
        <f t="shared" si="86"/>
        <v>0.10096304226273337</v>
      </c>
      <c r="P185" s="67">
        <f t="shared" si="85"/>
        <v>0.91835367728250306</v>
      </c>
      <c r="Q185" s="54"/>
      <c r="S185" s="53"/>
      <c r="T185" s="42"/>
    </row>
    <row r="186" spans="1:20" s="36" customFormat="1">
      <c r="B186" s="32" t="s">
        <v>103</v>
      </c>
      <c r="C186" s="33">
        <v>11448322</v>
      </c>
      <c r="D186" s="28">
        <f>(C186/C172)-1</f>
        <v>3.2308508009904369E-2</v>
      </c>
      <c r="E186" s="29">
        <v>10005086.994000001</v>
      </c>
      <c r="F186" s="24">
        <f t="shared" si="81"/>
        <v>2.400353899915042E-2</v>
      </c>
      <c r="G186" s="83">
        <v>10678186.994000001</v>
      </c>
      <c r="H186" s="24">
        <f t="shared" si="82"/>
        <v>3.0463782107233772E-2</v>
      </c>
      <c r="I186" s="54"/>
      <c r="J186" s="84">
        <v>4781339.3747902671</v>
      </c>
      <c r="K186" s="24">
        <f t="shared" si="83"/>
        <v>2.478887360709181E-2</v>
      </c>
      <c r="L186" s="40"/>
      <c r="M186" s="85"/>
      <c r="N186" s="66">
        <f t="shared" si="84"/>
        <v>0.4176454309016</v>
      </c>
      <c r="O186" s="54">
        <f t="shared" si="86"/>
        <v>6.7270557728896785E-2</v>
      </c>
      <c r="P186" s="67">
        <f t="shared" si="85"/>
        <v>0.87393479970252419</v>
      </c>
      <c r="Q186" s="54"/>
      <c r="S186" s="53"/>
      <c r="T186" s="42"/>
    </row>
    <row r="187" spans="1:20" s="36" customFormat="1">
      <c r="B187" s="32" t="s">
        <v>104</v>
      </c>
      <c r="C187" s="33">
        <v>10342759</v>
      </c>
      <c r="D187" s="28">
        <f>(C187/C173)-1</f>
        <v>-2.7969894653089522E-2</v>
      </c>
      <c r="E187" s="29">
        <v>10124234.235000001</v>
      </c>
      <c r="F187" s="24">
        <f t="shared" si="81"/>
        <v>-2.0498787648585703E-2</v>
      </c>
      <c r="G187" s="83">
        <v>9993213.2349999994</v>
      </c>
      <c r="H187" s="24">
        <f>(G187/G173)-1</f>
        <v>-2.9706677426501016E-2</v>
      </c>
      <c r="I187" s="54"/>
      <c r="J187" s="84">
        <f>4527741+122577</f>
        <v>4650318</v>
      </c>
      <c r="K187" s="24">
        <f t="shared" si="83"/>
        <v>6.2105583246776508E-3</v>
      </c>
      <c r="L187" s="40"/>
      <c r="N187" s="66">
        <f t="shared" si="84"/>
        <v>0.44962064764343829</v>
      </c>
      <c r="O187" s="54">
        <f t="shared" si="86"/>
        <v>3.3796181947196156E-2</v>
      </c>
      <c r="P187" s="67">
        <f t="shared" si="85"/>
        <v>0.97887171450093746</v>
      </c>
      <c r="Q187" s="54"/>
      <c r="S187" s="53"/>
      <c r="T187" s="42"/>
    </row>
    <row r="188" spans="1:20" s="36" customFormat="1">
      <c r="B188" s="32" t="s">
        <v>105</v>
      </c>
      <c r="C188" s="33">
        <v>10338743</v>
      </c>
      <c r="D188" s="28">
        <f t="shared" si="80"/>
        <v>0.10366605793969175</v>
      </c>
      <c r="E188" s="29">
        <v>9598261.3080000021</v>
      </c>
      <c r="F188" s="24">
        <f t="shared" si="81"/>
        <v>4.8886335310805995E-2</v>
      </c>
      <c r="G188" s="83">
        <v>9331106.3080000002</v>
      </c>
      <c r="H188" s="24">
        <f t="shared" si="82"/>
        <v>8.0924568122650253E-2</v>
      </c>
      <c r="I188" s="54"/>
      <c r="J188" s="29">
        <f>4281248+101915</f>
        <v>4383163</v>
      </c>
      <c r="K188" s="24">
        <f t="shared" si="83"/>
        <v>4.7987582418659747E-2</v>
      </c>
      <c r="L188" s="40"/>
      <c r="N188" s="66">
        <f t="shared" si="84"/>
        <v>0.42395511717430251</v>
      </c>
      <c r="O188" s="54">
        <f>(C188-G188)/C188</f>
        <v>9.7462205221659909E-2</v>
      </c>
      <c r="P188" s="67">
        <f t="shared" si="85"/>
        <v>0.92837797670374456</v>
      </c>
      <c r="Q188" s="54"/>
      <c r="S188" s="53"/>
      <c r="T188" s="42"/>
    </row>
    <row r="189" spans="1:20" s="36" customFormat="1">
      <c r="B189" s="55" t="s">
        <v>106</v>
      </c>
      <c r="C189" s="33">
        <v>8115012</v>
      </c>
      <c r="D189" s="28">
        <f t="shared" si="80"/>
        <v>6.1043306715982348E-2</v>
      </c>
      <c r="E189" s="29">
        <v>8529354.5199999996</v>
      </c>
      <c r="F189" s="24">
        <f t="shared" si="81"/>
        <v>0.11476850699142593</v>
      </c>
      <c r="G189" s="83">
        <v>8079339.5199999996</v>
      </c>
      <c r="H189" s="24">
        <f>(G189/G175)-1</f>
        <v>9.5000359100028353E-2</v>
      </c>
      <c r="I189" s="54"/>
      <c r="J189" s="29">
        <f>3851772+81376</f>
        <v>3933148</v>
      </c>
      <c r="K189" s="24">
        <f>(J189/J175)-1</f>
        <v>3.5578653216317147E-3</v>
      </c>
      <c r="L189" s="40"/>
      <c r="N189" s="53">
        <f t="shared" si="84"/>
        <v>0.48467556178598381</v>
      </c>
      <c r="O189" s="54">
        <f>(C189-G189)/C189</f>
        <v>4.395862877343921E-3</v>
      </c>
      <c r="P189" s="54">
        <f t="shared" si="85"/>
        <v>1.0510587686130346</v>
      </c>
      <c r="Q189" s="54"/>
      <c r="S189" s="53"/>
      <c r="T189" s="42"/>
    </row>
    <row r="190" spans="1:20" s="36" customFormat="1">
      <c r="B190" s="32" t="s">
        <v>107</v>
      </c>
      <c r="C190" s="33">
        <v>8215468</v>
      </c>
      <c r="D190" s="28">
        <f t="shared" si="80"/>
        <v>5.2442334185402339E-2</v>
      </c>
      <c r="E190" s="29">
        <v>8119036.557</v>
      </c>
      <c r="F190" s="24">
        <f t="shared" si="81"/>
        <v>5.147364274055044E-2</v>
      </c>
      <c r="G190" s="83">
        <f>7341320.04+73195.517</f>
        <v>7414515.557</v>
      </c>
      <c r="H190" s="24">
        <f t="shared" si="82"/>
        <v>5.6657017662803399E-2</v>
      </c>
      <c r="I190" s="54"/>
      <c r="J190" s="29">
        <v>3228626.5389276897</v>
      </c>
      <c r="K190" s="24">
        <f>(J190/J176)-1</f>
        <v>4.3406254967346403E-3</v>
      </c>
      <c r="L190" s="40"/>
      <c r="N190" s="53">
        <f t="shared" si="84"/>
        <v>0.39299362360460655</v>
      </c>
      <c r="O190" s="54">
        <f t="shared" si="86"/>
        <v>9.7493221688648768E-2</v>
      </c>
      <c r="P190" s="54">
        <f t="shared" si="85"/>
        <v>0.98826220940791198</v>
      </c>
      <c r="Q190" s="54"/>
      <c r="S190" s="53"/>
      <c r="T190" s="42"/>
    </row>
    <row r="191" spans="1:20" s="56" customFormat="1">
      <c r="B191" s="57" t="s">
        <v>108</v>
      </c>
      <c r="C191" s="59">
        <f>SUM(C179:C190)</f>
        <v>111237416</v>
      </c>
      <c r="D191" s="80">
        <f t="shared" si="80"/>
        <v>1.2336504013212846E-3</v>
      </c>
      <c r="E191" s="59">
        <f>SUM(E179:E190)</f>
        <v>103909489.52399999</v>
      </c>
      <c r="F191" s="81">
        <f t="shared" si="81"/>
        <v>-2.3993844920466856E-5</v>
      </c>
      <c r="G191" s="41">
        <f>SUM(G179:G190)</f>
        <v>103923413.52399999</v>
      </c>
      <c r="H191" s="81">
        <f t="shared" si="82"/>
        <v>1.7604097759409409E-3</v>
      </c>
      <c r="J191" s="76">
        <f>SUM(J179:J190)</f>
        <v>43849551.655821621</v>
      </c>
      <c r="K191" s="81">
        <f t="shared" si="83"/>
        <v>-1.559430305509113E-2</v>
      </c>
      <c r="L191" s="82"/>
      <c r="M191" s="81"/>
      <c r="N191" s="60">
        <f t="shared" si="84"/>
        <v>0.39419786284699043</v>
      </c>
      <c r="O191" s="77">
        <f>AVERAGE(O179:O190)</f>
        <v>6.4561836697466568E-2</v>
      </c>
      <c r="P191" s="54">
        <f t="shared" si="85"/>
        <v>0.93412354637939443</v>
      </c>
      <c r="Q191" s="77"/>
      <c r="S191" s="53"/>
      <c r="T191" s="42"/>
    </row>
    <row r="192" spans="1:20" s="36" customFormat="1">
      <c r="C192" s="86"/>
      <c r="E192" s="87"/>
      <c r="H192" s="88"/>
      <c r="L192" s="82"/>
      <c r="P192" s="54"/>
      <c r="S192" s="53"/>
      <c r="T192" s="42"/>
    </row>
    <row r="193" spans="1:20" s="36" customFormat="1">
      <c r="A193" s="36">
        <v>2010</v>
      </c>
      <c r="B193" s="32" t="s">
        <v>96</v>
      </c>
      <c r="C193" s="33">
        <v>9390504</v>
      </c>
      <c r="D193" s="28">
        <f t="shared" ref="D193:D204" si="87">(C193/C179)-1</f>
        <v>0.17274609424076437</v>
      </c>
      <c r="E193" s="29">
        <v>9190609.3279999997</v>
      </c>
      <c r="F193" s="24">
        <f t="shared" ref="F193:F205" si="88">(E193/E179)-1</f>
        <v>0.15619187974299464</v>
      </c>
      <c r="G193" s="29">
        <f>8657026.254+182595.074</f>
        <v>8839621.3279999997</v>
      </c>
      <c r="H193" s="24">
        <f t="shared" ref="H193:H205" si="89">(G193/G179)-1</f>
        <v>0.17653470488927381</v>
      </c>
      <c r="J193" s="29">
        <v>2877638.5051508057</v>
      </c>
      <c r="K193" s="24">
        <f t="shared" ref="K193:K203" si="90">(J193/J179)-1</f>
        <v>3.5528798720040999E-2</v>
      </c>
      <c r="L193" s="40"/>
      <c r="N193" s="66">
        <f t="shared" ref="N193:N205" si="91">(J193/C193)</f>
        <v>0.30644132680746483</v>
      </c>
      <c r="O193" s="54">
        <f t="shared" ref="O193:O203" si="92">(C193-G193)/C193</f>
        <v>5.8663802496649833E-2</v>
      </c>
      <c r="P193" s="54">
        <f>(E193/C193)</f>
        <v>0.97871310506869491</v>
      </c>
      <c r="Q193" s="54"/>
      <c r="S193" s="53"/>
      <c r="T193" s="42"/>
    </row>
    <row r="194" spans="1:20" s="36" customFormat="1">
      <c r="B194" s="32" t="s">
        <v>97</v>
      </c>
      <c r="C194" s="33">
        <v>7653971</v>
      </c>
      <c r="D194" s="28">
        <f t="shared" si="87"/>
        <v>5.7811979358353138E-2</v>
      </c>
      <c r="E194" s="29">
        <v>7673815.0499999998</v>
      </c>
      <c r="F194" s="24">
        <f t="shared" si="88"/>
        <v>2.737660897494254E-2</v>
      </c>
      <c r="G194" s="29">
        <f>6929803.418+146931.632</f>
        <v>7076735.0499999998</v>
      </c>
      <c r="H194" s="24">
        <f t="shared" si="89"/>
        <v>3.5317836451671747E-2</v>
      </c>
      <c r="J194" s="29">
        <v>2280559.2078493596</v>
      </c>
      <c r="K194" s="24">
        <f t="shared" si="90"/>
        <v>6.3245708278108825E-2</v>
      </c>
      <c r="L194" s="40"/>
      <c r="N194" s="66">
        <f t="shared" si="91"/>
        <v>0.29795764941484093</v>
      </c>
      <c r="O194" s="54">
        <f>(C194-G194)/C194</f>
        <v>7.5416532150435395E-2</v>
      </c>
      <c r="P194" s="54">
        <f t="shared" si="85"/>
        <v>1.0025926476596265</v>
      </c>
      <c r="Q194" s="54"/>
      <c r="S194" s="53"/>
      <c r="T194" s="42"/>
    </row>
    <row r="195" spans="1:20" s="36" customFormat="1">
      <c r="B195" s="32" t="s">
        <v>98</v>
      </c>
      <c r="C195" s="33">
        <v>7879751.5</v>
      </c>
      <c r="D195" s="28">
        <f t="shared" si="87"/>
        <v>-1.6181023905682212E-2</v>
      </c>
      <c r="E195" s="29">
        <v>7350261.3449999988</v>
      </c>
      <c r="F195" s="24">
        <f t="shared" si="88"/>
        <v>5.7460551872111854E-2</v>
      </c>
      <c r="G195" s="29">
        <f>7427271.549+157022.796</f>
        <v>7584294.3449999997</v>
      </c>
      <c r="H195" s="24">
        <f t="shared" si="89"/>
        <v>1.666102687003268E-2</v>
      </c>
      <c r="J195" s="29">
        <v>2514592.1259884923</v>
      </c>
      <c r="K195" s="24">
        <f t="shared" si="90"/>
        <v>-5.2554135180113981E-2</v>
      </c>
      <c r="L195" s="40"/>
      <c r="N195" s="66">
        <f t="shared" si="91"/>
        <v>0.31912073952947528</v>
      </c>
      <c r="O195" s="54">
        <f t="shared" si="92"/>
        <v>3.7495745265570909E-2</v>
      </c>
      <c r="P195" s="54">
        <f t="shared" si="85"/>
        <v>0.93280369882222791</v>
      </c>
      <c r="Q195" s="54"/>
      <c r="R195" s="89"/>
      <c r="S195" s="53"/>
      <c r="T195" s="42"/>
    </row>
    <row r="196" spans="1:20" s="36" customFormat="1">
      <c r="B196" s="63" t="s">
        <v>99</v>
      </c>
      <c r="C196" s="33">
        <v>8037871</v>
      </c>
      <c r="D196" s="64">
        <f t="shared" si="87"/>
        <v>-5.3604877816168184E-2</v>
      </c>
      <c r="E196" s="29">
        <v>7041000.4790000012</v>
      </c>
      <c r="F196" s="65">
        <f t="shared" si="88"/>
        <v>-6.4134007415670435E-2</v>
      </c>
      <c r="G196" s="29">
        <f>7481070.812+153412.667</f>
        <v>7634483.4790000003</v>
      </c>
      <c r="H196" s="65">
        <f t="shared" si="89"/>
        <v>-6.3592569417610711E-2</v>
      </c>
      <c r="J196" s="29">
        <v>3108075</v>
      </c>
      <c r="K196" s="65">
        <f t="shared" si="90"/>
        <v>-5.3429718911914725E-2</v>
      </c>
      <c r="L196" s="40"/>
      <c r="N196" s="66">
        <f t="shared" si="91"/>
        <v>0.38667888549094653</v>
      </c>
      <c r="O196" s="54">
        <f t="shared" si="92"/>
        <v>5.0185866506192958E-2</v>
      </c>
      <c r="P196" s="54">
        <f t="shared" si="85"/>
        <v>0.87597828815615497</v>
      </c>
      <c r="Q196" s="54"/>
      <c r="S196" s="53"/>
      <c r="T196" s="42"/>
    </row>
    <row r="197" spans="1:20" s="36" customFormat="1">
      <c r="B197" s="32" t="s">
        <v>100</v>
      </c>
      <c r="C197" s="33">
        <v>10395115</v>
      </c>
      <c r="D197" s="28">
        <f t="shared" si="87"/>
        <v>7.6513307763102612E-2</v>
      </c>
      <c r="E197" s="29">
        <v>8451975.0600000005</v>
      </c>
      <c r="F197" s="24">
        <f t="shared" si="88"/>
        <v>1.592120751398074E-2</v>
      </c>
      <c r="G197" s="29">
        <f>9040849.541+199363.519</f>
        <v>9240213.0599999987</v>
      </c>
      <c r="H197" s="24">
        <f t="shared" si="89"/>
        <v>7.2143098171991937E-2</v>
      </c>
      <c r="J197" s="29">
        <v>3896313</v>
      </c>
      <c r="K197" s="24">
        <f t="shared" si="90"/>
        <v>8.7612835123159538E-2</v>
      </c>
      <c r="L197" s="40"/>
      <c r="N197" s="66">
        <f t="shared" si="91"/>
        <v>0.37482153877085533</v>
      </c>
      <c r="O197" s="54">
        <f>(C197-G197)/C197</f>
        <v>0.11110044862418562</v>
      </c>
      <c r="P197" s="54">
        <f t="shared" si="85"/>
        <v>0.81307181883028712</v>
      </c>
      <c r="Q197" s="54"/>
      <c r="S197" s="53"/>
      <c r="T197" s="42"/>
    </row>
    <row r="198" spans="1:20" s="36" customFormat="1">
      <c r="B198" s="32" t="s">
        <v>101</v>
      </c>
      <c r="C198" s="33">
        <v>11409507</v>
      </c>
      <c r="D198" s="28">
        <f>(C198/C184)-1</f>
        <v>0.10051035599913538</v>
      </c>
      <c r="E198" s="29">
        <v>10174179.499</v>
      </c>
      <c r="F198" s="24">
        <f t="shared" si="88"/>
        <v>0.10443771816639535</v>
      </c>
      <c r="G198" s="29">
        <f>10695623.291+208965.208</f>
        <v>10904588.499</v>
      </c>
      <c r="H198" s="24">
        <f t="shared" si="89"/>
        <v>9.5881176262305301E-2</v>
      </c>
      <c r="J198" s="29">
        <v>4626722</v>
      </c>
      <c r="K198" s="24">
        <f t="shared" si="90"/>
        <v>7.0783418655275154E-2</v>
      </c>
      <c r="L198" s="40"/>
      <c r="N198" s="66">
        <f t="shared" si="91"/>
        <v>0.40551462915969988</v>
      </c>
      <c r="O198" s="54">
        <f t="shared" si="92"/>
        <v>4.4254190912893974E-2</v>
      </c>
      <c r="P198" s="54">
        <f t="shared" si="85"/>
        <v>0.89172823146521574</v>
      </c>
      <c r="Q198" s="54"/>
      <c r="S198" s="53"/>
      <c r="T198" s="42"/>
    </row>
    <row r="199" spans="1:20" s="36" customFormat="1">
      <c r="B199" s="32" t="s">
        <v>102</v>
      </c>
      <c r="C199" s="33">
        <v>11649520</v>
      </c>
      <c r="D199" s="28">
        <f>(C199/C185)-1</f>
        <v>5.8284826613553387E-2</v>
      </c>
      <c r="E199" s="29">
        <v>10681472.721000001</v>
      </c>
      <c r="F199" s="24">
        <f t="shared" si="88"/>
        <v>5.6612403234886033E-2</v>
      </c>
      <c r="G199" s="29">
        <f>10234337.945+207581.776</f>
        <v>10441919.721000001</v>
      </c>
      <c r="H199" s="24">
        <f t="shared" si="89"/>
        <v>5.5109037276906303E-2</v>
      </c>
      <c r="J199" s="29">
        <v>4387169</v>
      </c>
      <c r="K199" s="24">
        <f t="shared" si="90"/>
        <v>6.7895313791596523E-2</v>
      </c>
      <c r="L199" s="40"/>
      <c r="N199" s="66">
        <f t="shared" si="91"/>
        <v>0.37659654646715057</v>
      </c>
      <c r="O199" s="54">
        <f t="shared" si="92"/>
        <v>0.10366094731800102</v>
      </c>
      <c r="P199" s="54">
        <f t="shared" si="85"/>
        <v>0.9169023891971515</v>
      </c>
      <c r="Q199" s="54"/>
      <c r="S199" s="53"/>
      <c r="T199" s="42"/>
    </row>
    <row r="200" spans="1:20" s="36" customFormat="1">
      <c r="B200" s="32" t="s">
        <v>103</v>
      </c>
      <c r="C200" s="33">
        <v>11521499</v>
      </c>
      <c r="D200" s="28">
        <f>(C200/C186)-1</f>
        <v>6.3919411071771126E-3</v>
      </c>
      <c r="E200" s="29">
        <v>10556122.421</v>
      </c>
      <c r="F200" s="24">
        <f>(E200/E186)-1</f>
        <v>5.5075525813064186E-2</v>
      </c>
      <c r="G200" s="29">
        <f>10687427.754+207425.667</f>
        <v>10894853.421</v>
      </c>
      <c r="H200" s="24">
        <f>(G200/G186)-1</f>
        <v>2.0290563100434866E-2</v>
      </c>
      <c r="J200" s="29">
        <v>4725900</v>
      </c>
      <c r="K200" s="24">
        <f>(J200/J186)-1</f>
        <v>-1.1594946613196377E-2</v>
      </c>
      <c r="L200" s="40"/>
      <c r="N200" s="66">
        <f t="shared" si="91"/>
        <v>0.41018100162140358</v>
      </c>
      <c r="O200" s="54">
        <f t="shared" si="92"/>
        <v>5.4389240410470885E-2</v>
      </c>
      <c r="P200" s="54">
        <f t="shared" si="85"/>
        <v>0.91621085251146572</v>
      </c>
      <c r="Q200" s="54"/>
      <c r="S200" s="53"/>
      <c r="T200" s="42"/>
    </row>
    <row r="201" spans="1:20" s="36" customFormat="1">
      <c r="B201" s="32" t="s">
        <v>104</v>
      </c>
      <c r="C201" s="33">
        <v>10666454</v>
      </c>
      <c r="D201" s="28">
        <f>(C201/C187)-1</f>
        <v>3.1296774874093103E-2</v>
      </c>
      <c r="E201" s="29">
        <v>10383432.869000003</v>
      </c>
      <c r="F201" s="24">
        <f>(E201/E187)-1</f>
        <v>2.5601801379104616E-2</v>
      </c>
      <c r="G201" s="29">
        <f>10143338.036+192530.833</f>
        <v>10335868.869000001</v>
      </c>
      <c r="H201" s="24">
        <f t="shared" si="89"/>
        <v>3.4288834426137615E-2</v>
      </c>
      <c r="J201" s="29">
        <f>4485216+193120</f>
        <v>4678336</v>
      </c>
      <c r="K201" s="24">
        <f t="shared" si="90"/>
        <v>6.0249643142684661E-3</v>
      </c>
      <c r="L201" s="40"/>
      <c r="N201" s="66">
        <f t="shared" si="91"/>
        <v>0.43860274464222132</v>
      </c>
      <c r="O201" s="54">
        <f t="shared" si="92"/>
        <v>3.099297395366812E-2</v>
      </c>
      <c r="P201" s="54">
        <f t="shared" si="85"/>
        <v>0.97346623995190928</v>
      </c>
      <c r="Q201" s="54"/>
      <c r="S201" s="53"/>
      <c r="T201" s="42"/>
    </row>
    <row r="202" spans="1:20" s="36" customFormat="1">
      <c r="B202" s="32" t="s">
        <v>105</v>
      </c>
      <c r="C202" s="33">
        <v>9299921</v>
      </c>
      <c r="D202" s="28">
        <f>(C202/C188)-1</f>
        <v>-0.10047855914398873</v>
      </c>
      <c r="E202" s="29">
        <f>8847766.789+191847.985</f>
        <v>9039614.7740000002</v>
      </c>
      <c r="F202" s="24">
        <f t="shared" si="88"/>
        <v>-5.8202888635088379E-2</v>
      </c>
      <c r="G202" s="29">
        <f>8235791.789+170633.985</f>
        <v>8406425.7740000002</v>
      </c>
      <c r="H202" s="24">
        <f>(G202/G188)-1</f>
        <v>-9.9096559773113713E-2</v>
      </c>
      <c r="J202" s="29">
        <f>3873241+171906</f>
        <v>4045147</v>
      </c>
      <c r="K202" s="24">
        <f t="shared" si="90"/>
        <v>-7.7116913060271797E-2</v>
      </c>
      <c r="L202" s="40"/>
      <c r="N202" s="66">
        <f t="shared" si="91"/>
        <v>0.43496573788099918</v>
      </c>
      <c r="O202" s="54">
        <f t="shared" si="92"/>
        <v>9.6075571609694294E-2</v>
      </c>
      <c r="P202" s="54">
        <f t="shared" si="85"/>
        <v>0.9720098454599776</v>
      </c>
      <c r="Q202" s="54"/>
      <c r="S202" s="53"/>
      <c r="T202" s="42"/>
    </row>
    <row r="203" spans="1:20" s="36" customFormat="1">
      <c r="B203" s="55" t="s">
        <v>106</v>
      </c>
      <c r="C203" s="33">
        <v>7811927</v>
      </c>
      <c r="D203" s="28">
        <f t="shared" si="87"/>
        <v>-3.734868167785832E-2</v>
      </c>
      <c r="E203" s="29">
        <f>7822011.465+171511.262</f>
        <v>7993522.727</v>
      </c>
      <c r="F203" s="24">
        <f t="shared" si="88"/>
        <v>-6.2822080116796464E-2</v>
      </c>
      <c r="G203" s="29">
        <f>7502443.465+147664.262</f>
        <v>7650107.727</v>
      </c>
      <c r="H203" s="24">
        <f t="shared" si="89"/>
        <v>-5.3127089403466443E-2</v>
      </c>
      <c r="J203" s="29">
        <f>3553673+148059</f>
        <v>3701732</v>
      </c>
      <c r="K203" s="24">
        <f t="shared" si="90"/>
        <v>-5.883734860727341E-2</v>
      </c>
      <c r="L203" s="40"/>
      <c r="N203" s="53">
        <f t="shared" si="91"/>
        <v>0.47385645052750747</v>
      </c>
      <c r="O203" s="54">
        <f t="shared" si="92"/>
        <v>2.0714386219942923E-2</v>
      </c>
      <c r="P203" s="54">
        <f t="shared" si="85"/>
        <v>1.0232459580075441</v>
      </c>
      <c r="Q203" s="54"/>
      <c r="S203" s="53"/>
      <c r="T203" s="42"/>
    </row>
    <row r="204" spans="1:20" s="36" customFormat="1">
      <c r="B204" s="32" t="s">
        <v>107</v>
      </c>
      <c r="C204" s="33">
        <v>8887492</v>
      </c>
      <c r="D204" s="28">
        <f t="shared" si="87"/>
        <v>8.1799843904206027E-2</v>
      </c>
      <c r="E204" s="29">
        <f>7921087.693+148022.911</f>
        <v>8069110.6040000003</v>
      </c>
      <c r="F204" s="24">
        <f t="shared" si="88"/>
        <v>-6.149245991133645E-3</v>
      </c>
      <c r="G204" s="29">
        <f>7968391.693+171244.911</f>
        <v>8139636.6040000003</v>
      </c>
      <c r="H204" s="24">
        <f t="shared" si="89"/>
        <v>9.7797494849871658E-2</v>
      </c>
      <c r="J204" s="29">
        <f>3600977+171281</f>
        <v>3772258</v>
      </c>
      <c r="K204" s="24">
        <f>(J204/J190)-1</f>
        <v>0.16837855184479289</v>
      </c>
      <c r="L204" s="144"/>
      <c r="M204" s="144"/>
      <c r="N204" s="53">
        <f t="shared" si="91"/>
        <v>0.42444572664594243</v>
      </c>
      <c r="O204" s="54">
        <f>(C204-G204)/C204</f>
        <v>8.4146955744095156E-2</v>
      </c>
      <c r="P204" s="54">
        <f t="shared" si="85"/>
        <v>0.90791762220432948</v>
      </c>
      <c r="Q204" s="54"/>
      <c r="S204" s="53"/>
      <c r="T204" s="42"/>
    </row>
    <row r="205" spans="1:20" s="56" customFormat="1">
      <c r="B205" s="57" t="s">
        <v>108</v>
      </c>
      <c r="C205" s="59">
        <f>SUM(C193:C204)</f>
        <v>114603532.5</v>
      </c>
      <c r="D205" s="80">
        <f>(C205/C191)-1</f>
        <v>3.026064988780397E-2</v>
      </c>
      <c r="E205" s="59">
        <f>SUM(E193:E204)</f>
        <v>106605116.877</v>
      </c>
      <c r="F205" s="81">
        <f t="shared" si="88"/>
        <v>2.5942070982625687E-2</v>
      </c>
      <c r="G205" s="59">
        <f>SUM(G193:G204)</f>
        <v>107148747.877</v>
      </c>
      <c r="H205" s="81">
        <f t="shared" si="89"/>
        <v>3.1035685257347234E-2</v>
      </c>
      <c r="J205" s="76">
        <f>SUM(J193:J204)</f>
        <v>44614441.838988662</v>
      </c>
      <c r="K205" s="81">
        <f>(J205/J191)-1</f>
        <v>1.7443512060755451E-2</v>
      </c>
      <c r="L205" s="144"/>
      <c r="M205" s="144"/>
      <c r="N205" s="60">
        <f t="shared" si="91"/>
        <v>0.38929377538156307</v>
      </c>
      <c r="O205" s="77">
        <f>AVERAGE(O193:O204)</f>
        <v>6.3924721767650086E-2</v>
      </c>
      <c r="P205" s="54">
        <f t="shared" si="85"/>
        <v>0.93020794866859802</v>
      </c>
      <c r="Q205" s="77"/>
      <c r="S205" s="53"/>
      <c r="T205" s="42"/>
    </row>
    <row r="206" spans="1:20" s="36" customFormat="1">
      <c r="D206" s="61"/>
      <c r="L206" s="144"/>
      <c r="M206" s="144"/>
      <c r="S206" s="53"/>
      <c r="T206" s="42"/>
    </row>
    <row r="207" spans="1:20" s="62" customFormat="1">
      <c r="A207" s="62">
        <v>2011</v>
      </c>
      <c r="B207" s="63" t="s">
        <v>96</v>
      </c>
      <c r="C207" s="33">
        <v>7922768</v>
      </c>
      <c r="D207" s="64">
        <f>(C207/C193)-1</f>
        <v>-0.15630002393907716</v>
      </c>
      <c r="E207" s="29">
        <v>8390413.4469999988</v>
      </c>
      <c r="F207" s="65">
        <f t="shared" ref="F207:F219" si="93">(E207/E193)-1</f>
        <v>-8.7066684312446352E-2</v>
      </c>
      <c r="G207" s="29">
        <v>7581323.4469999997</v>
      </c>
      <c r="H207" s="65">
        <f t="shared" ref="H207:H219" si="94">(G207/G193)-1</f>
        <v>-0.14234748687868226</v>
      </c>
      <c r="J207" s="29">
        <v>2963168</v>
      </c>
      <c r="K207" s="65">
        <f t="shared" ref="K207:K219" si="95">(J207/J193)-1</f>
        <v>2.9722112314003901E-2</v>
      </c>
      <c r="L207" s="145"/>
      <c r="M207" s="146"/>
      <c r="N207" s="66">
        <f>(J207/C207)</f>
        <v>0.37400666029852192</v>
      </c>
      <c r="O207" s="67">
        <f>(C207-G207)/C207</f>
        <v>4.3096623932443852E-2</v>
      </c>
      <c r="Q207" s="54"/>
      <c r="R207" s="54"/>
      <c r="S207" s="53"/>
      <c r="T207" s="42"/>
    </row>
    <row r="208" spans="1:20" s="62" customFormat="1">
      <c r="B208" s="63" t="s">
        <v>97</v>
      </c>
      <c r="C208" s="33">
        <v>7253717</v>
      </c>
      <c r="D208" s="64">
        <f t="shared" ref="D208:D219" si="96">(C208/C194)-1</f>
        <v>-5.2293639471589271E-2</v>
      </c>
      <c r="E208" s="29">
        <v>7081196.7250000006</v>
      </c>
      <c r="F208" s="65">
        <f t="shared" si="93"/>
        <v>-7.722603700228603E-2</v>
      </c>
      <c r="G208" s="29">
        <v>6800802.7250000006</v>
      </c>
      <c r="H208" s="65">
        <f t="shared" si="94"/>
        <v>-3.8991473193559667E-2</v>
      </c>
      <c r="J208" s="29">
        <v>2682774</v>
      </c>
      <c r="K208" s="65">
        <f t="shared" si="95"/>
        <v>0.17636673968659733</v>
      </c>
      <c r="L208" s="90"/>
      <c r="N208" s="66">
        <f t="shared" ref="N208:N219" si="97">(J208/C208)</f>
        <v>0.36984817576974671</v>
      </c>
      <c r="O208" s="67">
        <f t="shared" ref="O208:O218" si="98">(C208-G208)/C208</f>
        <v>6.2438922693013724E-2</v>
      </c>
      <c r="Q208" s="54"/>
      <c r="R208" s="54"/>
      <c r="S208" s="53"/>
      <c r="T208" s="42"/>
    </row>
    <row r="209" spans="1:20" s="62" customFormat="1">
      <c r="B209" s="63" t="s">
        <v>98</v>
      </c>
      <c r="C209" s="33">
        <v>8196116.5</v>
      </c>
      <c r="D209" s="64">
        <f t="shared" si="96"/>
        <v>4.0149108763138042E-2</v>
      </c>
      <c r="E209" s="29">
        <v>7155217.3389999997</v>
      </c>
      <c r="F209" s="65">
        <f t="shared" si="93"/>
        <v>-2.6535655923673684E-2</v>
      </c>
      <c r="G209" s="29">
        <v>7656680.3389999997</v>
      </c>
      <c r="H209" s="65">
        <f t="shared" si="94"/>
        <v>9.544196296616736E-3</v>
      </c>
      <c r="J209" s="29">
        <v>3184237</v>
      </c>
      <c r="K209" s="65">
        <f t="shared" si="95"/>
        <v>0.26630357547479733</v>
      </c>
      <c r="L209" s="90"/>
      <c r="N209" s="66">
        <f t="shared" si="97"/>
        <v>0.38850558066128027</v>
      </c>
      <c r="O209" s="67">
        <f t="shared" si="98"/>
        <v>6.581606801221046E-2</v>
      </c>
      <c r="Q209" s="54"/>
      <c r="R209" s="54"/>
      <c r="S209" s="53"/>
      <c r="T209" s="42"/>
    </row>
    <row r="210" spans="1:20" s="62" customFormat="1">
      <c r="B210" s="63" t="s">
        <v>99</v>
      </c>
      <c r="C210" s="33">
        <v>9460285</v>
      </c>
      <c r="D210" s="64">
        <f t="shared" si="96"/>
        <v>0.17696402442885684</v>
      </c>
      <c r="E210" s="29">
        <v>8402569.8670000006</v>
      </c>
      <c r="F210" s="65">
        <f t="shared" si="93"/>
        <v>0.19337726109534037</v>
      </c>
      <c r="G210" s="29">
        <v>9198493.8669999987</v>
      </c>
      <c r="H210" s="65">
        <f t="shared" si="94"/>
        <v>0.20486132327119266</v>
      </c>
      <c r="J210" s="29">
        <v>3980161</v>
      </c>
      <c r="K210" s="65">
        <f t="shared" si="95"/>
        <v>0.28058718016778883</v>
      </c>
      <c r="L210" s="90"/>
      <c r="N210" s="66">
        <f t="shared" si="97"/>
        <v>0.42072316003164811</v>
      </c>
      <c r="O210" s="67">
        <f t="shared" si="98"/>
        <v>2.7672647599940311E-2</v>
      </c>
      <c r="Q210" s="54"/>
      <c r="R210" s="54"/>
      <c r="S210" s="53"/>
      <c r="T210" s="42"/>
    </row>
    <row r="211" spans="1:20" s="62" customFormat="1">
      <c r="B211" s="63" t="s">
        <v>100</v>
      </c>
      <c r="C211" s="33">
        <v>10098308</v>
      </c>
      <c r="D211" s="64">
        <f t="shared" si="96"/>
        <v>-2.855254607572888E-2</v>
      </c>
      <c r="E211" s="29">
        <v>8930549.4979999997</v>
      </c>
      <c r="F211" s="65">
        <f t="shared" si="93"/>
        <v>5.6622793442080877E-2</v>
      </c>
      <c r="G211" s="29">
        <v>9058096.4979999997</v>
      </c>
      <c r="H211" s="65">
        <f t="shared" si="94"/>
        <v>-1.9709130170208367E-2</v>
      </c>
      <c r="J211" s="29">
        <v>4107708</v>
      </c>
      <c r="K211" s="65">
        <f t="shared" si="95"/>
        <v>5.4255138126736657E-2</v>
      </c>
      <c r="L211" s="90"/>
      <c r="N211" s="66">
        <f t="shared" si="97"/>
        <v>0.40677190673922797</v>
      </c>
      <c r="O211" s="67">
        <f>(C211-G211)/C211</f>
        <v>0.10300849429429171</v>
      </c>
      <c r="Q211" s="54"/>
      <c r="R211" s="54"/>
      <c r="S211" s="53"/>
      <c r="T211" s="42"/>
    </row>
    <row r="212" spans="1:20" s="62" customFormat="1">
      <c r="B212" s="63" t="s">
        <v>101</v>
      </c>
      <c r="C212" s="33">
        <v>10539641</v>
      </c>
      <c r="D212" s="64">
        <f t="shared" si="96"/>
        <v>-7.624045456127071E-2</v>
      </c>
      <c r="E212" s="72">
        <f>9831304.301+196801.85</f>
        <v>10028106.151000001</v>
      </c>
      <c r="F212" s="65">
        <f t="shared" si="93"/>
        <v>-1.4357260751528544E-2</v>
      </c>
      <c r="G212" s="72">
        <f>10107182.301+202181.85</f>
        <v>10309364.151000001</v>
      </c>
      <c r="H212" s="65">
        <f t="shared" si="94"/>
        <v>-5.4584760172709301E-2</v>
      </c>
      <c r="J212" s="72">
        <f>4186236+202730</f>
        <v>4388966</v>
      </c>
      <c r="K212" s="65">
        <f>(J212/J198)-1</f>
        <v>-5.1387569860475768E-2</v>
      </c>
      <c r="L212" s="90"/>
      <c r="N212" s="66">
        <f t="shared" si="97"/>
        <v>0.41642462015546827</v>
      </c>
      <c r="O212" s="67">
        <f t="shared" si="98"/>
        <v>2.1848642567616816E-2</v>
      </c>
      <c r="Q212" s="54"/>
      <c r="R212" s="54"/>
      <c r="S212" s="53"/>
      <c r="T212" s="42"/>
    </row>
    <row r="213" spans="1:20" s="62" customFormat="1">
      <c r="B213" s="63" t="s">
        <v>102</v>
      </c>
      <c r="C213" s="33">
        <v>11211614</v>
      </c>
      <c r="D213" s="64">
        <f t="shared" si="96"/>
        <v>-3.7590046628530605E-2</v>
      </c>
      <c r="E213" s="72">
        <v>10051637.073999999</v>
      </c>
      <c r="F213" s="65">
        <f t="shared" si="93"/>
        <v>-5.8965244161671815E-2</v>
      </c>
      <c r="G213" s="72">
        <v>11047731.073999999</v>
      </c>
      <c r="H213" s="65">
        <f t="shared" si="94"/>
        <v>5.801723908886558E-2</v>
      </c>
      <c r="J213" s="72">
        <v>5385060</v>
      </c>
      <c r="K213" s="65">
        <f t="shared" si="95"/>
        <v>0.227456703856177</v>
      </c>
      <c r="L213" s="90"/>
      <c r="M213" s="90"/>
      <c r="N213" s="66">
        <f t="shared" si="97"/>
        <v>0.48031086336008355</v>
      </c>
      <c r="O213" s="67">
        <f>(C213-G213)/C213</f>
        <v>1.461724654452079E-2</v>
      </c>
      <c r="Q213" s="54"/>
      <c r="R213" s="67"/>
      <c r="S213" s="53"/>
      <c r="T213" s="42"/>
    </row>
    <row r="214" spans="1:20" s="62" customFormat="1">
      <c r="B214" s="63" t="s">
        <v>103</v>
      </c>
      <c r="C214" s="33">
        <v>11325605</v>
      </c>
      <c r="D214" s="64">
        <f t="shared" si="96"/>
        <v>-1.7002475111962401E-2</v>
      </c>
      <c r="E214" s="72">
        <v>10489122.466</v>
      </c>
      <c r="F214" s="65">
        <f t="shared" si="93"/>
        <v>-6.347023303435062E-3</v>
      </c>
      <c r="G214" s="72">
        <v>10567032.466</v>
      </c>
      <c r="H214" s="65">
        <f t="shared" si="94"/>
        <v>-3.0089524138812163E-2</v>
      </c>
      <c r="J214" s="72">
        <v>5462970</v>
      </c>
      <c r="K214" s="65">
        <f t="shared" si="95"/>
        <v>0.15596394337586483</v>
      </c>
      <c r="L214" s="90"/>
      <c r="M214" s="90"/>
      <c r="N214" s="66">
        <f t="shared" si="97"/>
        <v>0.48235568872479662</v>
      </c>
      <c r="O214" s="54">
        <f t="shared" si="98"/>
        <v>6.6978544104266388E-2</v>
      </c>
      <c r="Q214" s="54"/>
      <c r="R214" s="67"/>
      <c r="S214" s="53"/>
      <c r="T214" s="42"/>
    </row>
    <row r="215" spans="1:20" s="62" customFormat="1">
      <c r="B215" s="63" t="s">
        <v>104</v>
      </c>
      <c r="C215" s="33">
        <v>10530592</v>
      </c>
      <c r="D215" s="64">
        <f t="shared" si="96"/>
        <v>-1.2737316450246672E-2</v>
      </c>
      <c r="E215" s="72">
        <v>10748507.380000001</v>
      </c>
      <c r="F215" s="65">
        <f t="shared" si="93"/>
        <v>3.5159326939931068E-2</v>
      </c>
      <c r="G215" s="72">
        <v>9870682.3800000008</v>
      </c>
      <c r="H215" s="65">
        <f t="shared" si="94"/>
        <v>-4.5007003755167307E-2</v>
      </c>
      <c r="J215" s="72">
        <v>4585145</v>
      </c>
      <c r="K215" s="65">
        <f t="shared" si="95"/>
        <v>-1.9919689393835704E-2</v>
      </c>
      <c r="L215" s="90"/>
      <c r="M215" s="90"/>
      <c r="N215" s="66">
        <f t="shared" si="97"/>
        <v>0.43541189327247698</v>
      </c>
      <c r="O215" s="54">
        <f t="shared" si="98"/>
        <v>6.2665956481838744E-2</v>
      </c>
      <c r="Q215" s="54"/>
      <c r="R215" s="67"/>
      <c r="S215" s="53"/>
      <c r="T215" s="42"/>
    </row>
    <row r="216" spans="1:20" s="62" customFormat="1">
      <c r="B216" s="63" t="s">
        <v>105</v>
      </c>
      <c r="C216" s="33">
        <v>9050810</v>
      </c>
      <c r="D216" s="64">
        <f t="shared" si="96"/>
        <v>-2.6786356572276238E-2</v>
      </c>
      <c r="E216" s="72">
        <v>9085583.0749999993</v>
      </c>
      <c r="F216" s="65">
        <f t="shared" si="93"/>
        <v>5.085205747065169E-3</v>
      </c>
      <c r="G216" s="72">
        <v>8483851.0749999993</v>
      </c>
      <c r="H216" s="65">
        <f t="shared" si="94"/>
        <v>9.2102521430053041E-3</v>
      </c>
      <c r="J216" s="72">
        <v>3983413</v>
      </c>
      <c r="K216" s="65">
        <f t="shared" si="95"/>
        <v>-1.5261250085596423E-2</v>
      </c>
      <c r="L216" s="90"/>
      <c r="M216" s="90"/>
      <c r="N216" s="66">
        <f t="shared" si="97"/>
        <v>0.44011674093257952</v>
      </c>
      <c r="O216" s="54">
        <f t="shared" si="98"/>
        <v>6.2641788414517674E-2</v>
      </c>
      <c r="Q216" s="54"/>
      <c r="R216" s="67"/>
      <c r="S216" s="53"/>
      <c r="T216" s="42"/>
    </row>
    <row r="217" spans="1:20" s="62" customFormat="1">
      <c r="B217" s="75" t="s">
        <v>106</v>
      </c>
      <c r="C217" s="33">
        <v>8021393</v>
      </c>
      <c r="D217" s="64">
        <f t="shared" si="96"/>
        <v>2.6813614617750448E-2</v>
      </c>
      <c r="E217" s="72">
        <v>7544303.75</v>
      </c>
      <c r="F217" s="65">
        <f t="shared" si="93"/>
        <v>-5.6197873245879104E-2</v>
      </c>
      <c r="G217" s="72">
        <v>7586718</v>
      </c>
      <c r="H217" s="65">
        <f t="shared" si="94"/>
        <v>-8.2861221386824058E-3</v>
      </c>
      <c r="J217" s="72">
        <v>4025826.6809647102</v>
      </c>
      <c r="K217" s="65">
        <f t="shared" si="95"/>
        <v>8.7552173135362121E-2</v>
      </c>
      <c r="L217" s="90"/>
      <c r="M217" s="90"/>
      <c r="N217" s="53">
        <f t="shared" si="97"/>
        <v>0.50188622860950838</v>
      </c>
      <c r="O217" s="54">
        <f t="shared" si="98"/>
        <v>5.4189465595314928E-2</v>
      </c>
      <c r="Q217" s="54"/>
      <c r="R217" s="67"/>
      <c r="S217" s="53"/>
      <c r="T217" s="42"/>
    </row>
    <row r="218" spans="1:20" s="62" customFormat="1">
      <c r="B218" s="63" t="s">
        <v>107</v>
      </c>
      <c r="C218" s="33">
        <v>7931422</v>
      </c>
      <c r="D218" s="64">
        <f t="shared" si="96"/>
        <v>-0.10757478037673618</v>
      </c>
      <c r="E218" s="72">
        <v>7595995.04</v>
      </c>
      <c r="F218" s="65">
        <f t="shared" si="93"/>
        <v>-5.863292588472746E-2</v>
      </c>
      <c r="G218" s="72">
        <v>7560800.04</v>
      </c>
      <c r="H218" s="65">
        <f t="shared" si="94"/>
        <v>-7.1113317726684167E-2</v>
      </c>
      <c r="J218" s="72">
        <v>3990632</v>
      </c>
      <c r="K218" s="65">
        <f t="shared" si="95"/>
        <v>5.7889465672814611E-2</v>
      </c>
      <c r="L218" s="90"/>
      <c r="M218" s="90"/>
      <c r="N218" s="53">
        <f>(J218/C218)</f>
        <v>0.50314205951971791</v>
      </c>
      <c r="O218" s="54">
        <f t="shared" si="98"/>
        <v>4.6728311770575306E-2</v>
      </c>
      <c r="Q218" s="54"/>
      <c r="R218" s="67"/>
      <c r="S218" s="53"/>
      <c r="T218" s="42"/>
    </row>
    <row r="219" spans="1:20" s="91" customFormat="1">
      <c r="B219" s="92" t="s">
        <v>108</v>
      </c>
      <c r="C219" s="93">
        <f>SUM(C207:C218)</f>
        <v>111542271.5</v>
      </c>
      <c r="D219" s="94">
        <f t="shared" si="96"/>
        <v>-2.6711750791800437E-2</v>
      </c>
      <c r="E219" s="93">
        <f>SUM(E207:E218)</f>
        <v>105503201.81200001</v>
      </c>
      <c r="F219" s="95">
        <f t="shared" si="93"/>
        <v>-1.0336418150278637E-2</v>
      </c>
      <c r="G219" s="93">
        <f>SUM(G207:G218)</f>
        <v>105721576.06200001</v>
      </c>
      <c r="H219" s="95">
        <f t="shared" si="94"/>
        <v>-1.3319537962667605E-2</v>
      </c>
      <c r="J219" s="96">
        <f>SUM(J207:J218)</f>
        <v>48740060.680964708</v>
      </c>
      <c r="K219" s="95">
        <f t="shared" si="95"/>
        <v>9.2472721206850572E-2</v>
      </c>
      <c r="L219" s="95"/>
      <c r="M219" s="95"/>
      <c r="N219" s="60">
        <f t="shared" si="97"/>
        <v>0.43696492841249612</v>
      </c>
      <c r="O219" s="77">
        <f>AVERAGE(O207:O218)</f>
        <v>5.2641892667545896E-2</v>
      </c>
      <c r="Q219" s="77"/>
      <c r="R219" s="97"/>
      <c r="S219" s="53"/>
      <c r="T219" s="42"/>
    </row>
    <row r="220" spans="1:20" s="62" customFormat="1">
      <c r="D220" s="98"/>
      <c r="T220" s="42"/>
    </row>
    <row r="221" spans="1:20" s="62" customFormat="1">
      <c r="A221" s="62">
        <v>2012</v>
      </c>
      <c r="B221" s="63" t="s">
        <v>96</v>
      </c>
      <c r="C221" s="33">
        <v>7979304</v>
      </c>
      <c r="D221" s="64">
        <f>(C221/C207)-1</f>
        <v>7.1358898809104065E-3</v>
      </c>
      <c r="E221" s="29">
        <v>7998375.6989999991</v>
      </c>
      <c r="F221" s="65">
        <f t="shared" ref="F221:F233" si="99">(E221/E207)-1</f>
        <v>-4.6724485089608248E-2</v>
      </c>
      <c r="G221" s="29">
        <v>7519892.1339999996</v>
      </c>
      <c r="H221" s="65">
        <f t="shared" ref="H221:H233" si="100">(G221/G207)-1</f>
        <v>-8.1029800970052746E-3</v>
      </c>
      <c r="J221" s="29">
        <v>3512321</v>
      </c>
      <c r="K221" s="65">
        <f t="shared" ref="K221:K233" si="101">(J221/J207)-1</f>
        <v>0.18532631291914603</v>
      </c>
      <c r="L221" s="90"/>
      <c r="M221" s="90"/>
      <c r="N221" s="66">
        <f t="shared" ref="N221:N233" si="102">(J221/C221)</f>
        <v>0.44017886773081966</v>
      </c>
      <c r="O221" s="54">
        <f t="shared" ref="O221:O232" si="103">(C221-G221)/C221</f>
        <v>5.7575430889711732E-2</v>
      </c>
      <c r="Q221" s="67"/>
      <c r="R221" s="67"/>
      <c r="S221" s="53"/>
      <c r="T221" s="42"/>
    </row>
    <row r="222" spans="1:20" s="62" customFormat="1">
      <c r="B222" s="63" t="s">
        <v>97</v>
      </c>
      <c r="C222" s="33">
        <v>7702146</v>
      </c>
      <c r="D222" s="64">
        <f t="shared" ref="D222:D233" si="104">(C222/C208)-1</f>
        <v>6.1820581089667481E-2</v>
      </c>
      <c r="E222" s="29">
        <v>7127076.0449999999</v>
      </c>
      <c r="F222" s="65">
        <f t="shared" si="99"/>
        <v>6.4790347990224539E-3</v>
      </c>
      <c r="G222" s="29">
        <v>7280572</v>
      </c>
      <c r="H222" s="65">
        <f t="shared" si="100"/>
        <v>7.054597735004875E-2</v>
      </c>
      <c r="J222" s="29">
        <v>3665817</v>
      </c>
      <c r="K222" s="65">
        <f t="shared" si="101"/>
        <v>0.36642780942412601</v>
      </c>
      <c r="L222" s="90"/>
      <c r="M222" s="90"/>
      <c r="N222" s="66">
        <f t="shared" si="102"/>
        <v>0.47594748268859094</v>
      </c>
      <c r="O222" s="54">
        <f t="shared" si="103"/>
        <v>5.4734615521440391E-2</v>
      </c>
      <c r="Q222" s="67"/>
      <c r="R222" s="67"/>
      <c r="S222" s="53"/>
      <c r="T222" s="42"/>
    </row>
    <row r="223" spans="1:20" s="62" customFormat="1">
      <c r="B223" s="63" t="s">
        <v>98</v>
      </c>
      <c r="C223" s="33">
        <v>8639929</v>
      </c>
      <c r="D223" s="64">
        <f t="shared" si="104"/>
        <v>5.4149120501154391E-2</v>
      </c>
      <c r="E223" s="29">
        <v>7624983.318</v>
      </c>
      <c r="F223" s="65">
        <f t="shared" si="99"/>
        <v>6.5653628218881543E-2</v>
      </c>
      <c r="G223" s="29">
        <v>8149116.318</v>
      </c>
      <c r="H223" s="65">
        <f t="shared" si="100"/>
        <v>6.431455372267969E-2</v>
      </c>
      <c r="J223" s="29">
        <v>4189950</v>
      </c>
      <c r="K223" s="65">
        <f t="shared" si="101"/>
        <v>0.31584112614733129</v>
      </c>
      <c r="L223" s="90"/>
      <c r="M223" s="90"/>
      <c r="N223" s="66">
        <f t="shared" si="102"/>
        <v>0.48495190180382269</v>
      </c>
      <c r="O223" s="54">
        <f t="shared" si="103"/>
        <v>5.6807490200440305E-2</v>
      </c>
      <c r="Q223" s="67"/>
      <c r="R223" s="67"/>
      <c r="S223" s="53"/>
      <c r="T223" s="42"/>
    </row>
    <row r="224" spans="1:20" s="62" customFormat="1">
      <c r="B224" s="63" t="s">
        <v>99</v>
      </c>
      <c r="C224" s="33">
        <v>8509236</v>
      </c>
      <c r="D224" s="64">
        <f t="shared" si="104"/>
        <v>-0.10053069225715716</v>
      </c>
      <c r="E224" s="29">
        <v>8237156.5350000001</v>
      </c>
      <c r="F224" s="65">
        <f t="shared" si="99"/>
        <v>-1.9686040654019354E-2</v>
      </c>
      <c r="G224" s="29">
        <v>8016770.5350000001</v>
      </c>
      <c r="H224" s="65">
        <f t="shared" si="100"/>
        <v>-0.12846921997083494</v>
      </c>
      <c r="J224" s="29">
        <v>3969564</v>
      </c>
      <c r="K224" s="65">
        <f t="shared" si="101"/>
        <v>-2.6624551117404582E-3</v>
      </c>
      <c r="L224" s="90"/>
      <c r="M224" s="90"/>
      <c r="N224" s="66">
        <f t="shared" si="102"/>
        <v>0.46650063530968</v>
      </c>
      <c r="O224" s="54">
        <f t="shared" si="103"/>
        <v>5.7874228074059744E-2</v>
      </c>
      <c r="Q224" s="67"/>
      <c r="R224" s="67"/>
      <c r="S224" s="53"/>
      <c r="T224" s="42"/>
    </row>
    <row r="225" spans="1:20" s="62" customFormat="1">
      <c r="B225" s="63" t="s">
        <v>100</v>
      </c>
      <c r="C225" s="33">
        <v>9894790</v>
      </c>
      <c r="D225" s="64">
        <f t="shared" si="104"/>
        <v>-2.0153673268828776E-2</v>
      </c>
      <c r="E225" s="29">
        <v>8382089.8550000004</v>
      </c>
      <c r="F225" s="65">
        <f t="shared" si="99"/>
        <v>-6.1413874154421011E-2</v>
      </c>
      <c r="G225" s="29">
        <v>9321939.8550000004</v>
      </c>
      <c r="H225" s="65">
        <f t="shared" si="100"/>
        <v>2.9127903092913243E-2</v>
      </c>
      <c r="J225" s="29">
        <v>4909414</v>
      </c>
      <c r="K225" s="65">
        <f t="shared" si="101"/>
        <v>0.19517112706161188</v>
      </c>
      <c r="L225" s="90"/>
      <c r="M225" s="90"/>
      <c r="N225" s="66">
        <f t="shared" si="102"/>
        <v>0.49616151530249758</v>
      </c>
      <c r="O225" s="54">
        <f t="shared" si="103"/>
        <v>5.7894118520958965E-2</v>
      </c>
      <c r="Q225" s="67"/>
      <c r="R225" s="67"/>
      <c r="S225" s="53"/>
      <c r="T225" s="42"/>
    </row>
    <row r="226" spans="1:20" s="62" customFormat="1">
      <c r="B226" s="63" t="s">
        <v>101</v>
      </c>
      <c r="C226" s="33">
        <v>10242699</v>
      </c>
      <c r="D226" s="64">
        <f t="shared" si="104"/>
        <v>-2.8173824895933341E-2</v>
      </c>
      <c r="E226" s="29">
        <v>9760441.682</v>
      </c>
      <c r="F226" s="65">
        <f t="shared" si="99"/>
        <v>-2.6691427570629478E-2</v>
      </c>
      <c r="G226" s="29">
        <v>9643564.682</v>
      </c>
      <c r="H226" s="65">
        <f t="shared" si="100"/>
        <v>-6.4582010999719941E-2</v>
      </c>
      <c r="J226" s="29">
        <v>4792537</v>
      </c>
      <c r="K226" s="65">
        <f t="shared" si="101"/>
        <v>9.1951270527044437E-2</v>
      </c>
      <c r="L226" s="90"/>
      <c r="M226" s="90"/>
      <c r="N226" s="66">
        <f t="shared" si="102"/>
        <v>0.46789786559187185</v>
      </c>
      <c r="O226" s="54">
        <f t="shared" si="103"/>
        <v>5.8493793286320331E-2</v>
      </c>
      <c r="Q226" s="67"/>
      <c r="R226" s="67"/>
      <c r="S226" s="53"/>
      <c r="T226" s="42"/>
    </row>
    <row r="227" spans="1:20" s="62" customFormat="1">
      <c r="B227" s="63" t="s">
        <v>102</v>
      </c>
      <c r="C227" s="33">
        <v>11225750</v>
      </c>
      <c r="D227" s="64">
        <f t="shared" si="104"/>
        <v>1.2608354158465396E-3</v>
      </c>
      <c r="E227" s="29">
        <v>10162616.488999998</v>
      </c>
      <c r="F227" s="65">
        <f t="shared" si="99"/>
        <v>1.1040929371302521E-2</v>
      </c>
      <c r="G227" s="29">
        <v>10544138.489</v>
      </c>
      <c r="H227" s="65">
        <f t="shared" si="100"/>
        <v>-4.5583349343573887E-2</v>
      </c>
      <c r="J227" s="29">
        <v>5174059</v>
      </c>
      <c r="K227" s="65">
        <f t="shared" si="101"/>
        <v>-3.9182664631406183E-2</v>
      </c>
      <c r="L227" s="90"/>
      <c r="M227" s="90"/>
      <c r="N227" s="66">
        <f t="shared" si="102"/>
        <v>0.4609098723915997</v>
      </c>
      <c r="O227" s="54">
        <f t="shared" si="103"/>
        <v>6.0718572122129916E-2</v>
      </c>
      <c r="Q227" s="67"/>
      <c r="R227" s="67"/>
      <c r="S227" s="53"/>
      <c r="T227" s="42"/>
    </row>
    <row r="228" spans="1:20" s="62" customFormat="1">
      <c r="B228" s="63" t="s">
        <v>103</v>
      </c>
      <c r="C228" s="33">
        <v>11202980</v>
      </c>
      <c r="D228" s="64">
        <f t="shared" si="104"/>
        <v>-1.0827236160893872E-2</v>
      </c>
      <c r="E228" s="29">
        <v>10482002.429000001</v>
      </c>
      <c r="F228" s="65">
        <f t="shared" si="99"/>
        <v>-6.78801970620313E-4</v>
      </c>
      <c r="G228" s="29">
        <v>10514843.429</v>
      </c>
      <c r="H228" s="65">
        <f t="shared" si="100"/>
        <v>-4.9388546091744256E-3</v>
      </c>
      <c r="J228" s="29">
        <v>5206900</v>
      </c>
      <c r="K228" s="65">
        <f t="shared" si="101"/>
        <v>-4.6873770128702863E-2</v>
      </c>
      <c r="L228" s="90"/>
      <c r="M228" s="90"/>
      <c r="N228" s="66">
        <f t="shared" si="102"/>
        <v>0.46477812153552001</v>
      </c>
      <c r="O228" s="54">
        <f t="shared" si="103"/>
        <v>6.1424421984150684E-2</v>
      </c>
      <c r="Q228" s="67"/>
      <c r="R228" s="67"/>
      <c r="S228" s="53"/>
      <c r="T228" s="42"/>
    </row>
    <row r="229" spans="1:20" s="62" customFormat="1">
      <c r="B229" s="63" t="s">
        <v>104</v>
      </c>
      <c r="C229" s="99">
        <v>10233593</v>
      </c>
      <c r="D229" s="64">
        <f t="shared" si="104"/>
        <v>-2.8203447631434231E-2</v>
      </c>
      <c r="E229" s="100">
        <v>10073713.599999998</v>
      </c>
      <c r="F229" s="65">
        <f t="shared" si="99"/>
        <v>-6.278023135152766E-2</v>
      </c>
      <c r="G229" s="100">
        <v>9577272.0368759073</v>
      </c>
      <c r="H229" s="65">
        <f t="shared" si="100"/>
        <v>-2.9725436583655229E-2</v>
      </c>
      <c r="J229" s="100">
        <v>4710458.2597387042</v>
      </c>
      <c r="K229" s="65">
        <f t="shared" si="101"/>
        <v>2.733027194095361E-2</v>
      </c>
      <c r="L229" s="90"/>
      <c r="M229" s="90"/>
      <c r="N229" s="66">
        <f t="shared" si="102"/>
        <v>0.46029368763626854</v>
      </c>
      <c r="O229" s="54">
        <f t="shared" si="103"/>
        <v>6.4133971628937428E-2</v>
      </c>
      <c r="Q229" s="67"/>
      <c r="R229" s="67"/>
      <c r="S229" s="53"/>
      <c r="T229" s="42"/>
    </row>
    <row r="230" spans="1:20" s="62" customFormat="1">
      <c r="B230" s="63" t="s">
        <v>105</v>
      </c>
      <c r="C230" s="99">
        <v>9654295</v>
      </c>
      <c r="D230" s="64">
        <f t="shared" si="104"/>
        <v>6.6677457597717815E-2</v>
      </c>
      <c r="E230" s="100">
        <v>9501696.9530000016</v>
      </c>
      <c r="F230" s="65">
        <f t="shared" si="99"/>
        <v>4.579935867242102E-2</v>
      </c>
      <c r="G230" s="100">
        <v>9109917.993448345</v>
      </c>
      <c r="H230" s="65">
        <f t="shared" si="100"/>
        <v>7.3795133001948177E-2</v>
      </c>
      <c r="J230" s="100">
        <v>4318679.2991870502</v>
      </c>
      <c r="K230" s="65">
        <f t="shared" si="101"/>
        <v>8.4165588450670459E-2</v>
      </c>
      <c r="L230" s="90"/>
      <c r="M230" s="90"/>
      <c r="N230" s="66">
        <f t="shared" si="102"/>
        <v>0.44733243589377064</v>
      </c>
      <c r="O230" s="54">
        <f t="shared" si="103"/>
        <v>5.6387028421200615E-2</v>
      </c>
      <c r="Q230" s="67"/>
      <c r="R230" s="67"/>
      <c r="S230" s="53"/>
      <c r="T230" s="42"/>
    </row>
    <row r="231" spans="1:20" s="62" customFormat="1">
      <c r="B231" s="75" t="s">
        <v>106</v>
      </c>
      <c r="C231" s="99">
        <v>7423333</v>
      </c>
      <c r="D231" s="64">
        <f t="shared" si="104"/>
        <v>-7.455812226130798E-2</v>
      </c>
      <c r="E231" s="100">
        <v>7764955.9010000005</v>
      </c>
      <c r="F231" s="65">
        <f t="shared" si="99"/>
        <v>2.9247516843419863E-2</v>
      </c>
      <c r="G231" s="100">
        <v>7016295.9009999996</v>
      </c>
      <c r="H231" s="65">
        <f t="shared" si="100"/>
        <v>-7.5186938409995019E-2</v>
      </c>
      <c r="J231" s="100">
        <v>3570019</v>
      </c>
      <c r="K231" s="65">
        <f t="shared" si="101"/>
        <v>-0.11322089028817428</v>
      </c>
      <c r="L231" s="90"/>
      <c r="M231" s="90"/>
      <c r="N231" s="53">
        <f t="shared" si="102"/>
        <v>0.48091861162634086</v>
      </c>
      <c r="O231" s="54">
        <f>(C231-G231)/C231</f>
        <v>5.4832121770638662E-2</v>
      </c>
      <c r="Q231" s="67"/>
      <c r="R231" s="67"/>
      <c r="S231" s="53"/>
      <c r="T231" s="42"/>
    </row>
    <row r="232" spans="1:20" s="62" customFormat="1">
      <c r="B232" s="63" t="s">
        <v>107</v>
      </c>
      <c r="C232" s="99">
        <v>8157450</v>
      </c>
      <c r="D232" s="64">
        <f t="shared" si="104"/>
        <v>2.8497790181886584E-2</v>
      </c>
      <c r="E232" s="100">
        <v>7347612.4800000004</v>
      </c>
      <c r="F232" s="65">
        <f t="shared" si="99"/>
        <v>-3.2699147207447266E-2</v>
      </c>
      <c r="G232" s="100">
        <v>7675796.0393483303</v>
      </c>
      <c r="H232" s="65">
        <f t="shared" si="100"/>
        <v>1.5209501473382403E-2</v>
      </c>
      <c r="J232" s="100">
        <v>3898202.9981539389</v>
      </c>
      <c r="K232" s="65">
        <f t="shared" si="101"/>
        <v>-2.3161494682060635E-2</v>
      </c>
      <c r="L232" s="90"/>
      <c r="M232" s="90"/>
      <c r="N232" s="53">
        <f t="shared" si="102"/>
        <v>0.477870290121783</v>
      </c>
      <c r="O232" s="54">
        <f t="shared" si="103"/>
        <v>5.9044672128136813E-2</v>
      </c>
      <c r="Q232" s="67"/>
      <c r="R232" s="67"/>
      <c r="S232" s="53"/>
      <c r="T232" s="42"/>
    </row>
    <row r="233" spans="1:20" s="91" customFormat="1">
      <c r="B233" s="92" t="s">
        <v>108</v>
      </c>
      <c r="C233" s="93">
        <f>SUM(C221:C232)</f>
        <v>110865505</v>
      </c>
      <c r="D233" s="94">
        <f t="shared" si="104"/>
        <v>-6.067354473770048E-3</v>
      </c>
      <c r="E233" s="93">
        <f>SUM(E221:E232)</f>
        <v>104462720.98599999</v>
      </c>
      <c r="F233" s="95">
        <f t="shared" si="99"/>
        <v>-9.8620781941205493E-3</v>
      </c>
      <c r="G233" s="93">
        <f>SUM(G221:G232)</f>
        <v>104370119.41267258</v>
      </c>
      <c r="H233" s="95">
        <f t="shared" si="100"/>
        <v>-1.2783167823140151E-2</v>
      </c>
      <c r="J233" s="96">
        <f>SUM(J221:J232)</f>
        <v>51917921.557079695</v>
      </c>
      <c r="K233" s="95">
        <f t="shared" si="101"/>
        <v>6.5200183005847068E-2</v>
      </c>
      <c r="L233" s="95"/>
      <c r="M233" s="95"/>
      <c r="N233" s="60">
        <f t="shared" si="102"/>
        <v>0.46829644222591776</v>
      </c>
      <c r="O233" s="77">
        <f>AVERAGE(O221:O232)</f>
        <v>5.8326705379010461E-2</v>
      </c>
      <c r="Q233" s="97"/>
      <c r="R233" s="97"/>
      <c r="S233" s="53"/>
      <c r="T233" s="42"/>
    </row>
    <row r="234" spans="1:20" s="62" customFormat="1">
      <c r="D234" s="98"/>
      <c r="T234" s="42"/>
    </row>
    <row r="235" spans="1:20" s="62" customFormat="1">
      <c r="A235" s="62">
        <v>2013</v>
      </c>
      <c r="B235" s="63" t="s">
        <v>96</v>
      </c>
      <c r="C235" s="99">
        <v>8088864</v>
      </c>
      <c r="D235" s="64">
        <f t="shared" ref="D235:D247" si="105">(C235/C221)-1</f>
        <v>1.3730520857458295E-2</v>
      </c>
      <c r="E235" s="29">
        <v>7849218.6409999989</v>
      </c>
      <c r="F235" s="65">
        <f t="shared" ref="F235:F247" si="106">(E235/E221)-1</f>
        <v>-1.8648418580618609E-2</v>
      </c>
      <c r="G235" s="29">
        <v>7611099.4071988072</v>
      </c>
      <c r="H235" s="65">
        <f t="shared" ref="H235:H246" si="107">(G235/G221)-1</f>
        <v>1.2128800729258815E-2</v>
      </c>
      <c r="I235" s="29"/>
      <c r="J235" s="29">
        <v>3660083.7643527468</v>
      </c>
      <c r="K235" s="65">
        <f t="shared" ref="K235:K247" si="108">(J235/J221)-1</f>
        <v>4.2069834833646125E-2</v>
      </c>
      <c r="L235" s="90"/>
      <c r="M235" s="90"/>
      <c r="N235" s="66">
        <f>(J235/C235)</f>
        <v>0.45248427521500506</v>
      </c>
      <c r="O235" s="54">
        <f>(C235-G235)/C235</f>
        <v>5.906448579197187E-2</v>
      </c>
      <c r="Q235" s="67">
        <f>+N235</f>
        <v>0.45248427521500506</v>
      </c>
      <c r="R235" s="67"/>
      <c r="S235" s="53"/>
      <c r="T235" s="42"/>
    </row>
    <row r="236" spans="1:20" s="62" customFormat="1">
      <c r="B236" s="63" t="s">
        <v>97</v>
      </c>
      <c r="C236" s="99">
        <v>7467802</v>
      </c>
      <c r="D236" s="64">
        <f t="shared" si="105"/>
        <v>-3.0425806002638778E-2</v>
      </c>
      <c r="E236" s="29">
        <v>7277962.8560000006</v>
      </c>
      <c r="F236" s="65">
        <f t="shared" si="106"/>
        <v>2.1170927607241596E-2</v>
      </c>
      <c r="G236" s="29">
        <v>7056147.7844819063</v>
      </c>
      <c r="H236" s="65">
        <f t="shared" si="107"/>
        <v>-3.0825080161022145E-2</v>
      </c>
      <c r="I236" s="29"/>
      <c r="J236" s="29">
        <v>3438268.692834653</v>
      </c>
      <c r="K236" s="65">
        <f t="shared" si="108"/>
        <v>-6.2073013236980223E-2</v>
      </c>
      <c r="L236" s="90"/>
      <c r="M236" s="90"/>
      <c r="N236" s="66">
        <f t="shared" ref="N236:N244" si="109">(J236/C236)</f>
        <v>0.4604124068681324</v>
      </c>
      <c r="O236" s="54">
        <f t="shared" ref="O236:O245" si="110">(C236-G236)/C236</f>
        <v>5.5123879224180508E-2</v>
      </c>
      <c r="Q236" s="67">
        <f>+N236</f>
        <v>0.4604124068681324</v>
      </c>
      <c r="R236" s="67"/>
      <c r="S236" s="53"/>
      <c r="T236" s="42"/>
    </row>
    <row r="237" spans="1:20" s="62" customFormat="1">
      <c r="B237" s="63" t="s">
        <v>98</v>
      </c>
      <c r="C237" s="99">
        <v>7936038</v>
      </c>
      <c r="D237" s="64">
        <f t="shared" si="105"/>
        <v>-8.1469535224189871E-2</v>
      </c>
      <c r="E237" s="29">
        <v>7135972.1429999983</v>
      </c>
      <c r="F237" s="65">
        <f t="shared" si="106"/>
        <v>-6.4132753424602562E-2</v>
      </c>
      <c r="G237" s="29">
        <v>7490007.1541589769</v>
      </c>
      <c r="H237" s="65">
        <f t="shared" si="107"/>
        <v>-8.0881059751860995E-2</v>
      </c>
      <c r="I237" s="29"/>
      <c r="J237" s="29">
        <v>3792303.7039936292</v>
      </c>
      <c r="K237" s="65">
        <f t="shared" si="108"/>
        <v>-9.490478311349082E-2</v>
      </c>
      <c r="L237" s="90"/>
      <c r="M237" s="90"/>
      <c r="N237" s="66">
        <f t="shared" si="109"/>
        <v>0.47785856166435053</v>
      </c>
      <c r="O237" s="54">
        <f>(C237-G237)/C237</f>
        <v>5.6203214480704748E-2</v>
      </c>
      <c r="Q237" s="67">
        <f t="shared" ref="Q237:Q239" si="111">+N237</f>
        <v>0.47785856166435053</v>
      </c>
      <c r="R237" s="67"/>
      <c r="S237" s="53"/>
      <c r="T237" s="42"/>
    </row>
    <row r="238" spans="1:20" s="62" customFormat="1">
      <c r="B238" s="63" t="s">
        <v>99</v>
      </c>
      <c r="C238" s="99">
        <v>8967220</v>
      </c>
      <c r="D238" s="64">
        <f t="shared" si="105"/>
        <v>5.382198824900386E-2</v>
      </c>
      <c r="E238" s="29">
        <v>7842667.8329999987</v>
      </c>
      <c r="F238" s="65">
        <f t="shared" si="106"/>
        <v>-4.789136886300549E-2</v>
      </c>
      <c r="G238" s="29">
        <v>8456993.2930165064</v>
      </c>
      <c r="H238" s="65">
        <f t="shared" si="107"/>
        <v>5.4912730268948051E-2</v>
      </c>
      <c r="I238" s="29"/>
      <c r="J238" s="29">
        <v>4406629.1640101355</v>
      </c>
      <c r="K238" s="65">
        <f t="shared" si="108"/>
        <v>0.11010407289317814</v>
      </c>
      <c r="L238" s="90"/>
      <c r="M238" s="90"/>
      <c r="N238" s="66">
        <f t="shared" si="109"/>
        <v>0.49141530641716558</v>
      </c>
      <c r="O238" s="54">
        <f t="shared" si="110"/>
        <v>5.6899095481486306E-2</v>
      </c>
      <c r="Q238" s="67">
        <f t="shared" si="111"/>
        <v>0.49141530641716558</v>
      </c>
      <c r="R238" s="67"/>
      <c r="S238" s="53"/>
      <c r="T238" s="42"/>
    </row>
    <row r="239" spans="1:20" s="62" customFormat="1">
      <c r="B239" s="63" t="s">
        <v>100</v>
      </c>
      <c r="C239" s="99">
        <v>9493988</v>
      </c>
      <c r="D239" s="64">
        <f t="shared" si="105"/>
        <v>-4.0506367492387452E-2</v>
      </c>
      <c r="E239" s="29">
        <v>8805291.2290000003</v>
      </c>
      <c r="F239" s="65">
        <f t="shared" si="106"/>
        <v>5.0488766085889258E-2</v>
      </c>
      <c r="G239" s="29">
        <v>8945753.8500581104</v>
      </c>
      <c r="H239" s="65">
        <f t="shared" si="107"/>
        <v>-4.0354905823610898E-2</v>
      </c>
      <c r="I239" s="29"/>
      <c r="J239" s="29">
        <v>4547091.7850682493</v>
      </c>
      <c r="K239" s="65">
        <f t="shared" si="108"/>
        <v>-7.3801519882362832E-2</v>
      </c>
      <c r="L239" s="90"/>
      <c r="M239" s="90"/>
      <c r="N239" s="66">
        <f t="shared" si="109"/>
        <v>0.4789443366758257</v>
      </c>
      <c r="O239" s="54">
        <f t="shared" si="110"/>
        <v>5.7745401610144187E-2</v>
      </c>
      <c r="Q239" s="67">
        <f t="shared" si="111"/>
        <v>0.4789443366758257</v>
      </c>
      <c r="R239" s="67"/>
      <c r="S239" s="53"/>
      <c r="T239" s="42"/>
    </row>
    <row r="240" spans="1:20" s="62" customFormat="1">
      <c r="B240" s="63" t="s">
        <v>101</v>
      </c>
      <c r="C240" s="99">
        <v>10459525</v>
      </c>
      <c r="D240" s="64">
        <f t="shared" si="105"/>
        <v>2.1168834503483946E-2</v>
      </c>
      <c r="E240" s="29">
        <v>9306491.7720000017</v>
      </c>
      <c r="F240" s="65">
        <f t="shared" si="106"/>
        <v>-4.6509156531016727E-2</v>
      </c>
      <c r="G240" s="14">
        <v>9826784.015493229</v>
      </c>
      <c r="H240" s="65">
        <f t="shared" si="107"/>
        <v>1.8999129423087124E-2</v>
      </c>
      <c r="I240" s="29"/>
      <c r="J240" s="29">
        <v>5067384.0285614785</v>
      </c>
      <c r="K240" s="65">
        <f t="shared" si="108"/>
        <v>5.7348963307216616E-2</v>
      </c>
      <c r="L240" s="90"/>
      <c r="M240" s="90"/>
      <c r="N240" s="66">
        <f>(J240/C240)</f>
        <v>0.48447554057774883</v>
      </c>
      <c r="O240" s="54">
        <f t="shared" si="110"/>
        <v>6.0494237023839131E-2</v>
      </c>
      <c r="Q240" s="67">
        <f>+N240</f>
        <v>0.48447554057774883</v>
      </c>
      <c r="R240" s="67"/>
      <c r="S240" s="53"/>
      <c r="T240" s="42"/>
    </row>
    <row r="241" spans="1:20" s="62" customFormat="1">
      <c r="B241" s="63" t="s">
        <v>102</v>
      </c>
      <c r="C241" s="99">
        <v>10649066</v>
      </c>
      <c r="D241" s="64">
        <f t="shared" si="105"/>
        <v>-5.1371534195933433E-2</v>
      </c>
      <c r="E241" s="14">
        <v>9913331.1730000004</v>
      </c>
      <c r="F241" s="65">
        <f t="shared" si="106"/>
        <v>-2.452963921937068E-2</v>
      </c>
      <c r="G241" s="14">
        <v>10012460.234385531</v>
      </c>
      <c r="H241" s="65">
        <f t="shared" si="107"/>
        <v>-5.0424058368460645E-2</v>
      </c>
      <c r="I241" s="29"/>
      <c r="J241" s="14">
        <v>5166513.0899470085</v>
      </c>
      <c r="K241" s="65">
        <f t="shared" si="108"/>
        <v>-1.4584120615925844E-3</v>
      </c>
      <c r="L241" s="90"/>
      <c r="M241" s="90"/>
      <c r="N241" s="66">
        <f>(J241/C241)</f>
        <v>0.48516114839996377</v>
      </c>
      <c r="O241" s="54">
        <f t="shared" si="110"/>
        <v>5.9780431975392831E-2</v>
      </c>
      <c r="Q241" s="67">
        <f t="shared" ref="Q241:Q246" si="112">+N241</f>
        <v>0.48516114839996377</v>
      </c>
      <c r="R241" s="67"/>
      <c r="S241" s="53"/>
      <c r="T241" s="42"/>
    </row>
    <row r="242" spans="1:20" s="62" customFormat="1">
      <c r="B242" s="63" t="s">
        <v>103</v>
      </c>
      <c r="C242" s="99">
        <v>11392218</v>
      </c>
      <c r="D242" s="101">
        <f t="shared" si="105"/>
        <v>1.6891755586460055E-2</v>
      </c>
      <c r="E242" s="14">
        <v>10456021.327</v>
      </c>
      <c r="F242" s="102">
        <f t="shared" si="106"/>
        <v>-2.4786391890275761E-3</v>
      </c>
      <c r="G242" s="14">
        <v>10731202.81390097</v>
      </c>
      <c r="H242" s="102">
        <f t="shared" si="107"/>
        <v>2.0576567436491722E-2</v>
      </c>
      <c r="I242" s="14"/>
      <c r="J242" s="29">
        <v>5441694.5768479779</v>
      </c>
      <c r="K242" s="65">
        <f>(J242/J228)-1</f>
        <v>4.509296833969878E-2</v>
      </c>
      <c r="L242" s="90"/>
      <c r="M242" s="90"/>
      <c r="N242" s="66">
        <f t="shared" si="109"/>
        <v>0.47766770060474423</v>
      </c>
      <c r="O242" s="54">
        <f>(C242-G242)/C242</f>
        <v>5.8023396857313482E-2</v>
      </c>
      <c r="Q242" s="67">
        <f t="shared" si="112"/>
        <v>0.47766770060474423</v>
      </c>
      <c r="R242" s="67"/>
      <c r="S242" s="53"/>
      <c r="T242" s="42"/>
    </row>
    <row r="243" spans="1:20" s="62" customFormat="1">
      <c r="B243" s="63" t="s">
        <v>104</v>
      </c>
      <c r="C243" s="99">
        <v>10228764</v>
      </c>
      <c r="D243" s="64">
        <f t="shared" si="105"/>
        <v>-4.7187727712050265E-4</v>
      </c>
      <c r="E243" s="14">
        <v>10595317.182</v>
      </c>
      <c r="F243" s="65">
        <f t="shared" si="106"/>
        <v>5.1778678917375753E-2</v>
      </c>
      <c r="G243" s="14">
        <v>9633417.9343469888</v>
      </c>
      <c r="H243" s="65">
        <f t="shared" si="107"/>
        <v>5.8624102202484707E-3</v>
      </c>
      <c r="I243" s="29"/>
      <c r="J243" s="14">
        <v>4479795.3281949656</v>
      </c>
      <c r="K243" s="65">
        <f>(J243/J229)-1</f>
        <v>-4.8968257189595299E-2</v>
      </c>
      <c r="L243" s="90"/>
      <c r="M243" s="90"/>
      <c r="N243" s="66">
        <f>(J243/C243)</f>
        <v>0.43796057159936091</v>
      </c>
      <c r="O243" s="54">
        <f>(C243-G243)/C243</f>
        <v>5.8203128516115067E-2</v>
      </c>
      <c r="Q243" s="67">
        <f t="shared" si="112"/>
        <v>0.43796057159936091</v>
      </c>
      <c r="R243" s="67"/>
      <c r="S243" s="53"/>
      <c r="T243" s="42"/>
    </row>
    <row r="244" spans="1:20" s="62" customFormat="1">
      <c r="B244" s="63" t="s">
        <v>105</v>
      </c>
      <c r="C244" s="99">
        <v>9968681</v>
      </c>
      <c r="D244" s="64">
        <f t="shared" si="105"/>
        <v>3.2564366429656433E-2</v>
      </c>
      <c r="E244" s="14">
        <v>9259377.8110000007</v>
      </c>
      <c r="F244" s="65">
        <f t="shared" si="106"/>
        <v>-2.5502722639822006E-2</v>
      </c>
      <c r="G244" s="14">
        <v>9390018.3639156092</v>
      </c>
      <c r="H244" s="65">
        <f t="shared" si="107"/>
        <v>3.0746749934379869E-2</v>
      </c>
      <c r="I244" s="29"/>
      <c r="J244" s="14">
        <v>4610435.8811105751</v>
      </c>
      <c r="K244" s="65">
        <f>(J244/J230)-1</f>
        <v>6.7556899160918338E-2</v>
      </c>
      <c r="L244" s="90"/>
      <c r="M244" s="90"/>
      <c r="N244" s="66">
        <f t="shared" si="109"/>
        <v>0.46249206701574413</v>
      </c>
      <c r="O244" s="54">
        <f>(C244-G244)/C244</f>
        <v>5.8048064341149126E-2</v>
      </c>
      <c r="Q244" s="67">
        <f t="shared" si="112"/>
        <v>0.46249206701574413</v>
      </c>
      <c r="R244" s="67"/>
      <c r="S244" s="53"/>
      <c r="T244" s="42"/>
    </row>
    <row r="245" spans="1:20" s="62" customFormat="1">
      <c r="B245" s="75" t="s">
        <v>106</v>
      </c>
      <c r="C245" s="99">
        <v>8505690</v>
      </c>
      <c r="D245" s="64">
        <f t="shared" si="105"/>
        <v>0.14580472141018053</v>
      </c>
      <c r="E245" s="14">
        <v>8408752.3840000015</v>
      </c>
      <c r="F245" s="65">
        <f t="shared" si="106"/>
        <v>8.2910513750257042E-2</v>
      </c>
      <c r="G245" s="14">
        <v>8021497.1101444457</v>
      </c>
      <c r="H245" s="65">
        <f t="shared" si="107"/>
        <v>0.14326664999992089</v>
      </c>
      <c r="I245" s="29"/>
      <c r="J245" s="14">
        <v>4223180.607255022</v>
      </c>
      <c r="K245" s="65">
        <f t="shared" si="108"/>
        <v>0.18295745968159327</v>
      </c>
      <c r="L245" s="90"/>
      <c r="M245" s="90"/>
      <c r="N245" s="53">
        <f>(J245/C245)</f>
        <v>0.4965124060781691</v>
      </c>
      <c r="O245" s="54">
        <f t="shared" si="110"/>
        <v>5.6925762619558708E-2</v>
      </c>
      <c r="Q245" s="67">
        <f t="shared" si="112"/>
        <v>0.4965124060781691</v>
      </c>
      <c r="R245" s="67"/>
      <c r="S245" s="53"/>
      <c r="T245" s="42"/>
    </row>
    <row r="246" spans="1:20" s="62" customFormat="1">
      <c r="B246" s="63" t="s">
        <v>107</v>
      </c>
      <c r="C246" s="99">
        <v>8497355</v>
      </c>
      <c r="D246" s="64">
        <f t="shared" si="105"/>
        <v>4.166804577410832E-2</v>
      </c>
      <c r="E246" s="14">
        <v>8091641.9889999982</v>
      </c>
      <c r="F246" s="65">
        <f t="shared" si="106"/>
        <v>0.1012613976342962</v>
      </c>
      <c r="G246" s="14">
        <v>8036085.7002643766</v>
      </c>
      <c r="H246" s="65">
        <f t="shared" si="107"/>
        <v>4.6938409914632828E-2</v>
      </c>
      <c r="I246" s="29"/>
      <c r="J246" s="14">
        <v>4167624.3195193978</v>
      </c>
      <c r="K246" s="65">
        <f t="shared" si="108"/>
        <v>6.9114235839705662E-2</v>
      </c>
      <c r="L246" s="90"/>
      <c r="M246" s="90"/>
      <c r="N246" s="53">
        <f>(J246/C246)</f>
        <v>0.49046136350892694</v>
      </c>
      <c r="O246" s="54">
        <f>(C246-G246)/C246</f>
        <v>5.428386830203321E-2</v>
      </c>
      <c r="Q246" s="67">
        <f t="shared" si="112"/>
        <v>0.49046136350892694</v>
      </c>
      <c r="R246" s="67"/>
      <c r="S246" s="53"/>
      <c r="T246" s="103"/>
    </row>
    <row r="247" spans="1:20" s="91" customFormat="1">
      <c r="B247" s="92" t="s">
        <v>108</v>
      </c>
      <c r="C247" s="93">
        <f>SUM(C235:C246)</f>
        <v>111655211</v>
      </c>
      <c r="D247" s="94">
        <f t="shared" si="105"/>
        <v>7.1230992904420809E-3</v>
      </c>
      <c r="E247" s="93">
        <f>SUM(E235:E246)</f>
        <v>104942046.34</v>
      </c>
      <c r="F247" s="95">
        <f t="shared" si="106"/>
        <v>4.5884823741499936E-3</v>
      </c>
      <c r="G247" s="93">
        <f>SUM(G235:G246)</f>
        <v>105211467.66136545</v>
      </c>
      <c r="H247" s="95">
        <f>(G247/G233)-1</f>
        <v>8.0611984869560782E-3</v>
      </c>
      <c r="J247" s="96">
        <f>SUM(J235:J246)</f>
        <v>53001004.941695847</v>
      </c>
      <c r="K247" s="95">
        <f t="shared" si="108"/>
        <v>2.0861455006926377E-2</v>
      </c>
      <c r="L247" s="95"/>
      <c r="M247" s="104"/>
      <c r="N247" s="60">
        <f>(J247/C247)</f>
        <v>0.47468456211771293</v>
      </c>
      <c r="O247" s="77">
        <f>AVERAGE(O235:O246)</f>
        <v>5.7566247185324111E-2</v>
      </c>
      <c r="Q247" s="67"/>
      <c r="R247" s="97"/>
      <c r="S247" s="53"/>
      <c r="T247" s="105"/>
    </row>
    <row r="248" spans="1:20" s="62" customFormat="1">
      <c r="C248" s="106"/>
      <c r="D248" s="98"/>
      <c r="E248" s="106"/>
      <c r="F248" s="107"/>
      <c r="G248" s="108"/>
      <c r="H248" s="109"/>
      <c r="I248" s="107"/>
      <c r="T248" s="67"/>
    </row>
    <row r="249" spans="1:20" s="62" customFormat="1">
      <c r="A249" s="62">
        <v>2014</v>
      </c>
      <c r="B249" s="63" t="s">
        <v>96</v>
      </c>
      <c r="C249" s="99">
        <v>8633765</v>
      </c>
      <c r="D249" s="64">
        <f t="shared" ref="D249:D261" si="113">(C249/C235)-1</f>
        <v>6.7364341890282731E-2</v>
      </c>
      <c r="E249" s="29">
        <v>8345525.5090000005</v>
      </c>
      <c r="F249" s="65">
        <f t="shared" ref="F249:F260" si="114">(E249/E235)-1</f>
        <v>6.3230098523127776E-2</v>
      </c>
      <c r="G249" s="29">
        <v>8103587.5096800113</v>
      </c>
      <c r="H249" s="65">
        <f t="shared" ref="H249:H260" si="115">(G249/G235)-1</f>
        <v>6.4706565521321924E-2</v>
      </c>
      <c r="J249" s="29">
        <v>3925686.3191994079</v>
      </c>
      <c r="K249" s="65">
        <f t="shared" ref="K249:K261" si="116">(J249/J235)-1</f>
        <v>7.2567343248667537E-2</v>
      </c>
      <c r="L249" s="110"/>
      <c r="M249" s="90"/>
      <c r="N249" s="66">
        <f t="shared" ref="N249:N261" si="117">(J249/C249)</f>
        <v>0.45468996656724014</v>
      </c>
      <c r="O249" s="54">
        <f>(C249-G249)/C249</f>
        <v>6.1407449741797314E-2</v>
      </c>
      <c r="Q249" s="67">
        <f t="shared" ref="Q249:Q250" si="118">+N249</f>
        <v>0.45468996656724014</v>
      </c>
      <c r="R249" s="111"/>
      <c r="S249" s="112"/>
      <c r="T249" s="67">
        <f>+O249</f>
        <v>6.1407449741797314E-2</v>
      </c>
    </row>
    <row r="250" spans="1:20" s="62" customFormat="1">
      <c r="B250" s="63" t="s">
        <v>97</v>
      </c>
      <c r="C250" s="99">
        <v>7957338</v>
      </c>
      <c r="D250" s="64">
        <f t="shared" si="113"/>
        <v>6.5552889591877328E-2</v>
      </c>
      <c r="E250" s="29">
        <v>7869289.0839999998</v>
      </c>
      <c r="F250" s="65">
        <f t="shared" si="114"/>
        <v>8.1248865884566257E-2</v>
      </c>
      <c r="G250" s="29">
        <v>7548084.540402635</v>
      </c>
      <c r="H250" s="65">
        <f t="shared" si="115"/>
        <v>6.971746779490795E-2</v>
      </c>
      <c r="J250" s="29">
        <v>3604481.7766020428</v>
      </c>
      <c r="K250" s="65">
        <f t="shared" si="116"/>
        <v>4.8342086851378863E-2</v>
      </c>
      <c r="L250" s="110"/>
      <c r="M250" s="90"/>
      <c r="N250" s="66">
        <f t="shared" si="117"/>
        <v>0.45297582892696564</v>
      </c>
      <c r="O250" s="54">
        <f>(C250-G250)/C250</f>
        <v>5.1430950852831059E-2</v>
      </c>
      <c r="Q250" s="67">
        <f t="shared" si="118"/>
        <v>0.45297582892696564</v>
      </c>
      <c r="R250" s="111"/>
      <c r="S250" s="112"/>
      <c r="T250" s="67">
        <f t="shared" ref="T250:T260" si="119">+O250</f>
        <v>5.1430950852831059E-2</v>
      </c>
    </row>
    <row r="251" spans="1:20" s="62" customFormat="1">
      <c r="B251" s="63" t="s">
        <v>98</v>
      </c>
      <c r="C251" s="99">
        <v>8490634</v>
      </c>
      <c r="D251" s="64">
        <f t="shared" si="113"/>
        <v>6.9883233926047339E-2</v>
      </c>
      <c r="E251" s="29">
        <v>7620792.5410000011</v>
      </c>
      <c r="F251" s="65">
        <f t="shared" si="114"/>
        <v>6.7940343415660021E-2</v>
      </c>
      <c r="G251" s="29">
        <v>8054749.7902180376</v>
      </c>
      <c r="H251" s="65">
        <f t="shared" si="115"/>
        <v>7.539947885703624E-2</v>
      </c>
      <c r="J251" s="29">
        <v>4038439.0268200804</v>
      </c>
      <c r="K251" s="65">
        <f t="shared" si="116"/>
        <v>6.490390592062778E-2</v>
      </c>
      <c r="L251" s="110"/>
      <c r="M251" s="90"/>
      <c r="N251" s="66">
        <f t="shared" si="117"/>
        <v>0.47563456707945251</v>
      </c>
      <c r="O251" s="54">
        <f>(C251-G251)/C251</f>
        <v>5.1337062671876148E-2</v>
      </c>
      <c r="Q251" s="67">
        <f>+N251</f>
        <v>0.47563456707945251</v>
      </c>
      <c r="R251" s="111"/>
      <c r="S251" s="112"/>
      <c r="T251" s="67">
        <f t="shared" si="119"/>
        <v>5.1337062671876148E-2</v>
      </c>
    </row>
    <row r="252" spans="1:20" s="62" customFormat="1">
      <c r="B252" s="63" t="s">
        <v>99</v>
      </c>
      <c r="C252" s="99">
        <v>9229956</v>
      </c>
      <c r="D252" s="64">
        <f t="shared" si="113"/>
        <v>2.9299604559718695E-2</v>
      </c>
      <c r="E252" s="29">
        <v>8042109.7460000003</v>
      </c>
      <c r="F252" s="65">
        <f t="shared" si="114"/>
        <v>2.5430365947770817E-2</v>
      </c>
      <c r="G252" s="29">
        <v>8745991.3473813459</v>
      </c>
      <c r="H252" s="65">
        <f t="shared" si="115"/>
        <v>3.4172671580984249E-2</v>
      </c>
      <c r="J252" s="29">
        <v>4742320.6272014258</v>
      </c>
      <c r="K252" s="65">
        <f t="shared" si="116"/>
        <v>7.6178741322948884E-2</v>
      </c>
      <c r="L252" s="110"/>
      <c r="M252" s="90"/>
      <c r="N252" s="66">
        <f t="shared" si="117"/>
        <v>0.5137966667664966</v>
      </c>
      <c r="O252" s="54">
        <f>(C252-G252)/C252</f>
        <v>5.2434123479966108E-2</v>
      </c>
      <c r="Q252" s="67">
        <f>+N252</f>
        <v>0.5137966667664966</v>
      </c>
      <c r="R252" s="111"/>
      <c r="S252" s="112"/>
      <c r="T252" s="67">
        <f t="shared" si="119"/>
        <v>5.2434123479966108E-2</v>
      </c>
    </row>
    <row r="253" spans="1:20" s="62" customFormat="1">
      <c r="B253" s="63" t="s">
        <v>100</v>
      </c>
      <c r="C253" s="99">
        <v>10400290</v>
      </c>
      <c r="D253" s="64">
        <f t="shared" si="113"/>
        <v>9.54606220273293E-2</v>
      </c>
      <c r="E253" s="14">
        <v>9393818.8800000008</v>
      </c>
      <c r="F253" s="65">
        <f t="shared" si="114"/>
        <v>6.6837954099882468E-2</v>
      </c>
      <c r="G253" s="14">
        <v>9851075.4389032833</v>
      </c>
      <c r="H253" s="65">
        <f t="shared" si="115"/>
        <v>0.10120126308184663</v>
      </c>
      <c r="J253" s="14">
        <v>5199577.1861047074</v>
      </c>
      <c r="K253" s="65">
        <f t="shared" si="116"/>
        <v>0.14349510233751839</v>
      </c>
      <c r="L253" s="110"/>
      <c r="M253" s="90"/>
      <c r="N253" s="66">
        <f t="shared" si="117"/>
        <v>0.49994540403245558</v>
      </c>
      <c r="O253" s="54">
        <f>(C253-G253)/C253</f>
        <v>5.2807619892975742E-2</v>
      </c>
      <c r="Q253" s="67">
        <f>+N253</f>
        <v>0.49994540403245558</v>
      </c>
      <c r="R253" s="111"/>
      <c r="S253" s="112"/>
      <c r="T253" s="67">
        <f t="shared" si="119"/>
        <v>5.2807619892975742E-2</v>
      </c>
    </row>
    <row r="254" spans="1:20" s="62" customFormat="1">
      <c r="B254" s="63" t="s">
        <v>101</v>
      </c>
      <c r="C254" s="113">
        <v>10437993</v>
      </c>
      <c r="D254" s="101">
        <f t="shared" si="113"/>
        <v>-2.0586020875709155E-3</v>
      </c>
      <c r="E254" s="14">
        <v>9808038.8359999992</v>
      </c>
      <c r="F254" s="102">
        <f t="shared" si="114"/>
        <v>5.3892172935560811E-2</v>
      </c>
      <c r="G254" s="14">
        <v>9909924.8359999992</v>
      </c>
      <c r="H254" s="102">
        <f t="shared" si="115"/>
        <v>8.4606337511528018E-3</v>
      </c>
      <c r="I254" s="112"/>
      <c r="J254" s="14">
        <v>5301463</v>
      </c>
      <c r="K254" s="102">
        <f t="shared" si="116"/>
        <v>4.6193256741382527E-2</v>
      </c>
      <c r="L254" s="110"/>
      <c r="M254" s="90"/>
      <c r="N254" s="66">
        <f t="shared" si="117"/>
        <v>0.5079006088622593</v>
      </c>
      <c r="O254" s="54">
        <f t="shared" ref="O254:O260" si="120">(C254-G254)/C254</f>
        <v>5.0590967439813457E-2</v>
      </c>
      <c r="Q254" s="67">
        <f>+N254</f>
        <v>0.5079006088622593</v>
      </c>
      <c r="R254" s="111"/>
      <c r="S254" s="112"/>
      <c r="T254" s="67">
        <f t="shared" si="119"/>
        <v>5.0590967439813457E-2</v>
      </c>
    </row>
    <row r="255" spans="1:20" s="62" customFormat="1">
      <c r="B255" s="63" t="s">
        <v>102</v>
      </c>
      <c r="C255" s="113">
        <v>11387222</v>
      </c>
      <c r="D255" s="101">
        <f t="shared" si="113"/>
        <v>6.9316501559855137E-2</v>
      </c>
      <c r="E255" s="14">
        <v>10465474.968999999</v>
      </c>
      <c r="F255" s="102">
        <f t="shared" si="114"/>
        <v>5.5697099830964936E-2</v>
      </c>
      <c r="G255" s="14">
        <v>10851483.258867748</v>
      </c>
      <c r="H255" s="102">
        <f t="shared" si="115"/>
        <v>8.3797888315279678E-2</v>
      </c>
      <c r="I255" s="112"/>
      <c r="J255" s="14">
        <v>5687471.5031250687</v>
      </c>
      <c r="K255" s="102">
        <f t="shared" si="116"/>
        <v>0.10083365784783171</v>
      </c>
      <c r="L255" s="110"/>
      <c r="M255" s="90"/>
      <c r="N255" s="66">
        <f t="shared" si="117"/>
        <v>0.49946084331411722</v>
      </c>
      <c r="O255" s="54">
        <f t="shared" si="120"/>
        <v>4.7047360728740682E-2</v>
      </c>
      <c r="Q255" s="67">
        <f>+N255</f>
        <v>0.49946084331411722</v>
      </c>
      <c r="R255" s="111"/>
      <c r="S255" s="112"/>
      <c r="T255" s="67">
        <f t="shared" si="119"/>
        <v>4.7047360728740682E-2</v>
      </c>
    </row>
    <row r="256" spans="1:20" s="62" customFormat="1">
      <c r="B256" s="63" t="s">
        <v>103</v>
      </c>
      <c r="C256" s="113">
        <v>12124907</v>
      </c>
      <c r="D256" s="64">
        <f t="shared" si="113"/>
        <v>6.4314868272359327E-2</v>
      </c>
      <c r="E256" s="14">
        <v>11083309.188000001</v>
      </c>
      <c r="F256" s="65">
        <f t="shared" si="114"/>
        <v>5.9992978340641878E-2</v>
      </c>
      <c r="G256" s="14">
        <v>11516183.249974344</v>
      </c>
      <c r="H256" s="65">
        <f t="shared" si="115"/>
        <v>7.3149343059337957E-2</v>
      </c>
      <c r="J256" s="14">
        <v>6120345.5650994135</v>
      </c>
      <c r="K256" s="65">
        <f t="shared" si="116"/>
        <v>0.12471317136003868</v>
      </c>
      <c r="L256" s="110"/>
      <c r="M256" s="90"/>
      <c r="N256" s="66">
        <f t="shared" si="117"/>
        <v>0.50477463992914862</v>
      </c>
      <c r="O256" s="54">
        <f>(C256-G256)/C256</f>
        <v>5.0204405693640049E-2</v>
      </c>
      <c r="Q256" s="67">
        <f t="shared" ref="Q256:Q260" si="121">+N256</f>
        <v>0.50477463992914862</v>
      </c>
      <c r="R256" s="111"/>
      <c r="T256" s="67">
        <f t="shared" si="119"/>
        <v>5.0204405693640049E-2</v>
      </c>
    </row>
    <row r="257" spans="1:21" s="62" customFormat="1">
      <c r="B257" s="63" t="s">
        <v>104</v>
      </c>
      <c r="C257" s="113">
        <v>10640900</v>
      </c>
      <c r="D257" s="64">
        <f t="shared" si="113"/>
        <v>4.029186713076971E-2</v>
      </c>
      <c r="E257" s="14">
        <v>11187606.692999998</v>
      </c>
      <c r="F257" s="65">
        <f t="shared" si="114"/>
        <v>5.5901064670929923E-2</v>
      </c>
      <c r="G257" s="14">
        <v>10115280.291507442</v>
      </c>
      <c r="H257" s="65">
        <f t="shared" si="115"/>
        <v>5.001987461194024E-2</v>
      </c>
      <c r="J257" s="14">
        <v>5048019.1636068532</v>
      </c>
      <c r="K257" s="65">
        <f t="shared" si="116"/>
        <v>0.12684147238504329</v>
      </c>
      <c r="L257" s="110"/>
      <c r="M257" s="90"/>
      <c r="N257" s="66">
        <f t="shared" si="117"/>
        <v>0.47439776368604658</v>
      </c>
      <c r="O257" s="54">
        <f>(C257-G257)/C257</f>
        <v>4.9396170295046324E-2</v>
      </c>
      <c r="Q257" s="67">
        <f t="shared" si="121"/>
        <v>0.47439776368604658</v>
      </c>
      <c r="R257" s="111"/>
      <c r="T257" s="67">
        <f t="shared" si="119"/>
        <v>4.9396170295046324E-2</v>
      </c>
    </row>
    <row r="258" spans="1:21" s="62" customFormat="1">
      <c r="B258" s="63" t="s">
        <v>105</v>
      </c>
      <c r="C258" s="113">
        <v>10073732</v>
      </c>
      <c r="D258" s="64">
        <f t="shared" si="113"/>
        <v>1.0538104288822181E-2</v>
      </c>
      <c r="E258" s="14">
        <v>9676364.7060000021</v>
      </c>
      <c r="F258" s="65">
        <f t="shared" si="114"/>
        <v>4.5034008063114861E-2</v>
      </c>
      <c r="G258" s="14">
        <v>9552272.7272478603</v>
      </c>
      <c r="H258" s="65">
        <f t="shared" si="115"/>
        <v>1.7279451119687872E-2</v>
      </c>
      <c r="J258" s="14">
        <v>4923927.1858547125</v>
      </c>
      <c r="K258" s="65">
        <f t="shared" si="116"/>
        <v>6.7996023115415971E-2</v>
      </c>
      <c r="L258" s="110"/>
      <c r="M258" s="90"/>
      <c r="N258" s="66">
        <f t="shared" si="117"/>
        <v>0.48878878114433782</v>
      </c>
      <c r="O258" s="54">
        <f t="shared" si="120"/>
        <v>5.1764259040456874E-2</v>
      </c>
      <c r="Q258" s="67">
        <f t="shared" si="121"/>
        <v>0.48878878114433782</v>
      </c>
      <c r="R258" s="111"/>
      <c r="T258" s="67">
        <f t="shared" si="119"/>
        <v>5.1764259040456874E-2</v>
      </c>
    </row>
    <row r="259" spans="1:21" s="62" customFormat="1">
      <c r="B259" s="75" t="s">
        <v>106</v>
      </c>
      <c r="C259" s="113">
        <v>8128958</v>
      </c>
      <c r="D259" s="64">
        <f t="shared" si="113"/>
        <v>-4.4291762337917318E-2</v>
      </c>
      <c r="E259" s="14">
        <v>8365937.3970000008</v>
      </c>
      <c r="F259" s="65">
        <f t="shared" si="114"/>
        <v>-5.0917169450093169E-3</v>
      </c>
      <c r="G259" s="14">
        <v>7720250.5306027671</v>
      </c>
      <c r="H259" s="65">
        <f t="shared" si="115"/>
        <v>-3.7554907195653686E-2</v>
      </c>
      <c r="J259" s="14">
        <v>4278240.3204574799</v>
      </c>
      <c r="K259" s="65">
        <f t="shared" si="116"/>
        <v>1.3037499061221869E-2</v>
      </c>
      <c r="L259" s="110"/>
      <c r="M259" s="90"/>
      <c r="N259" s="53">
        <f t="shared" si="117"/>
        <v>0.52629627566749393</v>
      </c>
      <c r="O259" s="54">
        <f t="shared" si="120"/>
        <v>5.0277965441232794E-2</v>
      </c>
      <c r="Q259" s="67">
        <f t="shared" si="121"/>
        <v>0.52629627566749393</v>
      </c>
      <c r="R259" s="111"/>
      <c r="T259" s="67">
        <f t="shared" si="119"/>
        <v>5.0277965441232794E-2</v>
      </c>
    </row>
    <row r="260" spans="1:21" s="62" customFormat="1">
      <c r="B260" s="63" t="s">
        <v>107</v>
      </c>
      <c r="C260" s="113">
        <v>8457394</v>
      </c>
      <c r="D260" s="64">
        <f t="shared" si="113"/>
        <v>-4.7027575051294956E-3</v>
      </c>
      <c r="E260" s="14">
        <v>7905623.5380000006</v>
      </c>
      <c r="F260" s="65">
        <f t="shared" si="114"/>
        <v>-2.2988962098530297E-2</v>
      </c>
      <c r="G260" s="14">
        <v>8061689.91875757</v>
      </c>
      <c r="H260" s="65">
        <f t="shared" si="115"/>
        <v>3.1861554801924097E-3</v>
      </c>
      <c r="J260" s="14">
        <v>4434306.7012150493</v>
      </c>
      <c r="K260" s="65">
        <f t="shared" si="116"/>
        <v>6.3989064572500753E-2</v>
      </c>
      <c r="L260" s="110"/>
      <c r="M260" s="90"/>
      <c r="N260" s="53">
        <f>(J260/C260)</f>
        <v>0.52431123596879248</v>
      </c>
      <c r="O260" s="54">
        <f t="shared" si="120"/>
        <v>4.6787944518421401E-2</v>
      </c>
      <c r="Q260" s="67">
        <f t="shared" si="121"/>
        <v>0.52431123596879248</v>
      </c>
      <c r="R260" s="111"/>
      <c r="T260" s="67">
        <f t="shared" si="119"/>
        <v>4.6787944518421401E-2</v>
      </c>
    </row>
    <row r="261" spans="1:21" s="62" customFormat="1">
      <c r="A261" s="91"/>
      <c r="B261" s="92" t="s">
        <v>108</v>
      </c>
      <c r="C261" s="93">
        <f>SUM(C249:C260)</f>
        <v>115963089</v>
      </c>
      <c r="D261" s="94">
        <f t="shared" si="113"/>
        <v>3.8581969989739173E-2</v>
      </c>
      <c r="E261" s="93">
        <f>SUM(E249:E260)</f>
        <v>109763891.087</v>
      </c>
      <c r="F261" s="95">
        <f>(E261/E247)-1</f>
        <v>4.5947691275027847E-2</v>
      </c>
      <c r="G261" s="93">
        <f>SUM(G249:G260)</f>
        <v>110030573.43954305</v>
      </c>
      <c r="H261" s="95">
        <f>(G261/G247)-1</f>
        <v>4.5803997276118391E-2</v>
      </c>
      <c r="I261" s="91"/>
      <c r="J261" s="96">
        <f>SUM(J249:J260)</f>
        <v>57304278.375286236</v>
      </c>
      <c r="K261" s="95">
        <f t="shared" si="116"/>
        <v>8.1192298869129598E-2</v>
      </c>
      <c r="L261" s="114"/>
      <c r="M261" s="104"/>
      <c r="N261" s="60">
        <f t="shared" si="117"/>
        <v>0.49415964053256839</v>
      </c>
      <c r="O261" s="77">
        <f>AVERAGE(O249:O260)</f>
        <v>5.1290523316399821E-2</v>
      </c>
      <c r="P261" s="91"/>
      <c r="Q261" s="97"/>
      <c r="R261" s="97"/>
      <c r="S261" s="91"/>
      <c r="T261" s="97">
        <f>AVERAGE(T249:T260)</f>
        <v>5.1290523316399821E-2</v>
      </c>
      <c r="U261" s="91"/>
    </row>
    <row r="262" spans="1:21" s="62" customFormat="1">
      <c r="C262" s="115"/>
      <c r="D262" s="116"/>
      <c r="E262" s="115"/>
      <c r="F262" s="67"/>
      <c r="G262" s="115"/>
      <c r="J262" s="117"/>
      <c r="K262" s="117"/>
      <c r="L262" s="118"/>
      <c r="M262" s="118"/>
    </row>
    <row r="263" spans="1:21" s="62" customFormat="1">
      <c r="A263" s="62">
        <v>2015</v>
      </c>
      <c r="B263" s="63" t="s">
        <v>96</v>
      </c>
      <c r="C263" s="33">
        <v>8447758</v>
      </c>
      <c r="D263" s="64">
        <f>(C263/C249)-1</f>
        <v>-2.1544135148454879E-2</v>
      </c>
      <c r="E263" s="29">
        <v>8340178.4699999997</v>
      </c>
      <c r="F263" s="65">
        <f t="shared" ref="F263:F274" si="122">(E263/E249)-1</f>
        <v>-6.4070728610610139E-4</v>
      </c>
      <c r="G263" s="119">
        <v>8014092.697200641</v>
      </c>
      <c r="H263" s="65">
        <f>(G263/G249)-1</f>
        <v>-1.1043850932992982E-2</v>
      </c>
      <c r="J263" s="29">
        <v>4108220.9274156899</v>
      </c>
      <c r="K263" s="65">
        <f>(J263/J249)-1</f>
        <v>4.6497502187976103E-2</v>
      </c>
      <c r="L263" s="110"/>
      <c r="M263" s="90"/>
      <c r="N263" s="53">
        <f>(J263/C263)</f>
        <v>0.4863090215671057</v>
      </c>
      <c r="O263" s="54">
        <f>(C263-G263)/C263</f>
        <v>5.1334958079925934E-2</v>
      </c>
      <c r="Q263" s="67">
        <f t="shared" ref="Q263:Q267" si="123">+N263</f>
        <v>0.4863090215671057</v>
      </c>
      <c r="R263" s="111"/>
      <c r="T263" s="67">
        <f t="shared" ref="T263:T268" si="124">+O263</f>
        <v>5.1334958079925934E-2</v>
      </c>
      <c r="U263" s="115"/>
    </row>
    <row r="264" spans="1:21" s="36" customFormat="1">
      <c r="B264" s="63" t="s">
        <v>97</v>
      </c>
      <c r="C264" s="33">
        <v>7676502</v>
      </c>
      <c r="D264" s="64">
        <f t="shared" ref="D264:D275" si="125">(C264/C250)-1</f>
        <v>-3.5292707184236716E-2</v>
      </c>
      <c r="E264" s="29">
        <v>7566226.9720000001</v>
      </c>
      <c r="F264" s="65">
        <f t="shared" si="122"/>
        <v>-3.8512006455092895E-2</v>
      </c>
      <c r="G264" s="119">
        <v>7256241.2413878655</v>
      </c>
      <c r="H264" s="65">
        <f t="shared" ref="H264:H275" si="126">(G264/G250)-1</f>
        <v>-3.8664550913893425E-2</v>
      </c>
      <c r="I264" s="62"/>
      <c r="J264" s="29">
        <v>3798235.1978035555</v>
      </c>
      <c r="K264" s="65">
        <f t="shared" ref="K264:K275" si="127">(J264/J250)-1</f>
        <v>5.375347503744754E-2</v>
      </c>
      <c r="L264" s="110"/>
      <c r="M264" s="90"/>
      <c r="N264" s="53">
        <f t="shared" ref="N264:N275" si="128">(J264/C264)</f>
        <v>0.49478723483737197</v>
      </c>
      <c r="O264" s="54">
        <f>(C264-G264)/C264</f>
        <v>5.4746388213294868E-2</v>
      </c>
      <c r="P264" s="62"/>
      <c r="Q264" s="67">
        <f t="shared" si="123"/>
        <v>0.49478723483737197</v>
      </c>
      <c r="R264" s="111"/>
      <c r="T264" s="67">
        <f t="shared" si="124"/>
        <v>5.4746388213294868E-2</v>
      </c>
      <c r="U264" s="87"/>
    </row>
    <row r="265" spans="1:21" s="36" customFormat="1">
      <c r="B265" s="63" t="s">
        <v>98</v>
      </c>
      <c r="C265" s="33">
        <v>9442613</v>
      </c>
      <c r="D265" s="64">
        <f t="shared" si="125"/>
        <v>0.11212107364420598</v>
      </c>
      <c r="E265" s="29">
        <v>8199346.4169999985</v>
      </c>
      <c r="F265" s="65">
        <f t="shared" si="122"/>
        <v>7.5917809451886642E-2</v>
      </c>
      <c r="G265" s="119">
        <v>8994891.3234381732</v>
      </c>
      <c r="H265" s="65">
        <f t="shared" si="126"/>
        <v>0.11671889974309013</v>
      </c>
      <c r="I265" s="62"/>
      <c r="J265" s="29">
        <v>4593780.1042417279</v>
      </c>
      <c r="K265" s="65">
        <f t="shared" si="127"/>
        <v>0.13751379523957552</v>
      </c>
      <c r="L265" s="110"/>
      <c r="M265" s="90"/>
      <c r="N265" s="53">
        <f t="shared" si="128"/>
        <v>0.48649458621694314</v>
      </c>
      <c r="O265" s="54">
        <f>(C265-G265)/C265</f>
        <v>4.7415019186090424E-2</v>
      </c>
      <c r="P265" s="62"/>
      <c r="Q265" s="67">
        <f t="shared" si="123"/>
        <v>0.48649458621694314</v>
      </c>
      <c r="R265" s="111"/>
      <c r="T265" s="67">
        <f t="shared" si="124"/>
        <v>4.7415019186090424E-2</v>
      </c>
      <c r="U265" s="87"/>
    </row>
    <row r="266" spans="1:21" s="36" customFormat="1">
      <c r="B266" s="63" t="s">
        <v>99</v>
      </c>
      <c r="C266" s="33">
        <v>10158631</v>
      </c>
      <c r="D266" s="64">
        <f t="shared" si="125"/>
        <v>0.10061532254324934</v>
      </c>
      <c r="E266" s="29">
        <v>9169231.4130000006</v>
      </c>
      <c r="F266" s="65">
        <f t="shared" si="122"/>
        <v>0.14015248518097012</v>
      </c>
      <c r="G266" s="119">
        <v>9700972.3627578802</v>
      </c>
      <c r="H266" s="65">
        <f t="shared" si="126"/>
        <v>0.10919071120079105</v>
      </c>
      <c r="I266" s="62"/>
      <c r="J266" s="29">
        <v>5125521.0539996075</v>
      </c>
      <c r="K266" s="65">
        <f t="shared" si="127"/>
        <v>8.0804411367756623E-2</v>
      </c>
      <c r="L266" s="110"/>
      <c r="M266" s="90"/>
      <c r="N266" s="53">
        <f t="shared" si="128"/>
        <v>0.50454840361851983</v>
      </c>
      <c r="O266" s="54">
        <f>(C266-G266)/C266</f>
        <v>4.5051211845584291E-2</v>
      </c>
      <c r="P266" s="62"/>
      <c r="Q266" s="67">
        <f t="shared" si="123"/>
        <v>0.50454840361851983</v>
      </c>
      <c r="R266" s="111"/>
      <c r="T266" s="67">
        <f t="shared" si="124"/>
        <v>4.5051211845584291E-2</v>
      </c>
      <c r="U266" s="87"/>
    </row>
    <row r="267" spans="1:21" s="36" customFormat="1">
      <c r="B267" s="63" t="s">
        <v>100</v>
      </c>
      <c r="C267" s="33">
        <v>10806023</v>
      </c>
      <c r="D267" s="64">
        <f t="shared" si="125"/>
        <v>3.9011700635270818E-2</v>
      </c>
      <c r="E267" s="29">
        <v>9968768.3729999978</v>
      </c>
      <c r="F267" s="65">
        <f t="shared" si="122"/>
        <v>6.1205086061867586E-2</v>
      </c>
      <c r="G267" s="119">
        <v>10332459.44374847</v>
      </c>
      <c r="H267" s="65">
        <f t="shared" si="126"/>
        <v>4.8866137289349521E-2</v>
      </c>
      <c r="I267" s="62"/>
      <c r="J267" s="29">
        <v>5489212.1247480772</v>
      </c>
      <c r="K267" s="65">
        <f t="shared" si="127"/>
        <v>5.5703555938622751E-2</v>
      </c>
      <c r="L267" s="110"/>
      <c r="M267" s="90"/>
      <c r="N267" s="53">
        <f>(J267/C267)</f>
        <v>0.50797709062326424</v>
      </c>
      <c r="O267" s="54">
        <f t="shared" ref="O267:O274" si="129">(C267-G267)/C267</f>
        <v>4.3824037414276241E-2</v>
      </c>
      <c r="P267" s="62"/>
      <c r="Q267" s="67">
        <f t="shared" si="123"/>
        <v>0.50797709062326424</v>
      </c>
      <c r="R267" s="111"/>
      <c r="T267" s="67">
        <f t="shared" si="124"/>
        <v>4.3824037414276241E-2</v>
      </c>
      <c r="U267" s="87"/>
    </row>
    <row r="268" spans="1:21" s="36" customFormat="1">
      <c r="B268" s="63" t="s">
        <v>101</v>
      </c>
      <c r="C268" s="33">
        <v>11385195</v>
      </c>
      <c r="D268" s="64">
        <f t="shared" si="125"/>
        <v>9.0745605980000255E-2</v>
      </c>
      <c r="E268" s="29">
        <v>10592318.255999999</v>
      </c>
      <c r="F268" s="65">
        <f t="shared" si="122"/>
        <v>7.996291951060952E-2</v>
      </c>
      <c r="G268" s="119">
        <v>10877291.551760314</v>
      </c>
      <c r="H268" s="65">
        <f t="shared" si="126"/>
        <v>9.761594883607394E-2</v>
      </c>
      <c r="I268" s="62"/>
      <c r="J268" s="29">
        <v>5774185.4205083903</v>
      </c>
      <c r="K268" s="65">
        <f t="shared" si="127"/>
        <v>8.916829571542606E-2</v>
      </c>
      <c r="L268" s="110"/>
      <c r="M268" s="90"/>
      <c r="N268" s="53">
        <f>(J268/C268)</f>
        <v>0.50716614168737473</v>
      </c>
      <c r="O268" s="54">
        <f>(C268-G268)/C268</f>
        <v>4.4610869487934635E-2</v>
      </c>
      <c r="P268" s="62"/>
      <c r="Q268" s="67">
        <f>+N268</f>
        <v>0.50716614168737473</v>
      </c>
      <c r="R268" s="111"/>
      <c r="T268" s="67">
        <f t="shared" si="124"/>
        <v>4.4610869487934635E-2</v>
      </c>
      <c r="U268" s="87"/>
    </row>
    <row r="269" spans="1:21" s="36" customFormat="1">
      <c r="B269" s="63" t="s">
        <v>102</v>
      </c>
      <c r="C269" s="121">
        <v>11894253</v>
      </c>
      <c r="D269" s="64">
        <f t="shared" si="125"/>
        <v>4.4526312036421212E-2</v>
      </c>
      <c r="E269" s="119">
        <v>11383778.250000002</v>
      </c>
      <c r="F269" s="122">
        <f t="shared" si="122"/>
        <v>8.7745972707414577E-2</v>
      </c>
      <c r="G269" s="119">
        <v>11340324.518201143</v>
      </c>
      <c r="H269" s="122">
        <f t="shared" si="126"/>
        <v>4.5048335575131437E-2</v>
      </c>
      <c r="I269" s="98"/>
      <c r="J269" s="119">
        <f>5730731688.70953/1000</f>
        <v>5730731.68870953</v>
      </c>
      <c r="K269" s="65">
        <f t="shared" si="127"/>
        <v>7.6062245869172873E-3</v>
      </c>
      <c r="L269" s="110"/>
      <c r="M269" s="90"/>
      <c r="N269" s="53">
        <f>(J269/C269)</f>
        <v>0.4818067758193415</v>
      </c>
      <c r="O269" s="54">
        <f t="shared" si="129"/>
        <v>4.6571103019151974E-2</v>
      </c>
      <c r="P269" s="62"/>
      <c r="Q269" s="103">
        <v>0.44359393950448822</v>
      </c>
      <c r="R269" s="111"/>
      <c r="T269" s="123">
        <v>4.6536936778685332E-2</v>
      </c>
      <c r="U269" s="87"/>
    </row>
    <row r="270" spans="1:21" s="36" customFormat="1">
      <c r="B270" s="63" t="s">
        <v>103</v>
      </c>
      <c r="C270" s="124">
        <v>11882496.038218377</v>
      </c>
      <c r="D270" s="64">
        <f t="shared" si="125"/>
        <v>-1.9992809988697013E-2</v>
      </c>
      <c r="E270" s="125">
        <f>(G270+J269-J270)</f>
        <v>11567192.613570899</v>
      </c>
      <c r="F270" s="122">
        <f t="shared" si="122"/>
        <v>4.3658750050463491E-2</v>
      </c>
      <c r="G270" s="125">
        <f t="shared" ref="G270:G274" si="130">+(C270-(C270*T270))</f>
        <v>11299225.920203893</v>
      </c>
      <c r="H270" s="122">
        <f t="shared" si="126"/>
        <v>-1.8839343301604305E-2</v>
      </c>
      <c r="I270" s="98"/>
      <c r="J270" s="125">
        <f>+C270*Q270</f>
        <v>5462764.9953425219</v>
      </c>
      <c r="K270" s="65">
        <f t="shared" si="127"/>
        <v>-0.10744173883034824</v>
      </c>
      <c r="L270" s="110"/>
      <c r="M270" s="90"/>
      <c r="N270" s="53">
        <f>(J270/C270)</f>
        <v>0.45973211165165184</v>
      </c>
      <c r="O270" s="54">
        <f t="shared" si="129"/>
        <v>4.9086497999955424E-2</v>
      </c>
      <c r="P270" s="62"/>
      <c r="Q270" s="103">
        <v>0.45973211165165184</v>
      </c>
      <c r="R270" s="111"/>
      <c r="T270" s="123">
        <v>4.9086497999955465E-2</v>
      </c>
      <c r="U270" s="87"/>
    </row>
    <row r="271" spans="1:21" s="36" customFormat="1">
      <c r="B271" s="63" t="s">
        <v>104</v>
      </c>
      <c r="C271" s="124">
        <v>10916779.81194449</v>
      </c>
      <c r="D271" s="64">
        <f t="shared" si="125"/>
        <v>2.5926360734946252E-2</v>
      </c>
      <c r="E271" s="125">
        <f>(G271+J270-J271)</f>
        <v>10762890.482317857</v>
      </c>
      <c r="F271" s="122">
        <f t="shared" si="122"/>
        <v>-3.7963098126061467E-2</v>
      </c>
      <c r="G271" s="125">
        <f t="shared" si="130"/>
        <v>10382000.287363311</v>
      </c>
      <c r="H271" s="122">
        <f t="shared" si="126"/>
        <v>2.6368028187988113E-2</v>
      </c>
      <c r="I271" s="98"/>
      <c r="J271" s="125">
        <f>+C271*Q271</f>
        <v>5081874.8003879739</v>
      </c>
      <c r="K271" s="65">
        <f>(J271/J257)-1</f>
        <v>6.7067171664481062E-3</v>
      </c>
      <c r="L271" s="110"/>
      <c r="M271" s="90"/>
      <c r="N271" s="53">
        <f>(J271/C271)</f>
        <v>0.4655104241296219</v>
      </c>
      <c r="O271" s="54">
        <f t="shared" si="129"/>
        <v>4.8986929643488379E-2</v>
      </c>
      <c r="P271" s="62"/>
      <c r="Q271" s="103">
        <v>0.4655104241296219</v>
      </c>
      <c r="R271" s="111"/>
      <c r="T271" s="123">
        <v>4.8986929643488428E-2</v>
      </c>
      <c r="U271" s="87"/>
    </row>
    <row r="272" spans="1:21" s="36" customFormat="1">
      <c r="B272" s="63" t="s">
        <v>105</v>
      </c>
      <c r="C272" s="124">
        <v>10209953.92258977</v>
      </c>
      <c r="D272" s="64">
        <f t="shared" si="125"/>
        <v>1.3522488248622233E-2</v>
      </c>
      <c r="E272" s="125">
        <f>(G272+J271-J272)</f>
        <v>9917107.2679465096</v>
      </c>
      <c r="F272" s="122">
        <f t="shared" si="122"/>
        <v>2.4879442772266724E-2</v>
      </c>
      <c r="G272" s="125">
        <f t="shared" si="130"/>
        <v>9709508.43917064</v>
      </c>
      <c r="H272" s="122">
        <f t="shared" si="126"/>
        <v>1.646055513828304E-2</v>
      </c>
      <c r="I272" s="98"/>
      <c r="J272" s="125">
        <f t="shared" ref="J272:J273" si="131">+C272*Q272</f>
        <v>4874275.9716121051</v>
      </c>
      <c r="K272" s="65">
        <f>(J272/J258)-1</f>
        <v>-1.0083661347642159E-2</v>
      </c>
      <c r="L272" s="110"/>
      <c r="M272" s="90"/>
      <c r="N272" s="53">
        <f t="shared" si="128"/>
        <v>0.47740430648052701</v>
      </c>
      <c r="O272" s="54">
        <f t="shared" si="129"/>
        <v>4.9015449747709626E-2</v>
      </c>
      <c r="P272" s="62"/>
      <c r="Q272" s="103">
        <v>0.47740430648052701</v>
      </c>
      <c r="R272" s="111"/>
      <c r="T272" s="123">
        <v>4.9015449747709543E-2</v>
      </c>
      <c r="U272" s="87"/>
    </row>
    <row r="273" spans="1:21" s="36" customFormat="1">
      <c r="B273" s="75" t="s">
        <v>106</v>
      </c>
      <c r="C273" s="124">
        <v>8456419.0904443711</v>
      </c>
      <c r="D273" s="64">
        <f t="shared" si="125"/>
        <v>4.0283279904308911E-2</v>
      </c>
      <c r="E273" s="125">
        <f>(G273+J272-J273)</f>
        <v>8642240.864555914</v>
      </c>
      <c r="F273" s="122">
        <f t="shared" si="122"/>
        <v>3.3027197604298841E-2</v>
      </c>
      <c r="G273" s="125">
        <f t="shared" si="130"/>
        <v>8088114.3756714761</v>
      </c>
      <c r="H273" s="122">
        <f t="shared" si="126"/>
        <v>4.76492108138864E-2</v>
      </c>
      <c r="I273" s="98"/>
      <c r="J273" s="125">
        <f t="shared" si="131"/>
        <v>4320149.4827276673</v>
      </c>
      <c r="K273" s="65">
        <f>(J273/J259)-1</f>
        <v>9.7958878256063642E-3</v>
      </c>
      <c r="L273" s="110"/>
      <c r="M273" s="90"/>
      <c r="N273" s="53">
        <f t="shared" si="128"/>
        <v>0.51087220684336387</v>
      </c>
      <c r="O273" s="54">
        <f t="shared" si="129"/>
        <v>4.3553271288206831E-2</v>
      </c>
      <c r="P273" s="62"/>
      <c r="Q273" s="103">
        <v>0.51087220684336387</v>
      </c>
      <c r="R273" s="111"/>
      <c r="T273" s="123">
        <v>4.355327128820681E-2</v>
      </c>
      <c r="U273" s="87"/>
    </row>
    <row r="274" spans="1:21" s="36" customFormat="1">
      <c r="B274" s="63" t="s">
        <v>107</v>
      </c>
      <c r="C274" s="124">
        <v>8675335.133431742</v>
      </c>
      <c r="D274" s="64">
        <f t="shared" si="125"/>
        <v>2.5769301209301876E-2</v>
      </c>
      <c r="E274" s="125">
        <f t="shared" ref="E274" si="132">(G274+J273-J274)</f>
        <v>8443585.3713407926</v>
      </c>
      <c r="F274" s="122">
        <f t="shared" si="122"/>
        <v>6.8047995297900066E-2</v>
      </c>
      <c r="G274" s="125">
        <f t="shared" si="130"/>
        <v>8260407.2960063517</v>
      </c>
      <c r="H274" s="122">
        <f t="shared" si="126"/>
        <v>2.4649593230622102E-2</v>
      </c>
      <c r="I274" s="98"/>
      <c r="J274" s="125">
        <f>+C274*Q274</f>
        <v>4136971.4073932264</v>
      </c>
      <c r="K274" s="65">
        <f>(J274/J260)-1</f>
        <v>-6.7053389369830851E-2</v>
      </c>
      <c r="L274" s="110"/>
      <c r="M274" s="90"/>
      <c r="N274" s="53">
        <f t="shared" si="128"/>
        <v>0.47686588976266392</v>
      </c>
      <c r="O274" s="54">
        <f t="shared" si="129"/>
        <v>4.7828450549005516E-2</v>
      </c>
      <c r="P274" s="62"/>
      <c r="Q274" s="103">
        <v>0.47686588976266392</v>
      </c>
      <c r="R274" s="111"/>
      <c r="T274" s="123">
        <v>4.7828450549005537E-2</v>
      </c>
      <c r="U274" s="87"/>
    </row>
    <row r="275" spans="1:21" s="62" customFormat="1">
      <c r="A275" s="91"/>
      <c r="B275" s="92" t="s">
        <v>108</v>
      </c>
      <c r="C275" s="93">
        <f>SUM(C263:C274)</f>
        <v>119951958.99662875</v>
      </c>
      <c r="D275" s="94">
        <f t="shared" si="125"/>
        <v>3.4397755622297632E-2</v>
      </c>
      <c r="E275" s="93">
        <f>SUM(E263:E274)</f>
        <v>114552864.75073197</v>
      </c>
      <c r="F275" s="95">
        <f>(E275/E261)-1</f>
        <v>4.3629773109411518E-2</v>
      </c>
      <c r="G275" s="93">
        <f>SUM(G263:G274)</f>
        <v>114255529.45691016</v>
      </c>
      <c r="H275" s="95">
        <f t="shared" si="126"/>
        <v>3.8398018707850756E-2</v>
      </c>
      <c r="I275" s="91"/>
      <c r="J275" s="96">
        <f>SUM(J263:J274)</f>
        <v>58495923.174890064</v>
      </c>
      <c r="K275" s="95">
        <f t="shared" si="127"/>
        <v>2.0795040673922127E-2</v>
      </c>
      <c r="L275" s="118"/>
      <c r="M275" s="118"/>
      <c r="N275" s="60">
        <f t="shared" si="128"/>
        <v>0.4876612575917505</v>
      </c>
      <c r="O275" s="77">
        <f>AVERAGE(O263:O274)</f>
        <v>4.7668682206218671E-2</v>
      </c>
      <c r="P275" s="91"/>
      <c r="Q275" s="97"/>
      <c r="R275" s="97"/>
      <c r="S275" s="91"/>
      <c r="T275" s="105">
        <f>AVERAGE(T263:T274)</f>
        <v>4.7665835019513124E-2</v>
      </c>
      <c r="U275" s="91"/>
    </row>
    <row r="276" spans="1:21" s="36" customFormat="1">
      <c r="A276" s="62"/>
      <c r="B276" s="62"/>
      <c r="C276" s="115"/>
      <c r="D276" s="116"/>
      <c r="E276" s="115"/>
      <c r="F276" s="67"/>
      <c r="G276" s="115"/>
      <c r="L276" s="129"/>
      <c r="M276" s="129"/>
      <c r="T276" s="54"/>
    </row>
    <row r="277" spans="1:21" s="36" customFormat="1">
      <c r="A277" s="36">
        <v>2016</v>
      </c>
      <c r="B277" s="63" t="s">
        <v>96</v>
      </c>
      <c r="C277" s="124">
        <v>8806299.3692739345</v>
      </c>
      <c r="D277" s="64">
        <f>(C277/C263)-1</f>
        <v>4.2442192268520751E-2</v>
      </c>
      <c r="E277" s="125">
        <f>(G277+J274-J277)</f>
        <v>8914306.769782288</v>
      </c>
      <c r="F277" s="122">
        <f t="shared" ref="F277:F288" si="133">(E277/E263)-1</f>
        <v>6.8838850613023972E-2</v>
      </c>
      <c r="G277" s="125">
        <f>+(C277-(C277*T277))</f>
        <v>8361557.1926633464</v>
      </c>
      <c r="H277" s="122">
        <f>(G277/G263)-1</f>
        <v>4.3356685353050262E-2</v>
      </c>
      <c r="I277" s="98"/>
      <c r="J277" s="125">
        <f>+C277*Q277</f>
        <v>3584221.8302742857</v>
      </c>
      <c r="K277" s="65">
        <f>(J277/J263)-1</f>
        <v>-0.12754890898017746</v>
      </c>
      <c r="L277" s="110"/>
      <c r="M277" s="90"/>
      <c r="N277" s="53">
        <f t="shared" ref="N277:N289" si="134">(J277/C277)</f>
        <v>0.40700658471593604</v>
      </c>
      <c r="O277" s="54">
        <f t="shared" ref="O277:O282" si="135">(C277-G277)/C277</f>
        <v>5.0502731960525703E-2</v>
      </c>
      <c r="P277" s="62"/>
      <c r="Q277" s="103">
        <v>0.40700658471593604</v>
      </c>
      <c r="R277" s="111"/>
      <c r="T277" s="123">
        <v>5.0502731960525703E-2</v>
      </c>
    </row>
    <row r="278" spans="1:21" s="36" customFormat="1">
      <c r="B278" s="63" t="s">
        <v>97</v>
      </c>
      <c r="C278" s="124">
        <v>8192045.9438290428</v>
      </c>
      <c r="D278" s="64">
        <f t="shared" ref="D278:D289" si="136">(C278/C264)-1</f>
        <v>6.7158706378118938E-2</v>
      </c>
      <c r="E278" s="125">
        <f>(G278+J277-J278)</f>
        <v>8164816.9687671456</v>
      </c>
      <c r="F278" s="122">
        <f t="shared" si="133"/>
        <v>7.9113407380233314E-2</v>
      </c>
      <c r="G278" s="125">
        <f t="shared" ref="G278:G288" si="137">+(C278-(C278*T278))</f>
        <v>7780806.5741456049</v>
      </c>
      <c r="H278" s="122">
        <f t="shared" ref="H278:H289" si="138">(G278/G264)-1</f>
        <v>7.229160598544393E-2</v>
      </c>
      <c r="I278" s="98"/>
      <c r="J278" s="125">
        <f t="shared" ref="J278:J288" si="139">+C278*Q278</f>
        <v>3200211.4356527454</v>
      </c>
      <c r="K278" s="65">
        <f t="shared" ref="K278:K289" si="140">(J278/J264)-1</f>
        <v>-0.15744779641256434</v>
      </c>
      <c r="L278" s="110"/>
      <c r="M278" s="90"/>
      <c r="N278" s="53">
        <f t="shared" si="134"/>
        <v>0.39064861911125159</v>
      </c>
      <c r="O278" s="54">
        <f t="shared" si="135"/>
        <v>5.019983682992147E-2</v>
      </c>
      <c r="P278" s="62"/>
      <c r="Q278" s="103">
        <v>0.39064861911125159</v>
      </c>
      <c r="R278" s="111"/>
      <c r="T278" s="123">
        <v>5.0199836829921421E-2</v>
      </c>
    </row>
    <row r="279" spans="1:21" s="36" customFormat="1">
      <c r="B279" s="63" t="s">
        <v>98</v>
      </c>
      <c r="C279" s="124">
        <v>8993098.3105211556</v>
      </c>
      <c r="D279" s="64">
        <f t="shared" si="136"/>
        <v>-4.760490443469878E-2</v>
      </c>
      <c r="E279" s="125">
        <f t="shared" ref="E279:E288" si="141">(G279+J278-J279)</f>
        <v>8166449.4934251606</v>
      </c>
      <c r="F279" s="122">
        <f t="shared" si="133"/>
        <v>-4.0121397367272049E-3</v>
      </c>
      <c r="G279" s="125">
        <f t="shared" si="137"/>
        <v>8549779.3603338692</v>
      </c>
      <c r="H279" s="122">
        <f t="shared" si="138"/>
        <v>-4.9484973981227198E-2</v>
      </c>
      <c r="I279" s="98"/>
      <c r="J279" s="125">
        <f t="shared" si="139"/>
        <v>3583541.3025614549</v>
      </c>
      <c r="K279" s="65">
        <f t="shared" si="140"/>
        <v>-0.21991448845090678</v>
      </c>
      <c r="L279" s="110"/>
      <c r="M279" s="90"/>
      <c r="N279" s="53">
        <f t="shared" si="134"/>
        <v>0.39847682954483199</v>
      </c>
      <c r="O279" s="54">
        <f t="shared" si="135"/>
        <v>4.9295463574399172E-2</v>
      </c>
      <c r="P279" s="62"/>
      <c r="Q279" s="103">
        <v>0.39847682954483199</v>
      </c>
      <c r="R279" s="111"/>
      <c r="T279" s="123">
        <v>4.9295463574399137E-2</v>
      </c>
    </row>
    <row r="280" spans="1:21" s="36" customFormat="1">
      <c r="B280" s="63" t="s">
        <v>99</v>
      </c>
      <c r="C280" s="124">
        <v>9291079.9358120058</v>
      </c>
      <c r="D280" s="64">
        <f t="shared" si="136"/>
        <v>-8.5400391468889336E-2</v>
      </c>
      <c r="E280" s="125">
        <f t="shared" si="141"/>
        <v>8383879.868371835</v>
      </c>
      <c r="F280" s="122">
        <f t="shared" si="133"/>
        <v>-8.5650749692575689E-2</v>
      </c>
      <c r="G280" s="125">
        <f t="shared" si="137"/>
        <v>8866872.2079044618</v>
      </c>
      <c r="H280" s="122">
        <f t="shared" si="138"/>
        <v>-8.5981087633600128E-2</v>
      </c>
      <c r="I280" s="98"/>
      <c r="J280" s="125">
        <f>+C280*Q280</f>
        <v>4066533.6420940808</v>
      </c>
      <c r="K280" s="65">
        <f t="shared" si="140"/>
        <v>-0.20661068421115258</v>
      </c>
      <c r="L280" s="110"/>
      <c r="M280" s="90"/>
      <c r="N280" s="53">
        <f t="shared" si="134"/>
        <v>0.43768148268963103</v>
      </c>
      <c r="O280" s="54">
        <f t="shared" si="135"/>
        <v>4.5657526448831462E-2</v>
      </c>
      <c r="P280" s="62"/>
      <c r="Q280" s="103">
        <v>0.43768148268963103</v>
      </c>
      <c r="R280" s="111"/>
      <c r="T280" s="123">
        <v>4.5657526448831441E-2</v>
      </c>
    </row>
    <row r="281" spans="1:21" s="36" customFormat="1">
      <c r="B281" s="63" t="s">
        <v>100</v>
      </c>
      <c r="C281" s="124">
        <v>10558929.887783093</v>
      </c>
      <c r="D281" s="64">
        <f t="shared" si="136"/>
        <v>-2.2866239708809299E-2</v>
      </c>
      <c r="E281" s="125">
        <f t="shared" si="141"/>
        <v>9460604.7559623085</v>
      </c>
      <c r="F281" s="122">
        <f t="shared" si="133"/>
        <v>-5.0975566692273655E-2</v>
      </c>
      <c r="G281" s="125">
        <f t="shared" si="137"/>
        <v>10098721.026027406</v>
      </c>
      <c r="H281" s="122">
        <f t="shared" si="138"/>
        <v>-2.2621759997566215E-2</v>
      </c>
      <c r="I281" s="98"/>
      <c r="J281" s="125">
        <f>+C281*Q281</f>
        <v>4704649.9121591784</v>
      </c>
      <c r="K281" s="65">
        <f t="shared" si="140"/>
        <v>-0.14292801858607451</v>
      </c>
      <c r="L281" s="110"/>
      <c r="M281" s="90"/>
      <c r="N281" s="53">
        <f t="shared" si="134"/>
        <v>0.44556124173175526</v>
      </c>
      <c r="O281" s="54">
        <f t="shared" si="135"/>
        <v>4.3584801362130381E-2</v>
      </c>
      <c r="P281" s="62"/>
      <c r="Q281" s="103">
        <v>0.44556124173175526</v>
      </c>
      <c r="R281" s="111"/>
      <c r="T281" s="123">
        <v>4.3584801362130311E-2</v>
      </c>
    </row>
    <row r="282" spans="1:21" s="36" customFormat="1">
      <c r="B282" s="63" t="s">
        <v>101</v>
      </c>
      <c r="C282" s="124">
        <v>11062197.111240853</v>
      </c>
      <c r="D282" s="64">
        <f t="shared" si="136"/>
        <v>-2.8369991797167038E-2</v>
      </c>
      <c r="E282" s="125">
        <f t="shared" si="141"/>
        <v>10328689.871502515</v>
      </c>
      <c r="F282" s="122">
        <f t="shared" si="133"/>
        <v>-2.4888638929268625E-2</v>
      </c>
      <c r="G282" s="125">
        <f t="shared" si="137"/>
        <v>10573416.954779426</v>
      </c>
      <c r="H282" s="122">
        <f t="shared" si="138"/>
        <v>-2.7936604947553456E-2</v>
      </c>
      <c r="I282" s="98"/>
      <c r="J282" s="125">
        <f>+C282*Q282</f>
        <v>4949376.9954360882</v>
      </c>
      <c r="K282" s="65">
        <f t="shared" si="140"/>
        <v>-0.14284411826173771</v>
      </c>
      <c r="L282" s="110"/>
      <c r="M282" s="90"/>
      <c r="N282" s="53">
        <f t="shared" si="134"/>
        <v>0.44741356040444968</v>
      </c>
      <c r="O282" s="54">
        <f t="shared" si="135"/>
        <v>4.4184726736133911E-2</v>
      </c>
      <c r="P282" s="62"/>
      <c r="Q282" s="103">
        <v>0.44741356040444974</v>
      </c>
      <c r="R282" s="111"/>
      <c r="T282" s="123">
        <v>4.4184726736133953E-2</v>
      </c>
    </row>
    <row r="283" spans="1:21" s="36" customFormat="1">
      <c r="B283" s="63" t="s">
        <v>102</v>
      </c>
      <c r="C283" s="33">
        <v>11820320.014600143</v>
      </c>
      <c r="D283" s="64">
        <f t="shared" si="136"/>
        <v>-6.215857809637737E-3</v>
      </c>
      <c r="E283" s="29">
        <f t="shared" si="141"/>
        <v>10976193.20333273</v>
      </c>
      <c r="F283" s="122">
        <f t="shared" si="133"/>
        <v>-3.5804021979018441E-2</v>
      </c>
      <c r="G283" s="29">
        <f>+(C283-(C283*T283))</f>
        <v>11270238.529376866</v>
      </c>
      <c r="H283" s="122">
        <f t="shared" si="138"/>
        <v>-6.1802454340516011E-3</v>
      </c>
      <c r="I283" s="62"/>
      <c r="J283" s="29">
        <f>+C283*Q283</f>
        <v>5243422.3214802267</v>
      </c>
      <c r="K283" s="65">
        <f t="shared" si="140"/>
        <v>-8.5034406372467508E-2</v>
      </c>
      <c r="L283" s="110"/>
      <c r="M283" s="90"/>
      <c r="N283" s="53">
        <f t="shared" si="134"/>
        <v>0.44359393950448817</v>
      </c>
      <c r="O283" s="54">
        <f>(C283-G283)/C283</f>
        <v>4.6536936778685402E-2</v>
      </c>
      <c r="P283" s="62"/>
      <c r="Q283" s="67">
        <f>+Q269</f>
        <v>0.44359393950448822</v>
      </c>
      <c r="R283" s="111"/>
      <c r="T283" s="67">
        <f t="shared" ref="T283:T288" si="142">+T269</f>
        <v>4.6536936778685332E-2</v>
      </c>
    </row>
    <row r="284" spans="1:21" s="36" customFormat="1">
      <c r="B284" s="63" t="s">
        <v>103</v>
      </c>
      <c r="C284" s="33">
        <v>11982226.711773606</v>
      </c>
      <c r="D284" s="64">
        <f t="shared" si="136"/>
        <v>8.3930744209346209E-3</v>
      </c>
      <c r="E284" s="29">
        <f t="shared" si="141"/>
        <v>11128869.097238835</v>
      </c>
      <c r="F284" s="122">
        <f t="shared" si="133"/>
        <v>-3.7893681809863966E-2</v>
      </c>
      <c r="G284" s="29">
        <f t="shared" si="137"/>
        <v>11394061.164251119</v>
      </c>
      <c r="H284" s="122">
        <f t="shared" si="138"/>
        <v>8.3930744209348429E-3</v>
      </c>
      <c r="I284" s="62"/>
      <c r="J284" s="29">
        <f t="shared" si="139"/>
        <v>5508614.3884925088</v>
      </c>
      <c r="K284" s="65">
        <f t="shared" si="140"/>
        <v>8.3930744209346209E-3</v>
      </c>
      <c r="L284" s="110"/>
      <c r="M284" s="90"/>
      <c r="N284" s="53">
        <f t="shared" si="134"/>
        <v>0.45973211165165184</v>
      </c>
      <c r="O284" s="54">
        <f t="shared" ref="O284:O288" si="143">(C284-G284)/C284</f>
        <v>4.9086497999955389E-2</v>
      </c>
      <c r="P284" s="62"/>
      <c r="Q284" s="67">
        <f>+Q270</f>
        <v>0.45973211165165184</v>
      </c>
      <c r="R284" s="111"/>
      <c r="T284" s="67">
        <f t="shared" si="142"/>
        <v>4.9086497999955465E-2</v>
      </c>
    </row>
    <row r="285" spans="1:21" s="36" customFormat="1">
      <c r="B285" s="63" t="s">
        <v>104</v>
      </c>
      <c r="C285" s="33">
        <v>11047783.317800943</v>
      </c>
      <c r="D285" s="64">
        <f t="shared" si="136"/>
        <v>1.2000196771681404E-2</v>
      </c>
      <c r="E285" s="29">
        <f t="shared" si="141"/>
        <v>10872342.424226154</v>
      </c>
      <c r="F285" s="122">
        <f t="shared" si="133"/>
        <v>1.0169381737007654E-2</v>
      </c>
      <c r="G285" s="29">
        <f t="shared" si="137"/>
        <v>10506586.333695322</v>
      </c>
      <c r="H285" s="122">
        <f t="shared" si="138"/>
        <v>1.2000196771681182E-2</v>
      </c>
      <c r="I285" s="62"/>
      <c r="J285" s="29">
        <f t="shared" si="139"/>
        <v>5142858.2979616784</v>
      </c>
      <c r="K285" s="65">
        <f t="shared" si="140"/>
        <v>1.2000196771681404E-2</v>
      </c>
      <c r="L285" s="110"/>
      <c r="M285" s="90"/>
      <c r="N285" s="53">
        <f t="shared" si="134"/>
        <v>0.4655104241296219</v>
      </c>
      <c r="O285" s="54">
        <f t="shared" si="143"/>
        <v>4.8986929643488483E-2</v>
      </c>
      <c r="P285" s="62"/>
      <c r="Q285" s="67">
        <f t="shared" ref="Q285:Q288" si="144">+Q271</f>
        <v>0.4655104241296219</v>
      </c>
      <c r="R285" s="111"/>
      <c r="T285" s="67">
        <f t="shared" si="142"/>
        <v>4.8986929643488428E-2</v>
      </c>
    </row>
    <row r="286" spans="1:21" s="36" customFormat="1">
      <c r="B286" s="63" t="s">
        <v>105</v>
      </c>
      <c r="C286" s="33">
        <v>10346897.290100548</v>
      </c>
      <c r="D286" s="64">
        <f t="shared" si="136"/>
        <v>1.3412731198305217E-2</v>
      </c>
      <c r="E286" s="29">
        <f t="shared" si="141"/>
        <v>10042944.438888896</v>
      </c>
      <c r="F286" s="122">
        <f t="shared" si="133"/>
        <v>1.2688898843426832E-2</v>
      </c>
      <c r="G286" s="29">
        <f t="shared" si="137"/>
        <v>9839739.4659329131</v>
      </c>
      <c r="H286" s="122">
        <f t="shared" si="138"/>
        <v>1.3412731198305439E-2</v>
      </c>
      <c r="I286" s="62"/>
      <c r="J286" s="29">
        <f t="shared" si="139"/>
        <v>4939653.3250056962</v>
      </c>
      <c r="K286" s="65">
        <f t="shared" si="140"/>
        <v>1.3412731198305217E-2</v>
      </c>
      <c r="L286" s="110"/>
      <c r="M286" s="90"/>
      <c r="N286" s="53">
        <f t="shared" si="134"/>
        <v>0.47740430648052695</v>
      </c>
      <c r="O286" s="54">
        <f t="shared" si="143"/>
        <v>4.9015449747709522E-2</v>
      </c>
      <c r="P286" s="62"/>
      <c r="Q286" s="67">
        <f t="shared" si="144"/>
        <v>0.47740430648052701</v>
      </c>
      <c r="R286" s="111"/>
      <c r="T286" s="67">
        <f t="shared" si="142"/>
        <v>4.9015449747709543E-2</v>
      </c>
    </row>
    <row r="287" spans="1:21" s="36" customFormat="1">
      <c r="B287" s="75" t="s">
        <v>106</v>
      </c>
      <c r="C287" s="33">
        <v>8602640.6413051523</v>
      </c>
      <c r="D287" s="64">
        <f t="shared" si="136"/>
        <v>1.7291190194914652E-2</v>
      </c>
      <c r="E287" s="29">
        <f t="shared" si="141"/>
        <v>8772770.8155611586</v>
      </c>
      <c r="F287" s="122">
        <f t="shared" si="133"/>
        <v>1.510371592865245E-2</v>
      </c>
      <c r="G287" s="29">
        <f t="shared" si="137"/>
        <v>8227967.4996594358</v>
      </c>
      <c r="H287" s="122">
        <f t="shared" si="138"/>
        <v>1.7291190194914652E-2</v>
      </c>
      <c r="I287" s="62"/>
      <c r="J287" s="29">
        <f t="shared" si="139"/>
        <v>4394850.0091039743</v>
      </c>
      <c r="K287" s="65">
        <f t="shared" si="140"/>
        <v>1.7291190194914874E-2</v>
      </c>
      <c r="L287" s="110"/>
      <c r="M287" s="90"/>
      <c r="N287" s="53">
        <f t="shared" si="134"/>
        <v>0.51087220684336387</v>
      </c>
      <c r="O287" s="54">
        <f t="shared" si="143"/>
        <v>4.3553271288206789E-2</v>
      </c>
      <c r="P287" s="62"/>
      <c r="Q287" s="67">
        <f t="shared" si="144"/>
        <v>0.51087220684336387</v>
      </c>
      <c r="R287" s="111"/>
      <c r="T287" s="67">
        <f t="shared" si="142"/>
        <v>4.355327128820681E-2</v>
      </c>
    </row>
    <row r="288" spans="1:21" s="36" customFormat="1">
      <c r="B288" s="63" t="s">
        <v>107</v>
      </c>
      <c r="C288" s="33">
        <v>8804542.473108124</v>
      </c>
      <c r="D288" s="64">
        <f t="shared" si="136"/>
        <v>1.4893642457507017E-2</v>
      </c>
      <c r="E288" s="29">
        <f t="shared" si="141"/>
        <v>8579698.8775385562</v>
      </c>
      <c r="F288" s="122">
        <f t="shared" si="133"/>
        <v>1.6120344641715745E-2</v>
      </c>
      <c r="G288" s="29">
        <f t="shared" si="137"/>
        <v>8383434.8488264531</v>
      </c>
      <c r="H288" s="122">
        <f t="shared" si="138"/>
        <v>1.4893642457507017E-2</v>
      </c>
      <c r="I288" s="62"/>
      <c r="J288" s="29">
        <f t="shared" si="139"/>
        <v>4198585.9803918712</v>
      </c>
      <c r="K288" s="65">
        <f t="shared" si="140"/>
        <v>1.4893642457507239E-2</v>
      </c>
      <c r="L288" s="110"/>
      <c r="M288" s="90"/>
      <c r="N288" s="53">
        <f t="shared" si="134"/>
        <v>0.47686588976266392</v>
      </c>
      <c r="O288" s="54">
        <f t="shared" si="143"/>
        <v>4.7828450549005544E-2</v>
      </c>
      <c r="P288" s="62"/>
      <c r="Q288" s="67">
        <f t="shared" si="144"/>
        <v>0.47686588976266392</v>
      </c>
      <c r="R288" s="111"/>
      <c r="T288" s="67">
        <f t="shared" si="142"/>
        <v>4.7828450549005537E-2</v>
      </c>
    </row>
    <row r="289" spans="1:21" s="62" customFormat="1">
      <c r="A289" s="91"/>
      <c r="B289" s="92" t="s">
        <v>108</v>
      </c>
      <c r="C289" s="93">
        <f>SUM(C277:C288)</f>
        <v>119508061.00714859</v>
      </c>
      <c r="D289" s="94">
        <f t="shared" si="136"/>
        <v>-3.7006314293926978E-3</v>
      </c>
      <c r="E289" s="93">
        <f>SUM(E277:E288)</f>
        <v>113791566.58459759</v>
      </c>
      <c r="F289" s="130">
        <f>(E289/E275)-1</f>
        <v>-6.6458238979093531E-3</v>
      </c>
      <c r="G289" s="93">
        <f>SUM(G277:G288)</f>
        <v>113853181.1575962</v>
      </c>
      <c r="H289" s="130">
        <f t="shared" si="138"/>
        <v>-3.5214777020109445E-3</v>
      </c>
      <c r="I289" s="91"/>
      <c r="J289" s="96">
        <f>SUM(J277:J288)</f>
        <v>53516519.440613776</v>
      </c>
      <c r="K289" s="95">
        <f t="shared" si="140"/>
        <v>-8.512394478139873E-2</v>
      </c>
      <c r="L289" s="118"/>
      <c r="M289" s="118"/>
      <c r="N289" s="60">
        <f t="shared" si="134"/>
        <v>0.44780677545603043</v>
      </c>
      <c r="O289" s="77">
        <f>AVERAGE(O277:O288)</f>
        <v>4.7369385243249434E-2</v>
      </c>
      <c r="P289" s="91"/>
      <c r="Q289" s="97"/>
      <c r="R289" s="97"/>
      <c r="S289" s="91"/>
      <c r="T289" s="105">
        <f>AVERAGE(T277:T288)</f>
        <v>4.7369385243249428E-2</v>
      </c>
      <c r="U289" s="91"/>
    </row>
    <row r="290" spans="1:21" s="36" customFormat="1">
      <c r="A290" s="62"/>
      <c r="C290" s="115"/>
      <c r="D290" s="116"/>
      <c r="E290" s="115"/>
      <c r="F290" s="67"/>
      <c r="G290" s="115"/>
      <c r="L290" s="129"/>
      <c r="M290" s="129"/>
      <c r="Q290" s="62"/>
      <c r="T290" s="54"/>
    </row>
    <row r="291" spans="1:21" s="36" customFormat="1">
      <c r="A291" s="36">
        <v>2017</v>
      </c>
      <c r="B291" s="63" t="s">
        <v>96</v>
      </c>
      <c r="C291" s="33">
        <v>8843302.4300342146</v>
      </c>
      <c r="D291" s="64">
        <f t="shared" ref="D291:D303" si="145">(C291/C277)-1</f>
        <v>4.201885401419192E-3</v>
      </c>
      <c r="E291" s="29">
        <f>(G291+J288-J291)</f>
        <v>8995995.1584978383</v>
      </c>
      <c r="F291" s="65">
        <f t="shared" ref="F291:F302" si="146">(E291/E277)-1</f>
        <v>9.1637399099229189E-3</v>
      </c>
      <c r="G291" s="29">
        <f>+(C291-(C291*T291))</f>
        <v>8396691.4977643304</v>
      </c>
      <c r="H291" s="65">
        <f>(G291/G277)-1</f>
        <v>4.201885401419192E-3</v>
      </c>
      <c r="I291" s="62"/>
      <c r="J291" s="29">
        <f t="shared" ref="J291:J302" si="147">+C291*Q291</f>
        <v>3599282.3196583637</v>
      </c>
      <c r="K291" s="65">
        <f t="shared" ref="K291:K303" si="148">(J291/J277)-1</f>
        <v>4.201885401419414E-3</v>
      </c>
      <c r="L291" s="110"/>
      <c r="M291" s="90"/>
      <c r="N291" s="53">
        <f t="shared" ref="N291:N303" si="149">(J291/C291)</f>
        <v>0.40700658471593604</v>
      </c>
      <c r="O291" s="54">
        <f t="shared" ref="O291:O302" si="150">(C291-G291)/C291</f>
        <v>5.0502731960525786E-2</v>
      </c>
      <c r="P291" s="62"/>
      <c r="Q291" s="67">
        <f t="shared" ref="Q291:Q302" si="151">+Q277</f>
        <v>0.40700658471593604</v>
      </c>
      <c r="R291" s="111"/>
      <c r="T291" s="67">
        <f>+T277</f>
        <v>5.0502731960525703E-2</v>
      </c>
    </row>
    <row r="292" spans="1:21" s="36" customFormat="1">
      <c r="B292" s="63" t="s">
        <v>97</v>
      </c>
      <c r="C292" s="33">
        <v>7994580.9012177745</v>
      </c>
      <c r="D292" s="64">
        <f t="shared" si="145"/>
        <v>-2.410448427233447E-2</v>
      </c>
      <c r="E292" s="29">
        <f>(G292+J291-J292)</f>
        <v>8069464.5746774916</v>
      </c>
      <c r="F292" s="65">
        <f t="shared" si="146"/>
        <v>-1.1678448451986734E-2</v>
      </c>
      <c r="G292" s="29">
        <f t="shared" ref="G292:G302" si="152">+(C292-(C292*T292))</f>
        <v>7593254.2444530362</v>
      </c>
      <c r="H292" s="65">
        <f t="shared" ref="H292:H303" si="153">(G292/G278)-1</f>
        <v>-2.4104484272334359E-2</v>
      </c>
      <c r="I292" s="62"/>
      <c r="J292" s="29">
        <f t="shared" si="147"/>
        <v>3123071.9894339088</v>
      </c>
      <c r="K292" s="65">
        <f t="shared" si="148"/>
        <v>-2.410448427233447E-2</v>
      </c>
      <c r="L292" s="110"/>
      <c r="M292" s="90"/>
      <c r="N292" s="53">
        <f t="shared" si="149"/>
        <v>0.39064861911125159</v>
      </c>
      <c r="O292" s="54">
        <f t="shared" si="150"/>
        <v>5.01998368299214E-2</v>
      </c>
      <c r="P292" s="62"/>
      <c r="Q292" s="67">
        <f t="shared" si="151"/>
        <v>0.39064861911125159</v>
      </c>
      <c r="R292" s="111"/>
      <c r="T292" s="67">
        <f t="shared" ref="T292:T302" si="154">+T278</f>
        <v>5.0199836829921421E-2</v>
      </c>
    </row>
    <row r="293" spans="1:21" s="36" customFormat="1">
      <c r="B293" s="63" t="s">
        <v>98</v>
      </c>
      <c r="C293" s="33">
        <v>8994633.306815045</v>
      </c>
      <c r="D293" s="64">
        <f t="shared" si="145"/>
        <v>1.7068603510028701E-4</v>
      </c>
      <c r="E293" s="29">
        <f t="shared" ref="E293:E302" si="155">(G293+J292-J293)</f>
        <v>8090157.714689767</v>
      </c>
      <c r="F293" s="65">
        <f t="shared" si="146"/>
        <v>-9.3420988884846956E-3</v>
      </c>
      <c r="G293" s="29">
        <f t="shared" si="152"/>
        <v>8551238.6882738657</v>
      </c>
      <c r="H293" s="65">
        <f t="shared" si="153"/>
        <v>1.7068603510006497E-4</v>
      </c>
      <c r="I293" s="62"/>
      <c r="J293" s="29">
        <f t="shared" si="147"/>
        <v>3584152.9630180071</v>
      </c>
      <c r="K293" s="65">
        <f t="shared" si="148"/>
        <v>1.7068603510028701E-4</v>
      </c>
      <c r="L293" s="110"/>
      <c r="M293" s="90"/>
      <c r="N293" s="53">
        <f t="shared" si="149"/>
        <v>0.39847682954483199</v>
      </c>
      <c r="O293" s="54">
        <f t="shared" si="150"/>
        <v>4.9295463574399241E-2</v>
      </c>
      <c r="P293" s="62"/>
      <c r="Q293" s="67">
        <f t="shared" si="151"/>
        <v>0.39847682954483199</v>
      </c>
      <c r="R293" s="111"/>
      <c r="T293" s="67">
        <f t="shared" si="154"/>
        <v>4.9295463574399137E-2</v>
      </c>
    </row>
    <row r="294" spans="1:21" s="36" customFormat="1">
      <c r="B294" s="63" t="s">
        <v>99</v>
      </c>
      <c r="C294" s="33">
        <v>9273881.4999341387</v>
      </c>
      <c r="D294" s="64">
        <f t="shared" si="145"/>
        <v>-1.8510696277164174E-3</v>
      </c>
      <c r="E294" s="29">
        <f t="shared" si="155"/>
        <v>8375605.7679064618</v>
      </c>
      <c r="F294" s="65">
        <f t="shared" si="146"/>
        <v>-9.8690589503636073E-4</v>
      </c>
      <c r="G294" s="29">
        <f t="shared" si="152"/>
        <v>8850459.0100675672</v>
      </c>
      <c r="H294" s="65">
        <f t="shared" si="153"/>
        <v>-1.8510696277164174E-3</v>
      </c>
      <c r="I294" s="62"/>
      <c r="J294" s="29">
        <f t="shared" si="147"/>
        <v>4059006.205179113</v>
      </c>
      <c r="K294" s="65">
        <f t="shared" si="148"/>
        <v>-1.8510696277165284E-3</v>
      </c>
      <c r="L294" s="110"/>
      <c r="M294" s="90"/>
      <c r="N294" s="53">
        <f t="shared" si="149"/>
        <v>0.43768148268963103</v>
      </c>
      <c r="O294" s="54">
        <f t="shared" si="150"/>
        <v>4.5657526448831434E-2</v>
      </c>
      <c r="P294" s="62"/>
      <c r="Q294" s="67">
        <f t="shared" si="151"/>
        <v>0.43768148268963103</v>
      </c>
      <c r="R294" s="111"/>
      <c r="T294" s="67">
        <f t="shared" si="154"/>
        <v>4.5657526448831441E-2</v>
      </c>
    </row>
    <row r="295" spans="1:21" s="36" customFormat="1">
      <c r="B295" s="63" t="s">
        <v>100</v>
      </c>
      <c r="C295" s="33">
        <v>10532660.700478841</v>
      </c>
      <c r="D295" s="64">
        <f t="shared" si="145"/>
        <v>-2.4878645453121351E-3</v>
      </c>
      <c r="E295" s="29">
        <f t="shared" si="155"/>
        <v>9439657.6007682532</v>
      </c>
      <c r="F295" s="65">
        <f t="shared" si="146"/>
        <v>-2.2141454731902099E-3</v>
      </c>
      <c r="G295" s="29">
        <f t="shared" si="152"/>
        <v>10073596.776033754</v>
      </c>
      <c r="H295" s="65">
        <f t="shared" si="153"/>
        <v>-2.4878645453121351E-3</v>
      </c>
      <c r="I295" s="62"/>
      <c r="J295" s="29">
        <f t="shared" si="147"/>
        <v>4692945.3804446114</v>
      </c>
      <c r="K295" s="65">
        <f t="shared" si="148"/>
        <v>-2.4878645453122461E-3</v>
      </c>
      <c r="L295" s="110"/>
      <c r="M295" s="90"/>
      <c r="N295" s="53">
        <f t="shared" si="149"/>
        <v>0.44556124173175526</v>
      </c>
      <c r="O295" s="54">
        <f t="shared" si="150"/>
        <v>4.358480136213036E-2</v>
      </c>
      <c r="P295" s="62"/>
      <c r="Q295" s="67">
        <f t="shared" si="151"/>
        <v>0.44556124173175526</v>
      </c>
      <c r="R295" s="111"/>
      <c r="T295" s="67">
        <f t="shared" si="154"/>
        <v>4.3584801362130311E-2</v>
      </c>
    </row>
    <row r="296" spans="1:21" s="36" customFormat="1">
      <c r="B296" s="63" t="s">
        <v>101</v>
      </c>
      <c r="C296" s="33">
        <v>11024077.109333606</v>
      </c>
      <c r="D296" s="64">
        <f t="shared" si="145"/>
        <v>-3.4459702285101201E-3</v>
      </c>
      <c r="E296" s="29">
        <f t="shared" si="155"/>
        <v>10297605.065524099</v>
      </c>
      <c r="F296" s="65">
        <f t="shared" si="146"/>
        <v>-3.0095594276851045E-3</v>
      </c>
      <c r="G296" s="29">
        <f t="shared" si="152"/>
        <v>10536981.274739632</v>
      </c>
      <c r="H296" s="65">
        <f t="shared" si="153"/>
        <v>-3.4459702285100091E-3</v>
      </c>
      <c r="I296" s="62"/>
      <c r="J296" s="29">
        <f t="shared" si="147"/>
        <v>4932321.5896601435</v>
      </c>
      <c r="K296" s="65">
        <f t="shared" si="148"/>
        <v>-3.4459702285098981E-3</v>
      </c>
      <c r="L296" s="110"/>
      <c r="M296" s="90"/>
      <c r="N296" s="53">
        <f t="shared" si="149"/>
        <v>0.44741356040444974</v>
      </c>
      <c r="O296" s="54">
        <f t="shared" si="150"/>
        <v>4.4184726736133877E-2</v>
      </c>
      <c r="P296" s="62"/>
      <c r="Q296" s="67">
        <f t="shared" si="151"/>
        <v>0.44741356040444974</v>
      </c>
      <c r="R296" s="111"/>
      <c r="T296" s="67">
        <f t="shared" si="154"/>
        <v>4.4184726736133953E-2</v>
      </c>
    </row>
    <row r="297" spans="1:21" s="36" customFormat="1">
      <c r="B297" s="63" t="s">
        <v>102</v>
      </c>
      <c r="C297" s="33">
        <v>11778449.451715389</v>
      </c>
      <c r="D297" s="64">
        <f t="shared" si="145"/>
        <v>-3.5422529028855676E-3</v>
      </c>
      <c r="E297" s="29">
        <f t="shared" si="155"/>
        <v>10937789.290349204</v>
      </c>
      <c r="F297" s="65">
        <f t="shared" si="146"/>
        <v>-3.4988371899161708E-3</v>
      </c>
      <c r="G297" s="29">
        <f t="shared" si="152"/>
        <v>11230316.494229969</v>
      </c>
      <c r="H297" s="65">
        <f t="shared" si="153"/>
        <v>-3.5422529028855676E-3</v>
      </c>
      <c r="I297" s="62"/>
      <c r="J297" s="29">
        <f t="shared" si="147"/>
        <v>5224848.793540909</v>
      </c>
      <c r="K297" s="65">
        <f t="shared" si="148"/>
        <v>-3.5422529028854566E-3</v>
      </c>
      <c r="L297" s="110"/>
      <c r="M297" s="90"/>
      <c r="N297" s="53">
        <f t="shared" si="149"/>
        <v>0.44359393950448822</v>
      </c>
      <c r="O297" s="54">
        <f t="shared" si="150"/>
        <v>4.6536936778685388E-2</v>
      </c>
      <c r="P297" s="62"/>
      <c r="Q297" s="67">
        <f t="shared" si="151"/>
        <v>0.44359393950448822</v>
      </c>
      <c r="R297" s="111"/>
      <c r="T297" s="67">
        <f t="shared" si="154"/>
        <v>4.6536936778685332E-2</v>
      </c>
    </row>
    <row r="298" spans="1:21" s="36" customFormat="1">
      <c r="B298" s="63" t="s">
        <v>103</v>
      </c>
      <c r="C298" s="33">
        <v>11941283.893712172</v>
      </c>
      <c r="D298" s="64">
        <f t="shared" si="145"/>
        <v>-3.4169623932422954E-3</v>
      </c>
      <c r="E298" s="29">
        <f t="shared" si="155"/>
        <v>11090185.218999323</v>
      </c>
      <c r="F298" s="65">
        <f t="shared" si="146"/>
        <v>-3.4759936433352845E-3</v>
      </c>
      <c r="G298" s="29">
        <f t="shared" si="152"/>
        <v>11355128.08574657</v>
      </c>
      <c r="H298" s="65">
        <f t="shared" si="153"/>
        <v>-3.4169623932424065E-3</v>
      </c>
      <c r="I298" s="62"/>
      <c r="J298" s="29">
        <f t="shared" si="147"/>
        <v>5489791.660288156</v>
      </c>
      <c r="K298" s="65">
        <f t="shared" si="148"/>
        <v>-3.4169623932424065E-3</v>
      </c>
      <c r="L298" s="110"/>
      <c r="M298" s="90"/>
      <c r="N298" s="53">
        <f t="shared" si="149"/>
        <v>0.45973211165165184</v>
      </c>
      <c r="O298" s="54">
        <f t="shared" si="150"/>
        <v>4.9086497999955445E-2</v>
      </c>
      <c r="P298" s="62"/>
      <c r="Q298" s="67">
        <f t="shared" si="151"/>
        <v>0.45973211165165184</v>
      </c>
      <c r="R298" s="111"/>
      <c r="T298" s="67">
        <f t="shared" si="154"/>
        <v>4.9086497999955465E-2</v>
      </c>
    </row>
    <row r="299" spans="1:21" s="36" customFormat="1">
      <c r="B299" s="63" t="s">
        <v>104</v>
      </c>
      <c r="C299" s="33">
        <v>11010730.435165975</v>
      </c>
      <c r="D299" s="64">
        <f t="shared" si="145"/>
        <v>-3.353874851551919E-3</v>
      </c>
      <c r="E299" s="29">
        <f t="shared" si="155"/>
        <v>10835530.423452187</v>
      </c>
      <c r="F299" s="65">
        <f t="shared" si="146"/>
        <v>-3.3858389790907273E-3</v>
      </c>
      <c r="G299" s="29">
        <f t="shared" si="152"/>
        <v>10471348.558015082</v>
      </c>
      <c r="H299" s="65">
        <f t="shared" si="153"/>
        <v>-3.353874851551919E-3</v>
      </c>
      <c r="I299" s="62"/>
      <c r="J299" s="29">
        <f t="shared" si="147"/>
        <v>5125609.7948510498</v>
      </c>
      <c r="K299" s="65">
        <f t="shared" si="148"/>
        <v>-3.353874851551919E-3</v>
      </c>
      <c r="L299" s="110"/>
      <c r="M299" s="90"/>
      <c r="N299" s="53">
        <f t="shared" si="149"/>
        <v>0.46551042412962196</v>
      </c>
      <c r="O299" s="54">
        <f t="shared" si="150"/>
        <v>4.8986929643488504E-2</v>
      </c>
      <c r="P299" s="62"/>
      <c r="Q299" s="67">
        <f t="shared" si="151"/>
        <v>0.4655104241296219</v>
      </c>
      <c r="R299" s="111"/>
      <c r="T299" s="67">
        <f t="shared" si="154"/>
        <v>4.8986929643488428E-2</v>
      </c>
    </row>
    <row r="300" spans="1:21" s="36" customFormat="1">
      <c r="B300" s="63" t="s">
        <v>105</v>
      </c>
      <c r="C300" s="33">
        <v>10325921.341710554</v>
      </c>
      <c r="D300" s="64">
        <f t="shared" si="145"/>
        <v>-2.027269412451127E-3</v>
      </c>
      <c r="E300" s="29">
        <f t="shared" si="155"/>
        <v>10015762.141026389</v>
      </c>
      <c r="F300" s="65">
        <f t="shared" si="146"/>
        <v>-2.7066064168641546E-3</v>
      </c>
      <c r="G300" s="29">
        <f t="shared" si="152"/>
        <v>9819791.6630871389</v>
      </c>
      <c r="H300" s="65">
        <f t="shared" si="153"/>
        <v>-2.027269412451127E-3</v>
      </c>
      <c r="I300" s="62"/>
      <c r="J300" s="29">
        <f t="shared" si="147"/>
        <v>4929639.3169117998</v>
      </c>
      <c r="K300" s="65">
        <f t="shared" si="148"/>
        <v>-2.027269412451127E-3</v>
      </c>
      <c r="L300" s="110"/>
      <c r="M300" s="90"/>
      <c r="N300" s="53">
        <f t="shared" si="149"/>
        <v>0.47740430648052695</v>
      </c>
      <c r="O300" s="54">
        <f t="shared" si="150"/>
        <v>4.9015449747709577E-2</v>
      </c>
      <c r="P300" s="62"/>
      <c r="Q300" s="67">
        <f t="shared" si="151"/>
        <v>0.47740430648052701</v>
      </c>
      <c r="R300" s="111"/>
      <c r="T300" s="67">
        <f t="shared" si="154"/>
        <v>4.9015449747709543E-2</v>
      </c>
    </row>
    <row r="301" spans="1:21" s="36" customFormat="1">
      <c r="B301" s="75" t="s">
        <v>106</v>
      </c>
      <c r="C301" s="33">
        <v>8591371.8501488697</v>
      </c>
      <c r="D301" s="64">
        <f t="shared" si="145"/>
        <v>-1.3099223396797477E-3</v>
      </c>
      <c r="E301" s="29">
        <f t="shared" si="155"/>
        <v>8757735.7212357651</v>
      </c>
      <c r="F301" s="65">
        <f t="shared" si="146"/>
        <v>-1.7138364424982289E-3</v>
      </c>
      <c r="G301" s="29">
        <f t="shared" si="152"/>
        <v>8217189.5012214724</v>
      </c>
      <c r="H301" s="65">
        <f t="shared" si="153"/>
        <v>-1.3099223396798587E-3</v>
      </c>
      <c r="I301" s="62"/>
      <c r="J301" s="29">
        <f t="shared" si="147"/>
        <v>4389093.0968975071</v>
      </c>
      <c r="K301" s="65">
        <f t="shared" si="148"/>
        <v>-1.3099223396797477E-3</v>
      </c>
      <c r="L301" s="110"/>
      <c r="M301" s="90"/>
      <c r="N301" s="53">
        <f t="shared" si="149"/>
        <v>0.51087220684336387</v>
      </c>
      <c r="O301" s="54">
        <f t="shared" si="150"/>
        <v>4.3553271288206845E-2</v>
      </c>
      <c r="P301" s="62"/>
      <c r="Q301" s="67">
        <f t="shared" si="151"/>
        <v>0.51087220684336387</v>
      </c>
      <c r="R301" s="111"/>
      <c r="T301" s="67">
        <f t="shared" si="154"/>
        <v>4.355327128820681E-2</v>
      </c>
    </row>
    <row r="302" spans="1:21" s="36" customFormat="1">
      <c r="B302" s="63" t="s">
        <v>107</v>
      </c>
      <c r="C302" s="33">
        <v>8794100.0281352233</v>
      </c>
      <c r="D302" s="64">
        <f t="shared" si="145"/>
        <v>-1.186029257601473E-3</v>
      </c>
      <c r="E302" s="29">
        <f t="shared" si="155"/>
        <v>8568978.6121354848</v>
      </c>
      <c r="F302" s="65">
        <f t="shared" si="146"/>
        <v>-1.2494920341711291E-3</v>
      </c>
      <c r="G302" s="29">
        <f t="shared" si="152"/>
        <v>8373491.8498165496</v>
      </c>
      <c r="H302" s="65">
        <f t="shared" si="153"/>
        <v>-1.186029257601473E-3</v>
      </c>
      <c r="I302" s="62"/>
      <c r="J302" s="29">
        <f t="shared" si="147"/>
        <v>4193606.3345785709</v>
      </c>
      <c r="K302" s="65">
        <f t="shared" si="148"/>
        <v>-1.186029257601473E-3</v>
      </c>
      <c r="L302" s="110"/>
      <c r="M302" s="90"/>
      <c r="N302" s="53">
        <f t="shared" si="149"/>
        <v>0.47686588976266392</v>
      </c>
      <c r="O302" s="54">
        <f t="shared" si="150"/>
        <v>4.7828450549005537E-2</v>
      </c>
      <c r="P302" s="62"/>
      <c r="Q302" s="67">
        <f t="shared" si="151"/>
        <v>0.47686588976266392</v>
      </c>
      <c r="R302" s="111"/>
      <c r="T302" s="67">
        <f t="shared" si="154"/>
        <v>4.7828450549005537E-2</v>
      </c>
    </row>
    <row r="303" spans="1:21" s="62" customFormat="1">
      <c r="A303" s="91"/>
      <c r="B303" s="92" t="s">
        <v>108</v>
      </c>
      <c r="C303" s="93">
        <f>SUM(C291:C302)</f>
        <v>119104992.94840181</v>
      </c>
      <c r="D303" s="94">
        <f t="shared" si="145"/>
        <v>-3.3727269554032491E-3</v>
      </c>
      <c r="E303" s="93">
        <f>SUM(E291:E302)</f>
        <v>113474467.28926226</v>
      </c>
      <c r="F303" s="95">
        <f>(E303/E289)-1</f>
        <v>-2.786667807227805E-3</v>
      </c>
      <c r="G303" s="93">
        <f>SUM(G291:G302)</f>
        <v>113469487.64344896</v>
      </c>
      <c r="H303" s="95">
        <f t="shared" si="153"/>
        <v>-3.3700728450979378E-3</v>
      </c>
      <c r="I303" s="91"/>
      <c r="J303" s="96">
        <f>SUM(J291:J302)</f>
        <v>53343369.444462143</v>
      </c>
      <c r="K303" s="95">
        <f t="shared" si="148"/>
        <v>-3.2354495016024831E-3</v>
      </c>
      <c r="L303" s="114"/>
      <c r="M303" s="104"/>
      <c r="N303" s="60">
        <f t="shared" si="149"/>
        <v>0.44786845726586244</v>
      </c>
      <c r="O303" s="77">
        <f>AVERAGE(O291:O302)</f>
        <v>4.7369385243249441E-2</v>
      </c>
      <c r="P303" s="91"/>
      <c r="Q303" s="97"/>
      <c r="R303" s="97"/>
      <c r="S303" s="91"/>
      <c r="T303" s="105">
        <f>AVERAGE(T291:T302)</f>
        <v>4.7369385243249428E-2</v>
      </c>
      <c r="U303" s="91"/>
    </row>
    <row r="304" spans="1:21" s="36" customFormat="1">
      <c r="A304" s="62"/>
      <c r="C304" s="115"/>
      <c r="D304" s="116"/>
      <c r="E304" s="115"/>
      <c r="F304" s="67"/>
      <c r="G304" s="115"/>
      <c r="L304" s="114"/>
      <c r="M304" s="114"/>
      <c r="T304" s="54"/>
    </row>
    <row r="305" spans="1:21" s="36" customFormat="1">
      <c r="A305" s="36">
        <v>2018</v>
      </c>
      <c r="B305" s="63" t="s">
        <v>96</v>
      </c>
      <c r="C305" s="33">
        <v>8897057.2094481401</v>
      </c>
      <c r="D305" s="64">
        <f>(C305/C291)-1</f>
        <v>6.0785865731969313E-3</v>
      </c>
      <c r="E305" s="29">
        <f>(G305+J302-J305)</f>
        <v>9020176.979700705</v>
      </c>
      <c r="F305" s="65">
        <f t="shared" ref="F305:F316" si="156">(E305/E291)-1</f>
        <v>2.6880651641996156E-3</v>
      </c>
      <c r="G305" s="29">
        <f>+(C305-(C305*T305))</f>
        <v>8447731.5139619187</v>
      </c>
      <c r="H305" s="65">
        <f>(G305/G291)-1</f>
        <v>6.0785865731971533E-3</v>
      </c>
      <c r="I305" s="62"/>
      <c r="J305" s="29">
        <f t="shared" ref="J305:J316" si="157">+C305*Q305</f>
        <v>3621160.8688397841</v>
      </c>
      <c r="K305" s="65">
        <f>(J305/J291)-1</f>
        <v>6.0785865731969313E-3</v>
      </c>
      <c r="L305" s="110"/>
      <c r="M305" s="90"/>
      <c r="N305" s="53">
        <f t="shared" ref="N305:N317" si="158">(J305/C305)</f>
        <v>0.40700658471593604</v>
      </c>
      <c r="O305" s="54">
        <f t="shared" ref="O305:O316" si="159">(C305-G305)/C305</f>
        <v>5.0502731960525619E-2</v>
      </c>
      <c r="P305" s="62"/>
      <c r="Q305" s="67">
        <f>+Q291</f>
        <v>0.40700658471593604</v>
      </c>
      <c r="R305" s="111"/>
      <c r="T305" s="67">
        <f t="shared" ref="T305:T316" si="160">+T291</f>
        <v>5.0502731960525703E-2</v>
      </c>
    </row>
    <row r="306" spans="1:21" s="36" customFormat="1">
      <c r="B306" s="63" t="s">
        <v>97</v>
      </c>
      <c r="C306" s="33">
        <v>8043369.1380635845</v>
      </c>
      <c r="D306" s="64">
        <f t="shared" ref="D306:D317" si="161">(C306/C292)-1</f>
        <v>6.102663472750347E-3</v>
      </c>
      <c r="E306" s="29">
        <f>(G306+J305-J306)</f>
        <v>8118623.1418231539</v>
      </c>
      <c r="F306" s="65">
        <f t="shared" si="156"/>
        <v>6.0919242770982596E-3</v>
      </c>
      <c r="G306" s="29">
        <f t="shared" ref="G306:G316" si="162">+(C306-(C306*T306))</f>
        <v>7639593.3197699664</v>
      </c>
      <c r="H306" s="65">
        <f t="shared" ref="H306:H317" si="163">(G306/G292)-1</f>
        <v>6.102663472750347E-3</v>
      </c>
      <c r="I306" s="62"/>
      <c r="J306" s="29">
        <f t="shared" si="157"/>
        <v>3142131.0467865975</v>
      </c>
      <c r="K306" s="65">
        <f t="shared" ref="K306:K317" si="164">(J306/J292)-1</f>
        <v>6.1026634727505691E-3</v>
      </c>
      <c r="L306" s="110"/>
      <c r="M306" s="90"/>
      <c r="N306" s="53">
        <f t="shared" si="158"/>
        <v>0.39064861911125165</v>
      </c>
      <c r="O306" s="54">
        <f t="shared" si="159"/>
        <v>5.019983682992147E-2</v>
      </c>
      <c r="P306" s="62"/>
      <c r="Q306" s="67">
        <f t="shared" ref="Q306:Q316" si="165">+Q292</f>
        <v>0.39064861911125159</v>
      </c>
      <c r="R306" s="111"/>
      <c r="T306" s="67">
        <f t="shared" si="160"/>
        <v>5.0199836829921421E-2</v>
      </c>
    </row>
    <row r="307" spans="1:21" s="36" customFormat="1">
      <c r="B307" s="63" t="s">
        <v>98</v>
      </c>
      <c r="C307" s="33">
        <v>9059705.7542163208</v>
      </c>
      <c r="D307" s="64">
        <f t="shared" si="161"/>
        <v>7.2345859115758859E-3</v>
      </c>
      <c r="E307" s="29">
        <f t="shared" ref="E307:E316" si="166">(G307+J306-J307)</f>
        <v>8145151.5804519821</v>
      </c>
      <c r="F307" s="65">
        <f t="shared" si="156"/>
        <v>6.7976259180162479E-3</v>
      </c>
      <c r="G307" s="29">
        <f t="shared" si="162"/>
        <v>8613103.359214576</v>
      </c>
      <c r="H307" s="65">
        <f t="shared" si="163"/>
        <v>7.234585911576108E-3</v>
      </c>
      <c r="I307" s="62"/>
      <c r="J307" s="29">
        <f t="shared" si="157"/>
        <v>3610082.8255491904</v>
      </c>
      <c r="K307" s="65">
        <f t="shared" si="164"/>
        <v>7.2345859115758859E-3</v>
      </c>
      <c r="L307" s="110"/>
      <c r="M307" s="90"/>
      <c r="N307" s="53">
        <f t="shared" si="158"/>
        <v>0.39847682954483199</v>
      </c>
      <c r="O307" s="54">
        <f t="shared" si="159"/>
        <v>4.929546357439913E-2</v>
      </c>
      <c r="P307" s="62"/>
      <c r="Q307" s="67">
        <f t="shared" si="165"/>
        <v>0.39847682954483199</v>
      </c>
      <c r="R307" s="111"/>
      <c r="T307" s="67">
        <f t="shared" si="160"/>
        <v>4.9295463574399137E-2</v>
      </c>
    </row>
    <row r="308" spans="1:21" s="36" customFormat="1">
      <c r="B308" s="63" t="s">
        <v>99</v>
      </c>
      <c r="C308" s="33">
        <v>9342641.266978031</v>
      </c>
      <c r="D308" s="64">
        <f t="shared" si="161"/>
        <v>7.4143460906181957E-3</v>
      </c>
      <c r="E308" s="29">
        <f t="shared" si="166"/>
        <v>8437061.1198099498</v>
      </c>
      <c r="F308" s="65">
        <f t="shared" si="156"/>
        <v>7.3374217467316871E-3</v>
      </c>
      <c r="G308" s="29">
        <f t="shared" si="162"/>
        <v>8916079.3762290366</v>
      </c>
      <c r="H308" s="65">
        <f t="shared" si="163"/>
        <v>7.4143460906179737E-3</v>
      </c>
      <c r="I308" s="62"/>
      <c r="J308" s="29">
        <f t="shared" si="157"/>
        <v>4089101.0819682777</v>
      </c>
      <c r="K308" s="65">
        <f t="shared" si="164"/>
        <v>7.4143460906181957E-3</v>
      </c>
      <c r="L308" s="110"/>
      <c r="M308" s="90"/>
      <c r="N308" s="53">
        <f t="shared" si="158"/>
        <v>0.43768148268963103</v>
      </c>
      <c r="O308" s="54">
        <f t="shared" si="159"/>
        <v>4.5657526448831538E-2</v>
      </c>
      <c r="P308" s="62"/>
      <c r="Q308" s="67">
        <f t="shared" si="165"/>
        <v>0.43768148268963103</v>
      </c>
      <c r="R308" s="111"/>
      <c r="T308" s="67">
        <f t="shared" si="160"/>
        <v>4.5657526448831441E-2</v>
      </c>
    </row>
    <row r="309" spans="1:21" s="36" customFormat="1">
      <c r="B309" s="63" t="s">
        <v>100</v>
      </c>
      <c r="C309" s="33">
        <v>10602052.180051053</v>
      </c>
      <c r="D309" s="64">
        <f t="shared" si="161"/>
        <v>6.588219401110873E-3</v>
      </c>
      <c r="E309" s="29">
        <f t="shared" si="166"/>
        <v>9505201.3894724548</v>
      </c>
      <c r="F309" s="65">
        <f t="shared" si="156"/>
        <v>6.943449802550905E-3</v>
      </c>
      <c r="G309" s="29">
        <f t="shared" si="162"/>
        <v>10139963.841752587</v>
      </c>
      <c r="H309" s="65">
        <f t="shared" si="163"/>
        <v>6.588219401110873E-3</v>
      </c>
      <c r="I309" s="62"/>
      <c r="J309" s="29">
        <f t="shared" si="157"/>
        <v>4723863.5342484098</v>
      </c>
      <c r="K309" s="65">
        <f t="shared" si="164"/>
        <v>6.588219401110873E-3</v>
      </c>
      <c r="L309" s="110"/>
      <c r="M309" s="90"/>
      <c r="N309" s="53">
        <f t="shared" si="158"/>
        <v>0.44556124173175521</v>
      </c>
      <c r="O309" s="54">
        <f t="shared" si="159"/>
        <v>4.3584801362130339E-2</v>
      </c>
      <c r="P309" s="62"/>
      <c r="Q309" s="67">
        <f t="shared" si="165"/>
        <v>0.44556124173175526</v>
      </c>
      <c r="R309" s="111"/>
      <c r="T309" s="67">
        <f t="shared" si="160"/>
        <v>4.3584801362130311E-2</v>
      </c>
    </row>
    <row r="310" spans="1:21" s="36" customFormat="1">
      <c r="B310" s="63" t="s">
        <v>101</v>
      </c>
      <c r="C310" s="33">
        <v>11089229.936681872</v>
      </c>
      <c r="D310" s="64">
        <f t="shared" si="161"/>
        <v>5.9100482246359221E-3</v>
      </c>
      <c r="E310" s="29">
        <f t="shared" si="166"/>
        <v>10361647.028349392</v>
      </c>
      <c r="F310" s="65">
        <f t="shared" si="156"/>
        <v>6.2191123487249644E-3</v>
      </c>
      <c r="G310" s="29">
        <f t="shared" si="162"/>
        <v>10599255.342215428</v>
      </c>
      <c r="H310" s="65">
        <f t="shared" si="163"/>
        <v>5.9100482246357E-3</v>
      </c>
      <c r="I310" s="62"/>
      <c r="J310" s="29">
        <f t="shared" si="157"/>
        <v>4961471.8481144467</v>
      </c>
      <c r="K310" s="65">
        <f t="shared" si="164"/>
        <v>5.9100482246357E-3</v>
      </c>
      <c r="L310" s="110"/>
      <c r="M310" s="90"/>
      <c r="N310" s="53">
        <f t="shared" si="158"/>
        <v>0.44741356040444968</v>
      </c>
      <c r="O310" s="54">
        <f t="shared" si="159"/>
        <v>4.4184726736133911E-2</v>
      </c>
      <c r="P310" s="62"/>
      <c r="Q310" s="67">
        <f t="shared" si="165"/>
        <v>0.44741356040444974</v>
      </c>
      <c r="R310" s="111"/>
      <c r="T310" s="67">
        <f t="shared" si="160"/>
        <v>4.4184726736133953E-2</v>
      </c>
    </row>
    <row r="311" spans="1:21" s="36" customFormat="1">
      <c r="B311" s="63" t="s">
        <v>102</v>
      </c>
      <c r="C311" s="33">
        <v>11841633.92394867</v>
      </c>
      <c r="D311" s="64">
        <f t="shared" si="161"/>
        <v>5.3644134138621791E-3</v>
      </c>
      <c r="E311" s="29">
        <f t="shared" si="166"/>
        <v>10999155.360293601</v>
      </c>
      <c r="F311" s="65">
        <f t="shared" si="156"/>
        <v>5.6104637157841086E-3</v>
      </c>
      <c r="G311" s="29">
        <f t="shared" si="162"/>
        <v>11290560.554673536</v>
      </c>
      <c r="H311" s="65">
        <f t="shared" si="163"/>
        <v>5.3644134138624011E-3</v>
      </c>
      <c r="I311" s="62"/>
      <c r="J311" s="29">
        <f t="shared" si="157"/>
        <v>5252877.0424943818</v>
      </c>
      <c r="K311" s="65">
        <f t="shared" si="164"/>
        <v>5.3644134138621791E-3</v>
      </c>
      <c r="L311" s="110"/>
      <c r="M311" s="90"/>
      <c r="N311" s="53">
        <f t="shared" si="158"/>
        <v>0.44359393950448822</v>
      </c>
      <c r="O311" s="54">
        <f t="shared" si="159"/>
        <v>4.653693677868527E-2</v>
      </c>
      <c r="P311" s="62"/>
      <c r="Q311" s="67">
        <f t="shared" si="165"/>
        <v>0.44359393950448822</v>
      </c>
      <c r="R311" s="111"/>
      <c r="T311" s="67">
        <f t="shared" si="160"/>
        <v>4.6536936778685332E-2</v>
      </c>
    </row>
    <row r="312" spans="1:21" s="36" customFormat="1">
      <c r="B312" s="63" t="s">
        <v>103</v>
      </c>
      <c r="C312" s="33">
        <v>12004585.641592065</v>
      </c>
      <c r="D312" s="64">
        <f t="shared" si="161"/>
        <v>5.3010839071689908E-3</v>
      </c>
      <c r="E312" s="29">
        <f t="shared" si="166"/>
        <v>11149306.108487923</v>
      </c>
      <c r="F312" s="65">
        <f t="shared" si="156"/>
        <v>5.3309199369651061E-3</v>
      </c>
      <c r="G312" s="29">
        <f t="shared" si="162"/>
        <v>11415322.572505761</v>
      </c>
      <c r="H312" s="65">
        <f t="shared" si="163"/>
        <v>5.3010839071687688E-3</v>
      </c>
      <c r="I312" s="62"/>
      <c r="J312" s="29">
        <f t="shared" si="157"/>
        <v>5518893.50651222</v>
      </c>
      <c r="K312" s="65">
        <f t="shared" si="164"/>
        <v>5.3010839071689908E-3</v>
      </c>
      <c r="L312" s="110"/>
      <c r="M312" s="90"/>
      <c r="N312" s="53">
        <f t="shared" si="158"/>
        <v>0.45973211165165184</v>
      </c>
      <c r="O312" s="54">
        <f t="shared" si="159"/>
        <v>4.9086497999955542E-2</v>
      </c>
      <c r="P312" s="62"/>
      <c r="Q312" s="67">
        <f t="shared" si="165"/>
        <v>0.45973211165165184</v>
      </c>
      <c r="R312" s="111"/>
      <c r="T312" s="67">
        <f t="shared" si="160"/>
        <v>4.9086497999955465E-2</v>
      </c>
    </row>
    <row r="313" spans="1:21" s="36" customFormat="1">
      <c r="B313" s="63" t="s">
        <v>104</v>
      </c>
      <c r="C313" s="33">
        <v>11067959.289071843</v>
      </c>
      <c r="D313" s="64">
        <f t="shared" si="161"/>
        <v>5.1975529001320186E-3</v>
      </c>
      <c r="E313" s="29">
        <f t="shared" si="166"/>
        <v>10892417.029688086</v>
      </c>
      <c r="F313" s="65">
        <f t="shared" si="156"/>
        <v>5.2500065998406509E-3</v>
      </c>
      <c r="G313" s="29">
        <f t="shared" si="162"/>
        <v>10525773.946081087</v>
      </c>
      <c r="H313" s="65">
        <f t="shared" si="163"/>
        <v>5.1975529001320186E-3</v>
      </c>
      <c r="I313" s="62"/>
      <c r="J313" s="29">
        <f t="shared" si="157"/>
        <v>5152250.4229052225</v>
      </c>
      <c r="K313" s="65">
        <f t="shared" si="164"/>
        <v>5.1975529001320186E-3</v>
      </c>
      <c r="L313" s="110"/>
      <c r="M313" s="90"/>
      <c r="N313" s="53">
        <f t="shared" si="158"/>
        <v>0.46551042412962196</v>
      </c>
      <c r="O313" s="54">
        <f t="shared" si="159"/>
        <v>4.8986929643488379E-2</v>
      </c>
      <c r="P313" s="62"/>
      <c r="Q313" s="67">
        <f t="shared" si="165"/>
        <v>0.4655104241296219</v>
      </c>
      <c r="R313" s="111"/>
      <c r="T313" s="67">
        <f t="shared" si="160"/>
        <v>4.8986929643488428E-2</v>
      </c>
    </row>
    <row r="314" spans="1:21" s="36" customFormat="1">
      <c r="B314" s="63" t="s">
        <v>105</v>
      </c>
      <c r="C314" s="33">
        <v>10385211.498532122</v>
      </c>
      <c r="D314" s="64">
        <f t="shared" si="161"/>
        <v>5.7418756989819908E-3</v>
      </c>
      <c r="E314" s="29">
        <f t="shared" si="166"/>
        <v>10070481.416001385</v>
      </c>
      <c r="F314" s="65">
        <f t="shared" si="156"/>
        <v>5.4633161415500453E-3</v>
      </c>
      <c r="G314" s="29">
        <f t="shared" si="162"/>
        <v>9876175.6862064861</v>
      </c>
      <c r="H314" s="65">
        <f t="shared" si="163"/>
        <v>5.7418756989822128E-3</v>
      </c>
      <c r="I314" s="62"/>
      <c r="J314" s="29">
        <f t="shared" si="157"/>
        <v>4957944.6931103226</v>
      </c>
      <c r="K314" s="65">
        <f t="shared" si="164"/>
        <v>5.7418756989822128E-3</v>
      </c>
      <c r="L314" s="110"/>
      <c r="M314" s="90"/>
      <c r="N314" s="53">
        <f t="shared" si="158"/>
        <v>0.47740430648052701</v>
      </c>
      <c r="O314" s="54">
        <f t="shared" si="159"/>
        <v>4.901544974770948E-2</v>
      </c>
      <c r="P314" s="62"/>
      <c r="Q314" s="67">
        <f t="shared" si="165"/>
        <v>0.47740430648052701</v>
      </c>
      <c r="R314" s="111"/>
      <c r="T314" s="67">
        <f t="shared" si="160"/>
        <v>4.9015449747709543E-2</v>
      </c>
    </row>
    <row r="315" spans="1:21" s="36" customFormat="1">
      <c r="B315" s="75" t="s">
        <v>106</v>
      </c>
      <c r="C315" s="33">
        <v>8648691.0536605604</v>
      </c>
      <c r="D315" s="64">
        <f t="shared" si="161"/>
        <v>6.6717172194912244E-3</v>
      </c>
      <c r="E315" s="29">
        <f t="shared" si="166"/>
        <v>8811581.0741328895</v>
      </c>
      <c r="F315" s="65">
        <f t="shared" si="156"/>
        <v>6.1483189960345186E-3</v>
      </c>
      <c r="G315" s="29">
        <f t="shared" si="162"/>
        <v>8272012.2659125952</v>
      </c>
      <c r="H315" s="65">
        <f t="shared" si="163"/>
        <v>6.6717172194914465E-3</v>
      </c>
      <c r="I315" s="62"/>
      <c r="J315" s="29">
        <f t="shared" si="157"/>
        <v>4418375.8848900283</v>
      </c>
      <c r="K315" s="65">
        <f t="shared" si="164"/>
        <v>6.6717172194912244E-3</v>
      </c>
      <c r="L315" s="110"/>
      <c r="M315" s="90"/>
      <c r="N315" s="53">
        <f t="shared" si="158"/>
        <v>0.51087220684336387</v>
      </c>
      <c r="O315" s="54">
        <f t="shared" si="159"/>
        <v>4.3553271288206762E-2</v>
      </c>
      <c r="P315" s="62"/>
      <c r="Q315" s="67">
        <f t="shared" si="165"/>
        <v>0.51087220684336387</v>
      </c>
      <c r="R315" s="111"/>
      <c r="T315" s="67">
        <f t="shared" si="160"/>
        <v>4.355327128820681E-2</v>
      </c>
    </row>
    <row r="316" spans="1:21" s="36" customFormat="1">
      <c r="B316" s="63" t="s">
        <v>107</v>
      </c>
      <c r="C316" s="33">
        <v>8860160.6681992281</v>
      </c>
      <c r="D316" s="64">
        <f t="shared" si="161"/>
        <v>7.5119272981494234E-3</v>
      </c>
      <c r="E316" s="29">
        <f t="shared" si="166"/>
        <v>8629660.3962330613</v>
      </c>
      <c r="F316" s="65">
        <f t="shared" si="156"/>
        <v>7.0815655919176379E-3</v>
      </c>
      <c r="G316" s="29">
        <f t="shared" si="162"/>
        <v>8436392.9118240178</v>
      </c>
      <c r="H316" s="65">
        <f t="shared" si="163"/>
        <v>7.5119272981494234E-3</v>
      </c>
      <c r="I316" s="62"/>
      <c r="J316" s="29">
        <f t="shared" si="157"/>
        <v>4225108.4004809838</v>
      </c>
      <c r="K316" s="65">
        <f t="shared" si="164"/>
        <v>7.5119272981494234E-3</v>
      </c>
      <c r="L316" s="110"/>
      <c r="M316" s="90"/>
      <c r="N316" s="53">
        <f t="shared" si="158"/>
        <v>0.47686588976266392</v>
      </c>
      <c r="O316" s="54">
        <f t="shared" si="159"/>
        <v>4.7828450549005502E-2</v>
      </c>
      <c r="P316" s="62"/>
      <c r="Q316" s="67">
        <f t="shared" si="165"/>
        <v>0.47686588976266392</v>
      </c>
      <c r="R316" s="111"/>
      <c r="T316" s="67">
        <f t="shared" si="160"/>
        <v>4.7828450549005537E-2</v>
      </c>
    </row>
    <row r="317" spans="1:21" s="62" customFormat="1">
      <c r="A317" s="91"/>
      <c r="B317" s="92" t="s">
        <v>108</v>
      </c>
      <c r="C317" s="93">
        <f>SUM(C305:C316)</f>
        <v>119842297.56044349</v>
      </c>
      <c r="D317" s="94">
        <f t="shared" si="161"/>
        <v>6.1903753469101375E-3</v>
      </c>
      <c r="E317" s="93">
        <f>SUM(E305:E316)</f>
        <v>114140462.62444457</v>
      </c>
      <c r="F317" s="95">
        <f>(E317/E303)-1</f>
        <v>5.8691206144603214E-3</v>
      </c>
      <c r="G317" s="93">
        <f>SUM(G305:G316)</f>
        <v>114171964.690347</v>
      </c>
      <c r="H317" s="95">
        <f t="shared" si="163"/>
        <v>6.1908893878626081E-3</v>
      </c>
      <c r="I317" s="91"/>
      <c r="J317" s="96">
        <f>SUM(J305:J316)</f>
        <v>53673261.155899867</v>
      </c>
      <c r="K317" s="95">
        <f t="shared" si="164"/>
        <v>6.1843058448189936E-3</v>
      </c>
      <c r="L317" s="114"/>
      <c r="M317" s="114"/>
      <c r="N317" s="60">
        <f t="shared" si="158"/>
        <v>0.44786575565133252</v>
      </c>
      <c r="O317" s="77">
        <f>AVERAGE(O305:O316)</f>
        <v>4.7369385243249414E-2</v>
      </c>
      <c r="P317" s="91"/>
      <c r="Q317" s="97"/>
      <c r="R317" s="97"/>
      <c r="S317" s="91"/>
      <c r="T317" s="105">
        <f>AVERAGE(T305:T316)</f>
        <v>4.7369385243249428E-2</v>
      </c>
      <c r="U317" s="91"/>
    </row>
    <row r="318" spans="1:21" s="36" customFormat="1">
      <c r="A318" s="62"/>
      <c r="C318" s="86"/>
      <c r="D318" s="61"/>
      <c r="E318" s="86"/>
      <c r="L318" s="129"/>
      <c r="M318" s="129"/>
      <c r="Q318" s="62"/>
      <c r="R318" s="62"/>
      <c r="T318" s="54"/>
    </row>
    <row r="319" spans="1:21" s="36" customFormat="1">
      <c r="A319" s="36">
        <v>2019</v>
      </c>
      <c r="B319" s="63" t="s">
        <v>96</v>
      </c>
      <c r="C319" s="33">
        <v>8970168.1603437643</v>
      </c>
      <c r="D319" s="64">
        <f>(C319/C305)-1</f>
        <v>8.2174306823592502E-3</v>
      </c>
      <c r="E319" s="29">
        <f>(G319+J316-J319)</f>
        <v>9091341.0553129185</v>
      </c>
      <c r="F319" s="65">
        <f t="shared" ref="F319:F330" si="167">(E319/E305)-1</f>
        <v>7.8894322996503341E-3</v>
      </c>
      <c r="G319" s="29">
        <f>+(C319-(C319*T319))</f>
        <v>8517150.1621010806</v>
      </c>
      <c r="H319" s="65">
        <f>(G319/G305)-1</f>
        <v>8.2174306823590282E-3</v>
      </c>
      <c r="I319" s="62"/>
      <c r="J319" s="29">
        <f t="shared" ref="J319:J330" si="168">+C319*Q319</f>
        <v>3650917.5072691464</v>
      </c>
      <c r="K319" s="65">
        <f>(J319/J305)-1</f>
        <v>8.2174306823592502E-3</v>
      </c>
      <c r="L319" s="90"/>
      <c r="M319" s="90"/>
      <c r="N319" s="53">
        <f t="shared" ref="N319:N331" si="169">(J319/C319)</f>
        <v>0.40700658471593604</v>
      </c>
      <c r="O319" s="54">
        <f t="shared" ref="O319:O325" si="170">(C319-G319)/C319</f>
        <v>5.0502731960525772E-2</v>
      </c>
      <c r="P319" s="62"/>
      <c r="Q319" s="67">
        <f>+Q305</f>
        <v>0.40700658471593604</v>
      </c>
      <c r="R319" s="111"/>
      <c r="T319" s="67">
        <f t="shared" ref="T319:T330" si="171">+T305</f>
        <v>5.0502731960525703E-2</v>
      </c>
    </row>
    <row r="320" spans="1:21" s="36" customFormat="1">
      <c r="B320" s="63" t="s">
        <v>97</v>
      </c>
      <c r="C320" s="33">
        <v>8109285.9624651782</v>
      </c>
      <c r="D320" s="64">
        <f t="shared" ref="D320:D331" si="172">(C320/C306)-1</f>
        <v>8.1951758361624716E-3</v>
      </c>
      <c r="E320" s="29">
        <f>(G320+J319-J320)</f>
        <v>8185237.2743961215</v>
      </c>
      <c r="F320" s="65">
        <f t="shared" si="167"/>
        <v>8.2051021964308912E-3</v>
      </c>
      <c r="G320" s="29">
        <f t="shared" ref="G320:G330" si="173">+(C320-(C320*T320))</f>
        <v>7702201.1303422544</v>
      </c>
      <c r="H320" s="65">
        <f t="shared" ref="H320:H331" si="174">(G320/G306)-1</f>
        <v>8.1951758361626936E-3</v>
      </c>
      <c r="I320" s="62"/>
      <c r="J320" s="29">
        <f t="shared" si="168"/>
        <v>3167881.3632152788</v>
      </c>
      <c r="K320" s="65">
        <f t="shared" ref="K320:K331" si="175">(J320/J306)-1</f>
        <v>8.1951758361624716E-3</v>
      </c>
      <c r="L320" s="90"/>
      <c r="M320" s="90"/>
      <c r="N320" s="53">
        <f t="shared" si="169"/>
        <v>0.39064861911125159</v>
      </c>
      <c r="O320" s="54">
        <f t="shared" si="170"/>
        <v>5.0199836829921365E-2</v>
      </c>
      <c r="P320" s="62"/>
      <c r="Q320" s="67">
        <f t="shared" ref="Q320:Q330" si="176">+Q306</f>
        <v>0.39064861911125159</v>
      </c>
      <c r="R320" s="111"/>
      <c r="T320" s="67">
        <f t="shared" si="171"/>
        <v>5.0199836829921421E-2</v>
      </c>
    </row>
    <row r="321" spans="1:21" s="36" customFormat="1">
      <c r="B321" s="63" t="s">
        <v>98</v>
      </c>
      <c r="C321" s="33">
        <v>9139581.6746184304</v>
      </c>
      <c r="D321" s="64">
        <f t="shared" si="172"/>
        <v>8.8166130963951428E-3</v>
      </c>
      <c r="E321" s="29">
        <f t="shared" ref="E321:E330" si="177">(G321+J320-J321)</f>
        <v>8215011.5932393111</v>
      </c>
      <c r="F321" s="65">
        <f t="shared" si="167"/>
        <v>8.5768830815855512E-3</v>
      </c>
      <c r="G321" s="29">
        <f t="shared" si="173"/>
        <v>8689041.759092031</v>
      </c>
      <c r="H321" s="65">
        <f t="shared" si="174"/>
        <v>8.8166130963949207E-3</v>
      </c>
      <c r="I321" s="62"/>
      <c r="J321" s="29">
        <f t="shared" si="168"/>
        <v>3641911.5290679983</v>
      </c>
      <c r="K321" s="65">
        <f t="shared" si="175"/>
        <v>8.8166130963951428E-3</v>
      </c>
      <c r="L321" s="90"/>
      <c r="M321" s="90"/>
      <c r="N321" s="53">
        <f t="shared" si="169"/>
        <v>0.39847682954483199</v>
      </c>
      <c r="O321" s="54">
        <f t="shared" si="170"/>
        <v>4.9295463574399213E-2</v>
      </c>
      <c r="P321" s="62"/>
      <c r="Q321" s="67">
        <f t="shared" si="176"/>
        <v>0.39847682954483199</v>
      </c>
      <c r="R321" s="111"/>
      <c r="T321" s="67">
        <f t="shared" si="171"/>
        <v>4.9295463574399137E-2</v>
      </c>
    </row>
    <row r="322" spans="1:21" s="36" customFormat="1">
      <c r="B322" s="63" t="s">
        <v>99</v>
      </c>
      <c r="C322" s="33">
        <v>9423792.6956450753</v>
      </c>
      <c r="D322" s="64">
        <f t="shared" si="172"/>
        <v>8.6861334335801565E-3</v>
      </c>
      <c r="E322" s="29">
        <f t="shared" si="177"/>
        <v>8510817.6008737013</v>
      </c>
      <c r="F322" s="65">
        <f t="shared" si="167"/>
        <v>8.7419635838092979E-3</v>
      </c>
      <c r="G322" s="29">
        <f t="shared" si="173"/>
        <v>8993525.6313953549</v>
      </c>
      <c r="H322" s="65">
        <f t="shared" si="174"/>
        <v>8.6861334335801565E-3</v>
      </c>
      <c r="I322" s="62"/>
      <c r="J322" s="29">
        <f t="shared" si="168"/>
        <v>4124619.5595896514</v>
      </c>
      <c r="K322" s="65">
        <f t="shared" si="175"/>
        <v>8.6861334335801565E-3</v>
      </c>
      <c r="L322" s="90"/>
      <c r="M322" s="90"/>
      <c r="N322" s="53">
        <f t="shared" si="169"/>
        <v>0.43768148268963103</v>
      </c>
      <c r="O322" s="54">
        <f t="shared" si="170"/>
        <v>4.5657526448831531E-2</v>
      </c>
      <c r="P322" s="62"/>
      <c r="Q322" s="67">
        <f t="shared" si="176"/>
        <v>0.43768148268963103</v>
      </c>
      <c r="R322" s="111"/>
      <c r="T322" s="67">
        <f t="shared" si="171"/>
        <v>4.5657526448831441E-2</v>
      </c>
    </row>
    <row r="323" spans="1:21" s="36" customFormat="1">
      <c r="B323" s="120" t="s">
        <v>100</v>
      </c>
      <c r="C323" s="33">
        <v>10683910.886567703</v>
      </c>
      <c r="D323" s="64">
        <f t="shared" si="172"/>
        <v>7.7210246777199565E-3</v>
      </c>
      <c r="E323" s="29">
        <f t="shared" si="177"/>
        <v>9582537.7112250738</v>
      </c>
      <c r="F323" s="65">
        <f t="shared" si="167"/>
        <v>8.1362107528066829E-3</v>
      </c>
      <c r="G323" s="29">
        <f t="shared" si="173"/>
        <v>10218254.752805948</v>
      </c>
      <c r="H323" s="65">
        <f t="shared" si="174"/>
        <v>7.7210246777201785E-3</v>
      </c>
      <c r="I323" s="62"/>
      <c r="J323" s="133">
        <f t="shared" si="168"/>
        <v>4760336.601170524</v>
      </c>
      <c r="K323" s="65">
        <f t="shared" si="175"/>
        <v>7.7210246777201785E-3</v>
      </c>
      <c r="L323" s="90"/>
      <c r="M323" s="90"/>
      <c r="N323" s="53">
        <f t="shared" si="169"/>
        <v>0.44556124173175526</v>
      </c>
      <c r="O323" s="54">
        <f t="shared" si="170"/>
        <v>4.3584801362130256E-2</v>
      </c>
      <c r="P323" s="62"/>
      <c r="Q323" s="67">
        <f t="shared" si="176"/>
        <v>0.44556124173175526</v>
      </c>
      <c r="R323" s="111"/>
      <c r="T323" s="67">
        <f t="shared" si="171"/>
        <v>4.3584801362130311E-2</v>
      </c>
    </row>
    <row r="324" spans="1:21" s="36" customFormat="1">
      <c r="B324" s="120" t="s">
        <v>101</v>
      </c>
      <c r="C324" s="33">
        <v>11167806.750676403</v>
      </c>
      <c r="D324" s="64">
        <f t="shared" si="172"/>
        <v>7.0858674987528403E-3</v>
      </c>
      <c r="E324" s="29">
        <f t="shared" si="177"/>
        <v>10438068.68209736</v>
      </c>
      <c r="F324" s="65">
        <f t="shared" si="167"/>
        <v>7.3754349611485637E-3</v>
      </c>
      <c r="G324" s="29">
        <f t="shared" si="173"/>
        <v>10674360.261155814</v>
      </c>
      <c r="H324" s="65">
        <f t="shared" si="174"/>
        <v>7.0858674987528403E-3</v>
      </c>
      <c r="I324" s="62"/>
      <c r="J324" s="29">
        <f t="shared" si="168"/>
        <v>4996628.1802289784</v>
      </c>
      <c r="K324" s="65">
        <f t="shared" si="175"/>
        <v>7.0858674987528403E-3</v>
      </c>
      <c r="L324" s="90"/>
      <c r="M324" s="90"/>
      <c r="N324" s="53">
        <f t="shared" si="169"/>
        <v>0.44741356040444974</v>
      </c>
      <c r="O324" s="54">
        <f t="shared" si="170"/>
        <v>4.4184726736133953E-2</v>
      </c>
      <c r="P324" s="62"/>
      <c r="Q324" s="67">
        <f t="shared" si="176"/>
        <v>0.44741356040444974</v>
      </c>
      <c r="R324" s="111"/>
      <c r="T324" s="67">
        <f t="shared" si="171"/>
        <v>4.4184726736133953E-2</v>
      </c>
    </row>
    <row r="325" spans="1:21" s="36" customFormat="1">
      <c r="B325" s="120" t="s">
        <v>102</v>
      </c>
      <c r="C325" s="33">
        <v>11919748.542121455</v>
      </c>
      <c r="D325" s="64">
        <f t="shared" si="172"/>
        <v>6.5966080926387338E-3</v>
      </c>
      <c r="E325" s="29">
        <f t="shared" si="177"/>
        <v>11074139.924325366</v>
      </c>
      <c r="F325" s="65">
        <f t="shared" si="167"/>
        <v>6.8173020177944021E-3</v>
      </c>
      <c r="G325" s="29">
        <f t="shared" si="173"/>
        <v>11365039.957798922</v>
      </c>
      <c r="H325" s="65">
        <f t="shared" si="174"/>
        <v>6.5966080926387338E-3</v>
      </c>
      <c r="I325" s="62"/>
      <c r="J325" s="29">
        <f t="shared" si="168"/>
        <v>5287528.2137025362</v>
      </c>
      <c r="K325" s="65">
        <f t="shared" si="175"/>
        <v>6.5966080926387338E-3</v>
      </c>
      <c r="L325" s="90"/>
      <c r="M325" s="90"/>
      <c r="N325" s="53">
        <f t="shared" si="169"/>
        <v>0.44359393950448822</v>
      </c>
      <c r="O325" s="54">
        <f t="shared" si="170"/>
        <v>4.6536936778685319E-2</v>
      </c>
      <c r="P325" s="62"/>
      <c r="Q325" s="67">
        <f t="shared" si="176"/>
        <v>0.44359393950448822</v>
      </c>
      <c r="R325" s="111"/>
      <c r="T325" s="67">
        <f t="shared" si="171"/>
        <v>4.6536936778685332E-2</v>
      </c>
    </row>
    <row r="326" spans="1:21" s="36" customFormat="1">
      <c r="B326" s="120" t="s">
        <v>103</v>
      </c>
      <c r="C326" s="33">
        <v>12084438.592411438</v>
      </c>
      <c r="D326" s="64">
        <f t="shared" si="172"/>
        <v>6.6518706437237451E-3</v>
      </c>
      <c r="E326" s="29">
        <f t="shared" si="177"/>
        <v>11223179.563102961</v>
      </c>
      <c r="F326" s="65">
        <f t="shared" si="167"/>
        <v>6.6258342802874015E-3</v>
      </c>
      <c r="G326" s="29">
        <f t="shared" si="173"/>
        <v>11491255.82161445</v>
      </c>
      <c r="H326" s="65">
        <f t="shared" si="174"/>
        <v>6.6518706437237451E-3</v>
      </c>
      <c r="I326" s="62"/>
      <c r="J326" s="29">
        <f t="shared" si="168"/>
        <v>5555604.4722140254</v>
      </c>
      <c r="K326" s="65">
        <f t="shared" si="175"/>
        <v>6.6518706437235231E-3</v>
      </c>
      <c r="L326" s="90"/>
      <c r="M326" s="90"/>
      <c r="N326" s="53">
        <f>(J326/C326)</f>
        <v>0.45973211165165184</v>
      </c>
      <c r="O326" s="54">
        <f>(C326-G326)/C326</f>
        <v>4.9086497999955424E-2</v>
      </c>
      <c r="P326" s="62"/>
      <c r="Q326" s="67">
        <f t="shared" si="176"/>
        <v>0.45973211165165184</v>
      </c>
      <c r="R326" s="111"/>
      <c r="T326" s="67">
        <f t="shared" si="171"/>
        <v>4.9086497999955465E-2</v>
      </c>
    </row>
    <row r="327" spans="1:21" s="36" customFormat="1">
      <c r="B327" s="120" t="s">
        <v>104</v>
      </c>
      <c r="C327" s="33">
        <v>11145336.884354208</v>
      </c>
      <c r="D327" s="64">
        <f t="shared" si="172"/>
        <v>6.9911347938156343E-3</v>
      </c>
      <c r="E327" s="29">
        <f t="shared" si="177"/>
        <v>10966695.022658151</v>
      </c>
      <c r="F327" s="65">
        <f t="shared" si="167"/>
        <v>6.8192388124337366E-3</v>
      </c>
      <c r="G327" s="29">
        <f t="shared" si="173"/>
        <v>10599361.050547373</v>
      </c>
      <c r="H327" s="65">
        <f t="shared" si="174"/>
        <v>6.9911347938156343E-3</v>
      </c>
      <c r="I327" s="62"/>
      <c r="J327" s="29">
        <f t="shared" si="168"/>
        <v>5188270.5001032455</v>
      </c>
      <c r="K327" s="65">
        <f t="shared" si="175"/>
        <v>6.9911347938154123E-3</v>
      </c>
      <c r="L327" s="90"/>
      <c r="M327" s="90"/>
      <c r="N327" s="53">
        <f>(J327/C327)</f>
        <v>0.46551042412962185</v>
      </c>
      <c r="O327" s="54">
        <f>(C327-G327)/C327</f>
        <v>4.8986929643488338E-2</v>
      </c>
      <c r="P327" s="62"/>
      <c r="Q327" s="67">
        <f t="shared" si="176"/>
        <v>0.4655104241296219</v>
      </c>
      <c r="R327" s="111"/>
      <c r="T327" s="67">
        <f t="shared" si="171"/>
        <v>4.8986929643488428E-2</v>
      </c>
    </row>
    <row r="328" spans="1:21" s="36" customFormat="1">
      <c r="B328" s="120" t="s">
        <v>105</v>
      </c>
      <c r="C328" s="33">
        <v>10465952.240411041</v>
      </c>
      <c r="D328" s="64">
        <f t="shared" si="172"/>
        <v>7.7745881141015882E-3</v>
      </c>
      <c r="E328" s="29">
        <f t="shared" si="177"/>
        <v>10144738.713420738</v>
      </c>
      <c r="F328" s="65">
        <f t="shared" si="167"/>
        <v>7.3737584482667096E-3</v>
      </c>
      <c r="G328" s="29">
        <f t="shared" si="173"/>
        <v>9952958.8843092453</v>
      </c>
      <c r="H328" s="65">
        <f t="shared" si="174"/>
        <v>7.7745881141015882E-3</v>
      </c>
      <c r="I328" s="62"/>
      <c r="J328" s="29">
        <f t="shared" si="168"/>
        <v>4996490.6709917514</v>
      </c>
      <c r="K328" s="65">
        <f t="shared" si="175"/>
        <v>7.7745881141015882E-3</v>
      </c>
      <c r="L328" s="90"/>
      <c r="M328" s="90"/>
      <c r="N328" s="53">
        <f>(J328/C328)</f>
        <v>0.47740430648052706</v>
      </c>
      <c r="O328" s="54">
        <f>(C328-G328)/C328</f>
        <v>4.9015449747709591E-2</v>
      </c>
      <c r="P328" s="62"/>
      <c r="Q328" s="67">
        <f t="shared" si="176"/>
        <v>0.47740430648052701</v>
      </c>
      <c r="R328" s="111"/>
      <c r="T328" s="67">
        <f t="shared" si="171"/>
        <v>4.9015449747709543E-2</v>
      </c>
    </row>
    <row r="329" spans="1:21" s="36" customFormat="1">
      <c r="B329" s="126" t="s">
        <v>106</v>
      </c>
      <c r="C329" s="33">
        <v>8727771.3011876009</v>
      </c>
      <c r="D329" s="64">
        <f t="shared" si="172"/>
        <v>9.1436087884733119E-3</v>
      </c>
      <c r="E329" s="29">
        <f t="shared" si="177"/>
        <v>8885363.1954954155</v>
      </c>
      <c r="F329" s="65">
        <f t="shared" si="167"/>
        <v>8.3733124330114261E-3</v>
      </c>
      <c r="G329" s="29">
        <f t="shared" si="173"/>
        <v>8347648.3099655518</v>
      </c>
      <c r="H329" s="65">
        <f t="shared" si="174"/>
        <v>9.1436087884733119E-3</v>
      </c>
      <c r="I329" s="62"/>
      <c r="J329" s="29">
        <f t="shared" si="168"/>
        <v>4458775.7854618868</v>
      </c>
      <c r="K329" s="65">
        <f t="shared" si="175"/>
        <v>9.1436087884730899E-3</v>
      </c>
      <c r="L329" s="90"/>
      <c r="M329" s="90"/>
      <c r="N329" s="53">
        <f>(J329/C329)</f>
        <v>0.51087220684336387</v>
      </c>
      <c r="O329" s="54">
        <f>(C329-G329)/C329</f>
        <v>4.3553271288206782E-2</v>
      </c>
      <c r="P329" s="62"/>
      <c r="Q329" s="67">
        <f t="shared" si="176"/>
        <v>0.51087220684336387</v>
      </c>
      <c r="R329" s="111"/>
      <c r="T329" s="67">
        <f t="shared" si="171"/>
        <v>4.355327128820681E-2</v>
      </c>
    </row>
    <row r="330" spans="1:21" s="36" customFormat="1">
      <c r="B330" s="120" t="s">
        <v>107</v>
      </c>
      <c r="C330" s="33">
        <v>8947179.5056012049</v>
      </c>
      <c r="D330" s="64">
        <f t="shared" si="172"/>
        <v>9.8213611085298247E-3</v>
      </c>
      <c r="E330" s="29">
        <f t="shared" si="177"/>
        <v>8711420.8427215777</v>
      </c>
      <c r="F330" s="65">
        <f t="shared" si="167"/>
        <v>9.4743527247267423E-3</v>
      </c>
      <c r="G330" s="29">
        <f t="shared" si="173"/>
        <v>8519249.7730644811</v>
      </c>
      <c r="H330" s="65">
        <f t="shared" si="174"/>
        <v>9.8213611085296026E-3</v>
      </c>
      <c r="I330" s="62"/>
      <c r="J330" s="29">
        <f t="shared" si="168"/>
        <v>4266604.7158047901</v>
      </c>
      <c r="K330" s="65">
        <f t="shared" si="175"/>
        <v>9.8213611085298247E-3</v>
      </c>
      <c r="L330" s="90"/>
      <c r="M330" s="90"/>
      <c r="N330" s="53">
        <f>(J330/C330)</f>
        <v>0.47686588976266392</v>
      </c>
      <c r="O330" s="54">
        <f>(C330-G330)/C330</f>
        <v>4.7828450549005627E-2</v>
      </c>
      <c r="P330" s="62"/>
      <c r="Q330" s="67">
        <f t="shared" si="176"/>
        <v>0.47686588976266392</v>
      </c>
      <c r="R330" s="111"/>
      <c r="T330" s="67">
        <f t="shared" si="171"/>
        <v>4.7828450549005537E-2</v>
      </c>
    </row>
    <row r="331" spans="1:21" s="62" customFormat="1">
      <c r="A331" s="91"/>
      <c r="B331" s="127" t="s">
        <v>108</v>
      </c>
      <c r="C331" s="93">
        <f>SUM(C319:C330)</f>
        <v>120784973.1964035</v>
      </c>
      <c r="D331" s="94">
        <f t="shared" si="172"/>
        <v>7.865967652068484E-3</v>
      </c>
      <c r="E331" s="93">
        <f>SUM(E319:E330)</f>
        <v>115028551.1788687</v>
      </c>
      <c r="F331" s="95">
        <f>(E331/E317)-1</f>
        <v>7.7806637015849223E-3</v>
      </c>
      <c r="G331" s="93">
        <f>SUM(G319:G330)</f>
        <v>115070047.49419251</v>
      </c>
      <c r="H331" s="95">
        <f t="shared" si="174"/>
        <v>7.8660536873589315E-3</v>
      </c>
      <c r="I331" s="91"/>
      <c r="J331" s="96">
        <f>SUM(J319:J330)</f>
        <v>54095569.098819815</v>
      </c>
      <c r="K331" s="95">
        <f t="shared" si="175"/>
        <v>7.8681252792391909E-3</v>
      </c>
      <c r="L331" s="114"/>
      <c r="M331" s="114"/>
      <c r="N331" s="60">
        <f t="shared" si="169"/>
        <v>0.4478667144368797</v>
      </c>
      <c r="O331" s="77">
        <f>AVERAGE(O319:O330)</f>
        <v>4.7369385243249428E-2</v>
      </c>
      <c r="P331" s="91"/>
      <c r="Q331" s="97"/>
      <c r="R331" s="97"/>
      <c r="S331" s="91"/>
      <c r="T331" s="105">
        <f>AVERAGE(T319:T330)</f>
        <v>4.7369385243249428E-2</v>
      </c>
      <c r="U331" s="91"/>
    </row>
    <row r="332" spans="1:21" s="36" customFormat="1">
      <c r="A332" s="62"/>
      <c r="B332" s="128"/>
      <c r="C332" s="86"/>
      <c r="D332" s="61"/>
      <c r="E332" s="86"/>
      <c r="T332" s="54"/>
    </row>
    <row r="333" spans="1:21" s="36" customFormat="1">
      <c r="A333" s="36">
        <v>2020</v>
      </c>
      <c r="B333" s="120" t="s">
        <v>96</v>
      </c>
      <c r="C333" s="33">
        <v>9044167.3860836923</v>
      </c>
      <c r="D333" s="64">
        <f>(C333/C319)-1</f>
        <v>8.2494803237993519E-3</v>
      </c>
      <c r="E333" s="29">
        <f>(G333+J330-J333)</f>
        <v>9172981.2611737903</v>
      </c>
      <c r="F333" s="65">
        <f t="shared" ref="F333:F344" si="178">(E333/E319)-1</f>
        <v>8.9799959504501814E-3</v>
      </c>
      <c r="G333" s="29">
        <f>+(C333-(C333*T333))</f>
        <v>8587412.2247781791</v>
      </c>
      <c r="H333" s="65">
        <f t="shared" ref="H333:H345" si="179">(G333/G319)-1</f>
        <v>8.249480323799574E-3</v>
      </c>
      <c r="I333" s="62"/>
      <c r="J333" s="29">
        <f>+C333*Q333</f>
        <v>3681035.679409178</v>
      </c>
      <c r="K333" s="65">
        <f t="shared" ref="K333:K345" si="180">(J333/J319)-1</f>
        <v>8.2494803237993519E-3</v>
      </c>
      <c r="L333" s="90"/>
      <c r="M333" s="90"/>
      <c r="N333" s="53">
        <f t="shared" ref="N333:N345" si="181">(J333/C333)</f>
        <v>0.40700658471593604</v>
      </c>
      <c r="O333" s="54">
        <f t="shared" ref="O333:O344" si="182">(C333-G333)/C333</f>
        <v>5.0502731960525717E-2</v>
      </c>
      <c r="P333" s="62"/>
      <c r="Q333" s="67">
        <f>+Q319</f>
        <v>0.40700658471593604</v>
      </c>
      <c r="R333" s="111"/>
      <c r="T333" s="67">
        <f t="shared" ref="T333:T344" si="183">+T319</f>
        <v>5.0502731960525703E-2</v>
      </c>
    </row>
    <row r="334" spans="1:21" s="36" customFormat="1">
      <c r="B334" s="120" t="s">
        <v>97</v>
      </c>
      <c r="C334" s="33">
        <v>8374166.1955394326</v>
      </c>
      <c r="D334" s="64">
        <f t="shared" ref="D334:D345" si="184">(C334/C320)-1</f>
        <v>3.2663817048786514E-2</v>
      </c>
      <c r="E334" s="29">
        <f>(G334+J333-J334)</f>
        <v>8363463.6378502846</v>
      </c>
      <c r="F334" s="65">
        <f t="shared" si="178"/>
        <v>2.1774123031431891E-2</v>
      </c>
      <c r="G334" s="29">
        <f t="shared" ref="G334:G344" si="185">+(C334-(C334*T334))</f>
        <v>7953784.4189367089</v>
      </c>
      <c r="H334" s="65">
        <f t="shared" si="179"/>
        <v>3.2663817048786292E-2</v>
      </c>
      <c r="I334" s="62"/>
      <c r="J334" s="29">
        <f t="shared" ref="J334:J344" si="186">+C334*Q334</f>
        <v>3271356.4604956028</v>
      </c>
      <c r="K334" s="65">
        <f t="shared" si="180"/>
        <v>3.2663817048786514E-2</v>
      </c>
      <c r="L334" s="90"/>
      <c r="M334" s="90"/>
      <c r="N334" s="53">
        <f t="shared" si="181"/>
        <v>0.39064861911125159</v>
      </c>
      <c r="O334" s="54">
        <f t="shared" si="182"/>
        <v>5.0199836829921456E-2</v>
      </c>
      <c r="P334" s="62"/>
      <c r="Q334" s="67">
        <f t="shared" ref="Q334:Q344" si="187">+Q320</f>
        <v>0.39064861911125159</v>
      </c>
      <c r="R334" s="111"/>
      <c r="T334" s="67">
        <f t="shared" si="183"/>
        <v>5.0199836829921421E-2</v>
      </c>
    </row>
    <row r="335" spans="1:21" s="36" customFormat="1">
      <c r="B335" s="120" t="s">
        <v>98</v>
      </c>
      <c r="C335" s="33">
        <v>9181975.3293601684</v>
      </c>
      <c r="D335" s="64">
        <f t="shared" si="184"/>
        <v>4.6384677385693518E-3</v>
      </c>
      <c r="E335" s="29">
        <f t="shared" ref="E335:E344" si="188">(G335+J334-J335)</f>
        <v>8341897.6412639609</v>
      </c>
      <c r="F335" s="65">
        <f t="shared" si="178"/>
        <v>1.5445632253163533E-2</v>
      </c>
      <c r="G335" s="29">
        <f t="shared" si="185"/>
        <v>8729345.5989706628</v>
      </c>
      <c r="H335" s="65">
        <f t="shared" si="179"/>
        <v>4.6384677385695738E-3</v>
      </c>
      <c r="I335" s="62"/>
      <c r="J335" s="29">
        <f t="shared" si="186"/>
        <v>3658804.4182023043</v>
      </c>
      <c r="K335" s="65">
        <f t="shared" si="180"/>
        <v>4.6384677385693518E-3</v>
      </c>
      <c r="L335" s="90"/>
      <c r="M335" s="90"/>
      <c r="N335" s="53">
        <f t="shared" si="181"/>
        <v>0.39847682954483199</v>
      </c>
      <c r="O335" s="54">
        <f t="shared" si="182"/>
        <v>4.929546357439913E-2</v>
      </c>
      <c r="P335" s="62"/>
      <c r="Q335" s="67">
        <f t="shared" si="187"/>
        <v>0.39847682954483199</v>
      </c>
      <c r="R335" s="111"/>
      <c r="T335" s="67">
        <f t="shared" si="183"/>
        <v>4.9295463574399137E-2</v>
      </c>
    </row>
    <row r="336" spans="1:21" s="36" customFormat="1">
      <c r="B336" s="120" t="s">
        <v>99</v>
      </c>
      <c r="C336" s="33">
        <v>9449712.3033953141</v>
      </c>
      <c r="D336" s="64">
        <f t="shared" si="184"/>
        <v>2.7504433286416052E-3</v>
      </c>
      <c r="E336" s="29">
        <f t="shared" si="188"/>
        <v>8541102.1402309891</v>
      </c>
      <c r="F336" s="65">
        <f t="shared" si="178"/>
        <v>3.5583584066209983E-3</v>
      </c>
      <c r="G336" s="29">
        <f t="shared" si="185"/>
        <v>9018261.8139691949</v>
      </c>
      <c r="H336" s="65">
        <f t="shared" si="179"/>
        <v>2.7504433286418273E-3</v>
      </c>
      <c r="I336" s="62"/>
      <c r="J336" s="29">
        <f t="shared" si="186"/>
        <v>4135964.0919405096</v>
      </c>
      <c r="K336" s="65">
        <f t="shared" si="180"/>
        <v>2.7504433286416052E-3</v>
      </c>
      <c r="L336" s="90"/>
      <c r="M336" s="90"/>
      <c r="N336" s="53">
        <f t="shared" si="181"/>
        <v>0.43768148268963103</v>
      </c>
      <c r="O336" s="54">
        <f t="shared" si="182"/>
        <v>4.565752644883142E-2</v>
      </c>
      <c r="P336" s="62"/>
      <c r="Q336" s="67">
        <f t="shared" si="187"/>
        <v>0.43768148268963103</v>
      </c>
      <c r="R336" s="111"/>
      <c r="T336" s="67">
        <f t="shared" si="183"/>
        <v>4.5657526448831441E-2</v>
      </c>
    </row>
    <row r="337" spans="1:20" s="36" customFormat="1">
      <c r="B337" s="120" t="s">
        <v>100</v>
      </c>
      <c r="C337" s="33">
        <v>10714227.648921683</v>
      </c>
      <c r="D337" s="64">
        <f t="shared" si="184"/>
        <v>2.8376090624357975E-3</v>
      </c>
      <c r="E337" s="29">
        <f>(G337+J336-J337)</f>
        <v>9609369.6815850474</v>
      </c>
      <c r="F337" s="65">
        <f t="shared" si="178"/>
        <v>2.8000902442097964E-3</v>
      </c>
      <c r="G337" s="29">
        <f t="shared" si="185"/>
        <v>10247250.165094787</v>
      </c>
      <c r="H337" s="65">
        <f t="shared" si="179"/>
        <v>2.8376090624357975E-3</v>
      </c>
      <c r="I337" s="62"/>
      <c r="J337" s="133">
        <f t="shared" si="186"/>
        <v>4773844.5754502499</v>
      </c>
      <c r="K337" s="65">
        <f t="shared" si="180"/>
        <v>2.8376090624357975E-3</v>
      </c>
      <c r="L337" s="90"/>
      <c r="M337" s="90"/>
      <c r="N337" s="53">
        <f t="shared" si="181"/>
        <v>0.44556124173175526</v>
      </c>
      <c r="O337" s="54">
        <f t="shared" si="182"/>
        <v>4.3584801362130325E-2</v>
      </c>
      <c r="P337" s="62"/>
      <c r="Q337" s="67">
        <f t="shared" si="187"/>
        <v>0.44556124173175526</v>
      </c>
      <c r="R337" s="111"/>
      <c r="T337" s="67">
        <f t="shared" si="183"/>
        <v>4.3584801362130311E-2</v>
      </c>
    </row>
    <row r="338" spans="1:20" s="36" customFormat="1">
      <c r="B338" s="63" t="s">
        <v>101</v>
      </c>
      <c r="C338" s="33">
        <v>11197131.124220274</v>
      </c>
      <c r="D338" s="64">
        <f t="shared" si="184"/>
        <v>2.6257952164236986E-3</v>
      </c>
      <c r="E338" s="29">
        <f t="shared" si="188"/>
        <v>10466485.218115319</v>
      </c>
      <c r="F338" s="65">
        <f t="shared" si="178"/>
        <v>2.722394044666121E-3</v>
      </c>
      <c r="G338" s="29">
        <f t="shared" si="185"/>
        <v>10702388.945267942</v>
      </c>
      <c r="H338" s="65">
        <f t="shared" si="179"/>
        <v>2.6257952164239207E-3</v>
      </c>
      <c r="I338" s="62"/>
      <c r="J338" s="29">
        <f t="shared" si="186"/>
        <v>5009748.3026028723</v>
      </c>
      <c r="K338" s="65">
        <f t="shared" si="180"/>
        <v>2.6257952164239207E-3</v>
      </c>
      <c r="L338" s="90"/>
      <c r="M338" s="90"/>
      <c r="N338" s="53">
        <f t="shared" si="181"/>
        <v>0.44741356040444974</v>
      </c>
      <c r="O338" s="54">
        <f t="shared" si="182"/>
        <v>4.4184726736133897E-2</v>
      </c>
      <c r="P338" s="62"/>
      <c r="Q338" s="67">
        <f t="shared" si="187"/>
        <v>0.44741356040444974</v>
      </c>
      <c r="R338" s="111"/>
      <c r="T338" s="67">
        <f t="shared" si="183"/>
        <v>4.4184726736133953E-2</v>
      </c>
    </row>
    <row r="339" spans="1:20" s="36" customFormat="1">
      <c r="B339" s="63" t="s">
        <v>102</v>
      </c>
      <c r="C339" s="33">
        <v>11949399.927545598</v>
      </c>
      <c r="D339" s="64">
        <f t="shared" si="184"/>
        <v>2.4875848109850995E-3</v>
      </c>
      <c r="E339" s="29">
        <f t="shared" si="188"/>
        <v>11102378.372602455</v>
      </c>
      <c r="F339" s="65">
        <f t="shared" si="178"/>
        <v>2.5499450494625986E-3</v>
      </c>
      <c r="G339" s="29">
        <f t="shared" si="185"/>
        <v>11393311.458574181</v>
      </c>
      <c r="H339" s="65">
        <f t="shared" si="179"/>
        <v>2.4875848109850995E-3</v>
      </c>
      <c r="I339" s="62"/>
      <c r="J339" s="29">
        <f t="shared" si="186"/>
        <v>5300681.3885745974</v>
      </c>
      <c r="K339" s="65">
        <f t="shared" si="180"/>
        <v>2.4875848109850995E-3</v>
      </c>
      <c r="L339" s="90"/>
      <c r="M339" s="90"/>
      <c r="N339" s="53">
        <f t="shared" si="181"/>
        <v>0.44359393950448817</v>
      </c>
      <c r="O339" s="54">
        <f t="shared" si="182"/>
        <v>4.6536936778685312E-2</v>
      </c>
      <c r="P339" s="62"/>
      <c r="Q339" s="67">
        <f t="shared" si="187"/>
        <v>0.44359393950448822</v>
      </c>
      <c r="R339" s="111"/>
      <c r="T339" s="67">
        <f t="shared" si="183"/>
        <v>4.6536936778685332E-2</v>
      </c>
    </row>
    <row r="340" spans="1:20" s="36" customFormat="1">
      <c r="B340" s="63" t="s">
        <v>103</v>
      </c>
      <c r="C340" s="33">
        <v>12114698.263939647</v>
      </c>
      <c r="D340" s="64">
        <f t="shared" si="184"/>
        <v>2.504019636229593E-3</v>
      </c>
      <c r="E340" s="29">
        <f t="shared" si="188"/>
        <v>11251195.725507732</v>
      </c>
      <c r="F340" s="65">
        <f t="shared" si="178"/>
        <v>2.4962767678489151E-3</v>
      </c>
      <c r="G340" s="29">
        <f t="shared" si="185"/>
        <v>11520030.15183671</v>
      </c>
      <c r="H340" s="65">
        <f t="shared" si="179"/>
        <v>2.504019636229593E-3</v>
      </c>
      <c r="I340" s="62"/>
      <c r="J340" s="29">
        <f t="shared" si="186"/>
        <v>5569515.814903575</v>
      </c>
      <c r="K340" s="65">
        <f t="shared" si="180"/>
        <v>2.504019636229815E-3</v>
      </c>
      <c r="L340" s="90"/>
      <c r="M340" s="90"/>
      <c r="N340" s="53">
        <f t="shared" si="181"/>
        <v>0.4597321116516519</v>
      </c>
      <c r="O340" s="54">
        <f t="shared" si="182"/>
        <v>4.9086497999955424E-2</v>
      </c>
      <c r="P340" s="62"/>
      <c r="Q340" s="67">
        <f t="shared" si="187"/>
        <v>0.45973211165165184</v>
      </c>
      <c r="R340" s="111"/>
      <c r="T340" s="67">
        <f t="shared" si="183"/>
        <v>4.9086497999955465E-2</v>
      </c>
    </row>
    <row r="341" spans="1:20" s="36" customFormat="1">
      <c r="B341" s="63" t="s">
        <v>104</v>
      </c>
      <c r="C341" s="33">
        <v>11167943.267707745</v>
      </c>
      <c r="D341" s="64">
        <f t="shared" si="184"/>
        <v>2.0283266076301931E-3</v>
      </c>
      <c r="E341" s="29">
        <f t="shared" si="188"/>
        <v>10991581.824287463</v>
      </c>
      <c r="F341" s="65">
        <f t="shared" si="178"/>
        <v>2.2693073508375239E-3</v>
      </c>
      <c r="G341" s="29">
        <f t="shared" si="185"/>
        <v>10620860.016590076</v>
      </c>
      <c r="H341" s="65">
        <f t="shared" si="179"/>
        <v>2.0283266076299711E-3</v>
      </c>
      <c r="I341" s="62"/>
      <c r="J341" s="29">
        <f t="shared" si="186"/>
        <v>5198794.0072061876</v>
      </c>
      <c r="K341" s="65">
        <f t="shared" si="180"/>
        <v>2.0283266076301931E-3</v>
      </c>
      <c r="L341" s="90"/>
      <c r="M341" s="90"/>
      <c r="N341" s="53">
        <f t="shared" si="181"/>
        <v>0.4655104241296219</v>
      </c>
      <c r="O341" s="54">
        <f t="shared" si="182"/>
        <v>4.8986929643488386E-2</v>
      </c>
      <c r="P341" s="62"/>
      <c r="Q341" s="67">
        <f t="shared" si="187"/>
        <v>0.4655104241296219</v>
      </c>
      <c r="R341" s="111"/>
      <c r="T341" s="67">
        <f t="shared" si="183"/>
        <v>4.8986929643488428E-2</v>
      </c>
    </row>
    <row r="342" spans="1:20" s="36" customFormat="1">
      <c r="B342" s="63" t="s">
        <v>105</v>
      </c>
      <c r="C342" s="33">
        <v>10488284.514840934</v>
      </c>
      <c r="D342" s="64">
        <f t="shared" si="184"/>
        <v>2.1338024402275391E-3</v>
      </c>
      <c r="E342" s="29">
        <f t="shared" si="188"/>
        <v>10165838.344492167</v>
      </c>
      <c r="F342" s="65">
        <f t="shared" si="178"/>
        <v>2.0798594884969823E-3</v>
      </c>
      <c r="G342" s="29">
        <f t="shared" si="185"/>
        <v>9974196.5322640687</v>
      </c>
      <c r="H342" s="65">
        <f t="shared" si="179"/>
        <v>2.1338024402275391E-3</v>
      </c>
      <c r="I342" s="62"/>
      <c r="J342" s="29">
        <f t="shared" si="186"/>
        <v>5007152.1949780872</v>
      </c>
      <c r="K342" s="65">
        <f t="shared" si="180"/>
        <v>2.1338024402275391E-3</v>
      </c>
      <c r="L342" s="90"/>
      <c r="M342" s="90"/>
      <c r="N342" s="53">
        <f t="shared" si="181"/>
        <v>0.47740430648052701</v>
      </c>
      <c r="O342" s="54">
        <f t="shared" si="182"/>
        <v>4.9015449747709515E-2</v>
      </c>
      <c r="P342" s="62"/>
      <c r="Q342" s="67">
        <f t="shared" si="187"/>
        <v>0.47740430648052701</v>
      </c>
      <c r="R342" s="111"/>
      <c r="T342" s="67">
        <f t="shared" si="183"/>
        <v>4.9015449747709543E-2</v>
      </c>
    </row>
    <row r="343" spans="1:20" s="36" customFormat="1">
      <c r="B343" s="75" t="s">
        <v>106</v>
      </c>
      <c r="C343" s="33">
        <v>8744327.3168063723</v>
      </c>
      <c r="D343" s="64">
        <f t="shared" si="184"/>
        <v>1.8969350877147129E-3</v>
      </c>
      <c r="E343" s="29">
        <f t="shared" si="188"/>
        <v>8903401.658225134</v>
      </c>
      <c r="F343" s="65">
        <f t="shared" si="178"/>
        <v>2.0301322897935403E-3</v>
      </c>
      <c r="G343" s="29">
        <f t="shared" si="185"/>
        <v>8363483.2569446266</v>
      </c>
      <c r="H343" s="65">
        <f t="shared" si="179"/>
        <v>1.8969350877144908E-3</v>
      </c>
      <c r="I343" s="62"/>
      <c r="J343" s="29">
        <f t="shared" si="186"/>
        <v>4467233.7936975816</v>
      </c>
      <c r="K343" s="65">
        <f t="shared" si="180"/>
        <v>1.8969350877144908E-3</v>
      </c>
      <c r="L343" s="90"/>
      <c r="M343" s="90"/>
      <c r="N343" s="53">
        <f t="shared" si="181"/>
        <v>0.51087220684336387</v>
      </c>
      <c r="O343" s="54">
        <f t="shared" si="182"/>
        <v>4.3553271288206838E-2</v>
      </c>
      <c r="P343" s="62"/>
      <c r="Q343" s="67">
        <f t="shared" si="187"/>
        <v>0.51087220684336387</v>
      </c>
      <c r="R343" s="111"/>
      <c r="T343" s="67">
        <f t="shared" si="183"/>
        <v>4.355327128820681E-2</v>
      </c>
    </row>
    <row r="344" spans="1:20" s="36" customFormat="1">
      <c r="B344" s="63" t="s">
        <v>107</v>
      </c>
      <c r="C344" s="33">
        <v>8970651.5076710843</v>
      </c>
      <c r="D344" s="64">
        <f t="shared" si="184"/>
        <v>2.6233967984194972E-3</v>
      </c>
      <c r="E344" s="29">
        <f t="shared" si="188"/>
        <v>8731035.2263853028</v>
      </c>
      <c r="F344" s="65">
        <f t="shared" si="178"/>
        <v>2.251571129193275E-3</v>
      </c>
      <c r="G344" s="29">
        <f t="shared" si="185"/>
        <v>8541599.1456440762</v>
      </c>
      <c r="H344" s="65">
        <f t="shared" si="179"/>
        <v>2.6233967984197193E-3</v>
      </c>
      <c r="I344" s="62"/>
      <c r="J344" s="29">
        <f t="shared" si="186"/>
        <v>4277797.712956354</v>
      </c>
      <c r="K344" s="65">
        <f t="shared" si="180"/>
        <v>2.6233967984194972E-3</v>
      </c>
      <c r="L344" s="90"/>
      <c r="M344" s="90"/>
      <c r="N344" s="53">
        <f t="shared" si="181"/>
        <v>0.47686588976266392</v>
      </c>
      <c r="O344" s="54">
        <f t="shared" si="182"/>
        <v>4.7828450549005502E-2</v>
      </c>
      <c r="P344" s="62"/>
      <c r="Q344" s="67">
        <f t="shared" si="187"/>
        <v>0.47686588976266392</v>
      </c>
      <c r="R344" s="111"/>
      <c r="T344" s="67">
        <f t="shared" si="183"/>
        <v>4.7828450549005537E-2</v>
      </c>
    </row>
    <row r="345" spans="1:20" s="36" customFormat="1">
      <c r="A345" s="91"/>
      <c r="B345" s="92" t="s">
        <v>108</v>
      </c>
      <c r="C345" s="93">
        <f>SUM(C333:C344)</f>
        <v>121396684.78603196</v>
      </c>
      <c r="D345" s="94">
        <f t="shared" si="184"/>
        <v>5.0644676522284549E-3</v>
      </c>
      <c r="E345" s="93">
        <f>SUM(E333:E344)</f>
        <v>115640730.73171964</v>
      </c>
      <c r="F345" s="95">
        <f>(E345/E331)-1</f>
        <v>5.3219791658420945E-3</v>
      </c>
      <c r="G345" s="93">
        <f>SUM(G333:G344)</f>
        <v>115651923.72887123</v>
      </c>
      <c r="H345" s="95">
        <f t="shared" si="179"/>
        <v>5.0567132572711948E-3</v>
      </c>
      <c r="I345" s="91"/>
      <c r="J345" s="96">
        <f>SUM(J333:J344)</f>
        <v>54351928.440417096</v>
      </c>
      <c r="K345" s="95">
        <f t="shared" si="180"/>
        <v>4.7390081270606288E-3</v>
      </c>
      <c r="L345" s="114"/>
      <c r="M345" s="104"/>
      <c r="N345" s="60">
        <f t="shared" si="181"/>
        <v>0.44772168643826826</v>
      </c>
      <c r="O345" s="77">
        <f>AVERAGE(O333:O344)</f>
        <v>4.7369385243249407E-2</v>
      </c>
      <c r="P345" s="91"/>
      <c r="Q345" s="97"/>
      <c r="R345" s="97"/>
      <c r="S345" s="91"/>
      <c r="T345" s="105">
        <f>AVERAGE(T333:T344)</f>
        <v>4.7369385243249428E-2</v>
      </c>
    </row>
    <row r="346" spans="1:20" s="36" customFormat="1">
      <c r="A346" s="62"/>
      <c r="C346" s="86"/>
      <c r="D346" s="61"/>
      <c r="E346" s="86"/>
      <c r="Q346" s="62"/>
    </row>
    <row r="347" spans="1:20" s="36" customFormat="1">
      <c r="A347" s="36">
        <v>2021</v>
      </c>
      <c r="B347" s="63" t="s">
        <v>96</v>
      </c>
      <c r="C347" s="33">
        <v>9089363.5931199137</v>
      </c>
      <c r="D347" s="64">
        <f>(C347/C333)-1</f>
        <v>4.9972767096024828E-3</v>
      </c>
      <c r="E347" s="29">
        <f>(G347+J344-J347)</f>
        <v>9208692.7795640677</v>
      </c>
      <c r="F347" s="65">
        <f t="shared" ref="F347:F358" si="189">(E347/E333)-1</f>
        <v>3.893120172547615E-3</v>
      </c>
      <c r="G347" s="29">
        <f>+(C347-(C347*T347))</f>
        <v>8630325.8998848181</v>
      </c>
      <c r="H347" s="65">
        <f t="shared" ref="H347:H359" si="190">(G347/G333)-1</f>
        <v>4.9972767096024828E-3</v>
      </c>
      <c r="I347" s="62"/>
      <c r="J347" s="29">
        <f>+C347*Q347</f>
        <v>3699430.8332771049</v>
      </c>
      <c r="K347" s="65">
        <f t="shared" ref="K347:K359" si="191">(J347/J333)-1</f>
        <v>4.9972767096024828E-3</v>
      </c>
      <c r="L347" s="90"/>
      <c r="M347" s="90"/>
      <c r="N347" s="53">
        <f t="shared" ref="N347:N359" si="192">(J347/C347)</f>
        <v>0.40700658471593604</v>
      </c>
      <c r="O347" s="54">
        <f t="shared" ref="O347:O358" si="193">(C347-G347)/C347</f>
        <v>5.0502731960525682E-2</v>
      </c>
      <c r="P347" s="62"/>
      <c r="Q347" s="67">
        <f t="shared" ref="Q347:Q358" si="194">+Q333</f>
        <v>0.40700658471593604</v>
      </c>
      <c r="R347" s="111"/>
      <c r="T347" s="67">
        <f>+T333</f>
        <v>5.0502731960525703E-2</v>
      </c>
    </row>
    <row r="348" spans="1:20" s="36" customFormat="1">
      <c r="B348" s="63" t="s">
        <v>97</v>
      </c>
      <c r="C348" s="33">
        <v>8205592.2257192554</v>
      </c>
      <c r="D348" s="64">
        <f t="shared" ref="D348:D359" si="195">(C348/C334)-1</f>
        <v>-2.0130239343705614E-2</v>
      </c>
      <c r="E348" s="29">
        <f>(G348+J347-J348)</f>
        <v>8287600.3962051328</v>
      </c>
      <c r="F348" s="65">
        <f t="shared" si="189"/>
        <v>-9.0707923092795406E-3</v>
      </c>
      <c r="G348" s="29">
        <f t="shared" ref="G348:G358" si="196">+(C348-(C348*T348))</f>
        <v>7793672.8348952774</v>
      </c>
      <c r="H348" s="65">
        <f t="shared" si="190"/>
        <v>-2.0130239343705503E-2</v>
      </c>
      <c r="I348" s="62"/>
      <c r="J348" s="29">
        <f>+C348*Q348</f>
        <v>3205503.2719672485</v>
      </c>
      <c r="K348" s="65">
        <f t="shared" si="191"/>
        <v>-2.0130239343705614E-2</v>
      </c>
      <c r="L348" s="90"/>
      <c r="M348" s="90"/>
      <c r="N348" s="53">
        <f t="shared" si="192"/>
        <v>0.39064861911125159</v>
      </c>
      <c r="O348" s="54">
        <f t="shared" si="193"/>
        <v>5.0199836829921379E-2</v>
      </c>
      <c r="P348" s="62"/>
      <c r="Q348" s="67">
        <f t="shared" si="194"/>
        <v>0.39064861911125159</v>
      </c>
      <c r="R348" s="111"/>
      <c r="T348" s="67">
        <f>+T334</f>
        <v>5.0199836829921421E-2</v>
      </c>
    </row>
    <row r="349" spans="1:20" s="36" customFormat="1">
      <c r="B349" s="63" t="s">
        <v>98</v>
      </c>
      <c r="C349" s="33">
        <v>9255368.6174737215</v>
      </c>
      <c r="D349" s="64">
        <f t="shared" si="195"/>
        <v>7.993191604302341E-3</v>
      </c>
      <c r="E349" s="29">
        <f t="shared" ref="E349:E358" si="197">(G349+J348-J349)</f>
        <v>8316574.2599309934</v>
      </c>
      <c r="F349" s="65">
        <f t="shared" si="189"/>
        <v>-3.0356859340616715E-3</v>
      </c>
      <c r="G349" s="29">
        <f t="shared" si="196"/>
        <v>8799120.9309234079</v>
      </c>
      <c r="H349" s="65">
        <f t="shared" si="190"/>
        <v>7.993191604302341E-3</v>
      </c>
      <c r="I349" s="62"/>
      <c r="J349" s="29">
        <f>+C349*Q349</f>
        <v>3688049.9429596635</v>
      </c>
      <c r="K349" s="65">
        <f t="shared" si="191"/>
        <v>7.993191604302341E-3</v>
      </c>
      <c r="L349" s="90"/>
      <c r="M349" s="90"/>
      <c r="N349" s="53">
        <f t="shared" si="192"/>
        <v>0.39847682954483199</v>
      </c>
      <c r="O349" s="54">
        <f>(C349-G349)/C349</f>
        <v>4.9295463574399234E-2</v>
      </c>
      <c r="P349" s="62"/>
      <c r="Q349" s="67">
        <f t="shared" si="194"/>
        <v>0.39847682954483199</v>
      </c>
      <c r="R349" s="111"/>
      <c r="T349" s="67">
        <f>+T335</f>
        <v>4.9295463574399137E-2</v>
      </c>
    </row>
    <row r="350" spans="1:20" s="36" customFormat="1">
      <c r="B350" s="63" t="s">
        <v>99</v>
      </c>
      <c r="C350" s="33">
        <v>9536263.2046650294</v>
      </c>
      <c r="D350" s="64">
        <f t="shared" si="195"/>
        <v>9.1591043717402787E-3</v>
      </c>
      <c r="E350" s="29">
        <f t="shared" si="197"/>
        <v>8615065.1393983178</v>
      </c>
      <c r="F350" s="65">
        <f t="shared" si="189"/>
        <v>8.6596551537467814E-3</v>
      </c>
      <c r="G350" s="29">
        <f t="shared" si="196"/>
        <v>9100861.0151750185</v>
      </c>
      <c r="H350" s="65">
        <f t="shared" si="190"/>
        <v>9.1591043717402787E-3</v>
      </c>
      <c r="I350" s="62"/>
      <c r="J350" s="29">
        <f>+C350*Q350</f>
        <v>4173845.8187363623</v>
      </c>
      <c r="K350" s="65">
        <f t="shared" si="191"/>
        <v>9.1591043717400566E-3</v>
      </c>
      <c r="L350" s="90"/>
      <c r="M350" s="90"/>
      <c r="N350" s="53">
        <f t="shared" si="192"/>
        <v>0.43768148268963103</v>
      </c>
      <c r="O350" s="54">
        <f>(C350-G350)/C350</f>
        <v>4.5657526448831365E-2</v>
      </c>
      <c r="P350" s="62"/>
      <c r="Q350" s="67">
        <f t="shared" si="194"/>
        <v>0.43768148268963103</v>
      </c>
      <c r="R350" s="111"/>
      <c r="T350" s="67">
        <f>+T336</f>
        <v>4.5657526448831441E-2</v>
      </c>
    </row>
    <row r="351" spans="1:20" s="36" customFormat="1">
      <c r="B351" s="63" t="s">
        <v>100</v>
      </c>
      <c r="C351" s="33">
        <v>10806415.67189464</v>
      </c>
      <c r="D351" s="64">
        <f t="shared" si="195"/>
        <v>8.604262107706262E-3</v>
      </c>
      <c r="E351" s="29">
        <f t="shared" si="197"/>
        <v>9694346.024695985</v>
      </c>
      <c r="F351" s="65">
        <f t="shared" si="189"/>
        <v>8.8430714944585098E-3</v>
      </c>
      <c r="G351" s="29">
        <f t="shared" si="196"/>
        <v>10335420.1913985</v>
      </c>
      <c r="H351" s="65">
        <f t="shared" si="190"/>
        <v>8.604262107706262E-3</v>
      </c>
      <c r="I351" s="62"/>
      <c r="J351" s="29">
        <f t="shared" ref="J351:J358" si="198">+C351*Q351</f>
        <v>4814919.9854388759</v>
      </c>
      <c r="K351" s="65">
        <f t="shared" si="191"/>
        <v>8.604262107706262E-3</v>
      </c>
      <c r="L351" s="90"/>
      <c r="M351" s="90"/>
      <c r="N351" s="53">
        <f t="shared" si="192"/>
        <v>0.44556124173175526</v>
      </c>
      <c r="O351" s="54">
        <f>(C351-G351)/C351</f>
        <v>4.3584801362130346E-2</v>
      </c>
      <c r="P351" s="62"/>
      <c r="Q351" s="67">
        <f t="shared" si="194"/>
        <v>0.44556124173175526</v>
      </c>
      <c r="R351" s="111"/>
      <c r="T351" s="67">
        <f>+T337</f>
        <v>4.3584801362130311E-2</v>
      </c>
    </row>
    <row r="352" spans="1:20" s="36" customFormat="1">
      <c r="B352" s="63" t="s">
        <v>101</v>
      </c>
      <c r="C352" s="33">
        <v>11174252.679393163</v>
      </c>
      <c r="D352" s="64">
        <f t="shared" si="195"/>
        <v>-2.0432416637171658E-3</v>
      </c>
      <c r="E352" s="29">
        <f t="shared" si="197"/>
        <v>10495929.187566282</v>
      </c>
      <c r="F352" s="65">
        <f t="shared" si="189"/>
        <v>2.8131668690460909E-3</v>
      </c>
      <c r="G352" s="29">
        <f t="shared" si="196"/>
        <v>10680521.378273664</v>
      </c>
      <c r="H352" s="65">
        <f t="shared" si="190"/>
        <v>-2.0432416637171658E-3</v>
      </c>
      <c r="I352" s="62"/>
      <c r="J352" s="29">
        <f t="shared" si="198"/>
        <v>4999512.1761462577</v>
      </c>
      <c r="K352" s="65">
        <f t="shared" si="191"/>
        <v>-2.0432416637171658E-3</v>
      </c>
      <c r="L352" s="90"/>
      <c r="M352" s="90"/>
      <c r="N352" s="53">
        <f t="shared" si="192"/>
        <v>0.44741356040444979</v>
      </c>
      <c r="O352" s="54">
        <f>(C352-G352)/C352</f>
        <v>4.4184726736133897E-2</v>
      </c>
      <c r="P352" s="62"/>
      <c r="Q352" s="67">
        <f t="shared" si="194"/>
        <v>0.44741356040444974</v>
      </c>
      <c r="R352" s="111"/>
      <c r="T352" s="67">
        <f t="shared" ref="T352:T358" si="199">+T338</f>
        <v>4.4184726736133953E-2</v>
      </c>
    </row>
    <row r="353" spans="1:20" s="36" customFormat="1">
      <c r="B353" s="63" t="s">
        <v>102</v>
      </c>
      <c r="C353" s="33">
        <v>11899911.398898399</v>
      </c>
      <c r="D353" s="64">
        <f t="shared" si="195"/>
        <v>-4.1415074352912917E-3</v>
      </c>
      <c r="E353" s="29">
        <f t="shared" si="197"/>
        <v>11066909.573410459</v>
      </c>
      <c r="F353" s="65">
        <f t="shared" si="189"/>
        <v>-3.1947027926487737E-3</v>
      </c>
      <c r="G353" s="29">
        <f t="shared" si="196"/>
        <v>11346125.974455906</v>
      </c>
      <c r="H353" s="65">
        <f t="shared" si="190"/>
        <v>-4.1415074352914028E-3</v>
      </c>
      <c r="I353" s="62"/>
      <c r="J353" s="29">
        <f t="shared" si="198"/>
        <v>5278728.5771917058</v>
      </c>
      <c r="K353" s="65">
        <f t="shared" si="191"/>
        <v>-4.1415074352912917E-3</v>
      </c>
      <c r="L353" s="90"/>
      <c r="M353" s="90"/>
      <c r="N353" s="53">
        <f>(J353/C353)</f>
        <v>0.44359393950448822</v>
      </c>
      <c r="O353" s="54">
        <f t="shared" si="193"/>
        <v>4.6536936778685395E-2</v>
      </c>
      <c r="P353" s="62"/>
      <c r="Q353" s="67">
        <f t="shared" si="194"/>
        <v>0.44359393950448822</v>
      </c>
      <c r="R353" s="111"/>
      <c r="T353" s="67">
        <f t="shared" si="199"/>
        <v>4.6536936778685332E-2</v>
      </c>
    </row>
    <row r="354" spans="1:20" s="36" customFormat="1">
      <c r="B354" s="63" t="s">
        <v>103</v>
      </c>
      <c r="C354" s="33">
        <v>12114019.867926564</v>
      </c>
      <c r="D354" s="64">
        <f t="shared" si="195"/>
        <v>-5.5997763898307795E-5</v>
      </c>
      <c r="E354" s="29">
        <f t="shared" si="197"/>
        <v>11228909.69862793</v>
      </c>
      <c r="F354" s="65">
        <f t="shared" si="189"/>
        <v>-1.9807696376019646E-3</v>
      </c>
      <c r="G354" s="29">
        <f t="shared" si="196"/>
        <v>11519385.055908166</v>
      </c>
      <c r="H354" s="65">
        <f t="shared" si="190"/>
        <v>-5.5997763898307795E-5</v>
      </c>
      <c r="I354" s="62"/>
      <c r="J354" s="29">
        <f t="shared" si="198"/>
        <v>5569203.9344719434</v>
      </c>
      <c r="K354" s="65">
        <f t="shared" si="191"/>
        <v>-5.5997763898418818E-5</v>
      </c>
      <c r="L354" s="90"/>
      <c r="M354" s="90"/>
      <c r="N354" s="53">
        <f>(J354/C354)</f>
        <v>0.45973211165165179</v>
      </c>
      <c r="O354" s="54">
        <f t="shared" si="193"/>
        <v>4.9086497999955479E-2</v>
      </c>
      <c r="P354" s="62"/>
      <c r="Q354" s="67">
        <f t="shared" si="194"/>
        <v>0.45973211165165184</v>
      </c>
      <c r="R354" s="111"/>
      <c r="T354" s="67">
        <f t="shared" si="199"/>
        <v>4.9086497999955465E-2</v>
      </c>
    </row>
    <row r="355" spans="1:20" s="36" customFormat="1">
      <c r="B355" s="63" t="s">
        <v>104</v>
      </c>
      <c r="C355" s="33">
        <v>11164120.820186978</v>
      </c>
      <c r="D355" s="64">
        <f t="shared" si="195"/>
        <v>-3.4226960409255991E-4</v>
      </c>
      <c r="E355" s="29">
        <f t="shared" si="197"/>
        <v>10989414.135469437</v>
      </c>
      <c r="F355" s="65">
        <f t="shared" si="189"/>
        <v>-1.9721354511836875E-4</v>
      </c>
      <c r="G355" s="29">
        <f t="shared" si="196"/>
        <v>10617224.819037074</v>
      </c>
      <c r="H355" s="65">
        <f t="shared" si="190"/>
        <v>-3.4226960409255991E-4</v>
      </c>
      <c r="I355" s="62"/>
      <c r="J355" s="29">
        <f t="shared" si="198"/>
        <v>5197014.6180395829</v>
      </c>
      <c r="K355" s="65">
        <f t="shared" si="191"/>
        <v>-3.4226960409244889E-4</v>
      </c>
      <c r="L355" s="90"/>
      <c r="M355" s="90"/>
      <c r="N355" s="53">
        <f>(J355/C355)</f>
        <v>0.4655104241296219</v>
      </c>
      <c r="O355" s="54">
        <f t="shared" si="193"/>
        <v>4.8986929643488442E-2</v>
      </c>
      <c r="P355" s="62"/>
      <c r="Q355" s="67">
        <f t="shared" si="194"/>
        <v>0.4655104241296219</v>
      </c>
      <c r="R355" s="111"/>
      <c r="T355" s="67">
        <f t="shared" si="199"/>
        <v>4.8986929643488428E-2</v>
      </c>
    </row>
    <row r="356" spans="1:20" s="36" customFormat="1">
      <c r="B356" s="63" t="s">
        <v>105</v>
      </c>
      <c r="C356" s="33">
        <v>10486229.242311385</v>
      </c>
      <c r="D356" s="64">
        <f t="shared" si="195"/>
        <v>-1.9595888409029705E-4</v>
      </c>
      <c r="E356" s="29">
        <f t="shared" si="197"/>
        <v>10163085.618860003</v>
      </c>
      <c r="F356" s="65">
        <f t="shared" si="189"/>
        <v>-2.7078196001961707E-4</v>
      </c>
      <c r="G356" s="29">
        <f t="shared" si="196"/>
        <v>9972241.999841908</v>
      </c>
      <c r="H356" s="65">
        <f t="shared" si="190"/>
        <v>-1.9595888409040807E-4</v>
      </c>
      <c r="I356" s="62"/>
      <c r="J356" s="29">
        <f t="shared" si="198"/>
        <v>5006170.9990214892</v>
      </c>
      <c r="K356" s="65">
        <f t="shared" si="191"/>
        <v>-1.9595888409029705E-4</v>
      </c>
      <c r="L356" s="90"/>
      <c r="M356" s="90"/>
      <c r="N356" s="53">
        <f>(J356/C356)</f>
        <v>0.47740430648052706</v>
      </c>
      <c r="O356" s="54">
        <f t="shared" si="193"/>
        <v>4.9015449747709598E-2</v>
      </c>
      <c r="P356" s="62"/>
      <c r="Q356" s="67">
        <f t="shared" si="194"/>
        <v>0.47740430648052701</v>
      </c>
      <c r="R356" s="111"/>
      <c r="T356" s="67">
        <f t="shared" si="199"/>
        <v>4.9015449747709543E-2</v>
      </c>
    </row>
    <row r="357" spans="1:20" s="36" customFormat="1">
      <c r="B357" s="75" t="s">
        <v>106</v>
      </c>
      <c r="C357" s="33">
        <v>8776197.8358431906</v>
      </c>
      <c r="D357" s="64">
        <f t="shared" si="195"/>
        <v>3.6447079211643363E-3</v>
      </c>
      <c r="E357" s="29">
        <f t="shared" si="197"/>
        <v>8916621.1535500623</v>
      </c>
      <c r="F357" s="65">
        <f t="shared" si="189"/>
        <v>1.4847690615773512E-3</v>
      </c>
      <c r="G357" s="29">
        <f t="shared" si="196"/>
        <v>8393965.7106197383</v>
      </c>
      <c r="H357" s="65">
        <f t="shared" si="190"/>
        <v>3.6447079211643363E-3</v>
      </c>
      <c r="I357" s="62"/>
      <c r="J357" s="29">
        <f t="shared" si="198"/>
        <v>4483515.5560911652</v>
      </c>
      <c r="K357" s="65">
        <f t="shared" si="191"/>
        <v>3.6447079211645583E-3</v>
      </c>
      <c r="L357" s="90"/>
      <c r="M357" s="90"/>
      <c r="N357" s="53">
        <f t="shared" si="192"/>
        <v>0.51087220684336387</v>
      </c>
      <c r="O357" s="54">
        <f t="shared" si="193"/>
        <v>4.3553271288206838E-2</v>
      </c>
      <c r="P357" s="62"/>
      <c r="Q357" s="67">
        <f t="shared" si="194"/>
        <v>0.51087220684336387</v>
      </c>
      <c r="R357" s="111"/>
      <c r="T357" s="67">
        <f t="shared" si="199"/>
        <v>4.355327128820681E-2</v>
      </c>
    </row>
    <row r="358" spans="1:20" s="36" customFormat="1">
      <c r="B358" s="63" t="s">
        <v>107</v>
      </c>
      <c r="C358" s="33">
        <v>9038335.724092856</v>
      </c>
      <c r="D358" s="64">
        <f t="shared" si="195"/>
        <v>7.5450725472829827E-3</v>
      </c>
      <c r="E358" s="29">
        <f t="shared" si="197"/>
        <v>8779487.6799157243</v>
      </c>
      <c r="F358" s="65">
        <f t="shared" si="189"/>
        <v>5.5494511560321147E-3</v>
      </c>
      <c r="G358" s="29">
        <f t="shared" si="196"/>
        <v>8606046.1308677699</v>
      </c>
      <c r="H358" s="65">
        <f t="shared" si="190"/>
        <v>7.5450725472827607E-3</v>
      </c>
      <c r="I358" s="62"/>
      <c r="J358" s="29">
        <f t="shared" si="198"/>
        <v>4310074.0070432108</v>
      </c>
      <c r="K358" s="65">
        <f t="shared" si="191"/>
        <v>7.5450725472829827E-3</v>
      </c>
      <c r="L358" s="90"/>
      <c r="M358" s="90"/>
      <c r="N358" s="53">
        <f t="shared" si="192"/>
        <v>0.47686588976266386</v>
      </c>
      <c r="O358" s="54">
        <f t="shared" si="193"/>
        <v>4.7828450549005627E-2</v>
      </c>
      <c r="P358" s="62"/>
      <c r="Q358" s="67">
        <f t="shared" si="194"/>
        <v>0.47686588976266392</v>
      </c>
      <c r="R358" s="111"/>
      <c r="T358" s="67">
        <f t="shared" si="199"/>
        <v>4.7828450549005537E-2</v>
      </c>
    </row>
    <row r="359" spans="1:20" s="36" customFormat="1">
      <c r="A359" s="91"/>
      <c r="B359" s="92" t="s">
        <v>108</v>
      </c>
      <c r="C359" s="93">
        <f>SUM(C347:C358)</f>
        <v>121546070.8815251</v>
      </c>
      <c r="D359" s="94">
        <f t="shared" si="195"/>
        <v>1.2305615738719133E-3</v>
      </c>
      <c r="E359" s="93">
        <f>SUM(E347:E358)</f>
        <v>115762635.6471944</v>
      </c>
      <c r="F359" s="95">
        <f>(E359/E345)-1</f>
        <v>1.0541693631940241E-3</v>
      </c>
      <c r="G359" s="93">
        <f>SUM(G347:G358)</f>
        <v>115794911.94128124</v>
      </c>
      <c r="H359" s="95">
        <f t="shared" si="190"/>
        <v>1.2363669172095193E-3</v>
      </c>
      <c r="I359" s="91"/>
      <c r="J359" s="96">
        <f>SUM(J347:J358)</f>
        <v>54425969.72038462</v>
      </c>
      <c r="K359" s="95">
        <f t="shared" si="191"/>
        <v>1.3622567237645544E-3</v>
      </c>
      <c r="L359" s="114"/>
      <c r="M359" s="95"/>
      <c r="N359" s="60">
        <f t="shared" si="192"/>
        <v>0.44778057674472571</v>
      </c>
      <c r="O359" s="77">
        <f>AVERAGE(O347:O358)</f>
        <v>4.7369385243249441E-2</v>
      </c>
      <c r="P359" s="91"/>
      <c r="Q359" s="97"/>
      <c r="R359" s="97"/>
      <c r="S359" s="91"/>
      <c r="T359" s="105">
        <f>AVERAGE(T347:T358)</f>
        <v>4.7369385243249428E-2</v>
      </c>
    </row>
    <row r="360" spans="1:20" s="36" customFormat="1">
      <c r="D360" s="61"/>
      <c r="E360" s="86"/>
      <c r="Q360" s="67"/>
    </row>
    <row r="361" spans="1:20" s="36" customFormat="1">
      <c r="A361" s="36">
        <v>2022</v>
      </c>
      <c r="B361" s="63" t="s">
        <v>96</v>
      </c>
      <c r="C361" s="33">
        <v>9082398.6697206162</v>
      </c>
      <c r="D361" s="64">
        <f>(C361/C347)-1</f>
        <v>-7.6627184378119662E-4</v>
      </c>
      <c r="E361" s="29">
        <f>(G361+J358-J361)</f>
        <v>9237190.6675967425</v>
      </c>
      <c r="F361" s="65">
        <f t="shared" ref="F361:F372" si="200">(E361/E347)-1</f>
        <v>3.0946724703333484E-3</v>
      </c>
      <c r="G361" s="29">
        <f>+(C361-(C361*T361))</f>
        <v>8623712.7241450809</v>
      </c>
      <c r="H361" s="65">
        <f t="shared" ref="H361:H373" si="201">(G361/G347)-1</f>
        <v>-7.6627184378119662E-4</v>
      </c>
      <c r="I361" s="62"/>
      <c r="J361" s="29">
        <f>+C361*Q361</f>
        <v>3696596.0635915487</v>
      </c>
      <c r="K361" s="65">
        <f t="shared" ref="K361:K373" si="202">(J361/J347)-1</f>
        <v>-7.6627184378119662E-4</v>
      </c>
      <c r="L361" s="90"/>
      <c r="M361" s="90"/>
      <c r="N361" s="53">
        <f t="shared" ref="N361:N373" si="203">(J361/C361)</f>
        <v>0.40700658471593604</v>
      </c>
      <c r="O361" s="54">
        <f t="shared" ref="O361:O372" si="204">(C361-G361)/C361</f>
        <v>5.0502731960525682E-2</v>
      </c>
      <c r="P361" s="62"/>
      <c r="Q361" s="67">
        <f>+Q347</f>
        <v>0.40700658471593604</v>
      </c>
      <c r="R361" s="111"/>
      <c r="T361" s="67">
        <f t="shared" ref="T361:T372" si="205">+T347</f>
        <v>5.0502731960525703E-2</v>
      </c>
    </row>
    <row r="362" spans="1:20" s="36" customFormat="1">
      <c r="B362" s="63" t="s">
        <v>97</v>
      </c>
      <c r="C362" s="33">
        <v>8171867.3212919915</v>
      </c>
      <c r="D362" s="64">
        <f t="shared" ref="D362:D373" si="206">(C362/C348)-1</f>
        <v>-4.1099902968073643E-3</v>
      </c>
      <c r="E362" s="29">
        <f>(G362+J361-J362)</f>
        <v>8265908.294135835</v>
      </c>
      <c r="F362" s="65">
        <f t="shared" si="200"/>
        <v>-2.6174165056547238E-3</v>
      </c>
      <c r="G362" s="29">
        <f t="shared" ref="G362:G372" si="207">+(C362-(C362*T362))</f>
        <v>7761640.9151673662</v>
      </c>
      <c r="H362" s="65">
        <f t="shared" si="201"/>
        <v>-4.1099902968074753E-3</v>
      </c>
      <c r="I362" s="62"/>
      <c r="J362" s="29">
        <f t="shared" ref="J362:J372" si="208">+C362*Q362</f>
        <v>3192328.6846230789</v>
      </c>
      <c r="K362" s="65">
        <f t="shared" si="202"/>
        <v>-4.1099902968073643E-3</v>
      </c>
      <c r="L362" s="90"/>
      <c r="M362" s="90"/>
      <c r="N362" s="53">
        <f t="shared" si="203"/>
        <v>0.39064861911125159</v>
      </c>
      <c r="O362" s="54">
        <f t="shared" si="204"/>
        <v>5.0199836829921463E-2</v>
      </c>
      <c r="P362" s="62"/>
      <c r="Q362" s="67">
        <f t="shared" ref="Q362:Q372" si="209">+Q348</f>
        <v>0.39064861911125159</v>
      </c>
      <c r="R362" s="111"/>
      <c r="T362" s="67">
        <f t="shared" si="205"/>
        <v>5.0199836829921421E-2</v>
      </c>
    </row>
    <row r="363" spans="1:20" s="36" customFormat="1">
      <c r="B363" s="63" t="s">
        <v>98</v>
      </c>
      <c r="C363" s="33">
        <v>9203571.3532644305</v>
      </c>
      <c r="D363" s="64">
        <f t="shared" si="206"/>
        <v>-5.5964561056487394E-3</v>
      </c>
      <c r="E363" s="29">
        <f t="shared" ref="E363:E372" si="210">(G363+J362-J363)</f>
        <v>8274795.7881498309</v>
      </c>
      <c r="F363" s="65">
        <f t="shared" si="200"/>
        <v>-5.0235193572971681E-3</v>
      </c>
      <c r="G363" s="29">
        <f t="shared" si="207"/>
        <v>8749877.0368652008</v>
      </c>
      <c r="H363" s="65">
        <f t="shared" si="201"/>
        <v>-5.5964561056486284E-3</v>
      </c>
      <c r="I363" s="62"/>
      <c r="J363" s="29">
        <f t="shared" si="208"/>
        <v>3667409.9333384493</v>
      </c>
      <c r="K363" s="65">
        <f t="shared" si="202"/>
        <v>-5.5964561056487394E-3</v>
      </c>
      <c r="L363" s="90"/>
      <c r="M363" s="90"/>
      <c r="N363" s="53">
        <f t="shared" si="203"/>
        <v>0.39847682954483199</v>
      </c>
      <c r="O363" s="54">
        <f t="shared" si="204"/>
        <v>4.9295463574399088E-2</v>
      </c>
      <c r="P363" s="62"/>
      <c r="Q363" s="67">
        <f t="shared" si="209"/>
        <v>0.39847682954483199</v>
      </c>
      <c r="R363" s="111"/>
      <c r="T363" s="67">
        <f t="shared" si="205"/>
        <v>4.9295463574399137E-2</v>
      </c>
    </row>
    <row r="364" spans="1:20" s="36" customFormat="1">
      <c r="B364" s="63" t="s">
        <v>99</v>
      </c>
      <c r="C364" s="33">
        <v>9467050.4882750623</v>
      </c>
      <c r="D364" s="64">
        <f t="shared" si="206"/>
        <v>-7.2578445985120865E-3</v>
      </c>
      <c r="E364" s="29">
        <f t="shared" si="210"/>
        <v>8558665.6191468462</v>
      </c>
      <c r="F364" s="65">
        <f t="shared" si="200"/>
        <v>-6.5466156481563953E-3</v>
      </c>
      <c r="G364" s="29">
        <f t="shared" si="207"/>
        <v>9034808.3802142218</v>
      </c>
      <c r="H364" s="65">
        <f t="shared" si="201"/>
        <v>-7.2578445985119755E-3</v>
      </c>
      <c r="I364" s="62"/>
      <c r="J364" s="29">
        <f t="shared" si="208"/>
        <v>4143552.6944058249</v>
      </c>
      <c r="K364" s="65">
        <f t="shared" si="202"/>
        <v>-7.2578445985119755E-3</v>
      </c>
      <c r="L364" s="90"/>
      <c r="M364" s="90"/>
      <c r="N364" s="53">
        <f t="shared" si="203"/>
        <v>0.43768148268963103</v>
      </c>
      <c r="O364" s="54">
        <f t="shared" si="204"/>
        <v>4.5657526448831365E-2</v>
      </c>
      <c r="P364" s="62"/>
      <c r="Q364" s="67">
        <f t="shared" si="209"/>
        <v>0.43768148268963103</v>
      </c>
      <c r="R364" s="111"/>
      <c r="T364" s="67">
        <f t="shared" si="205"/>
        <v>4.5657526448831441E-2</v>
      </c>
    </row>
    <row r="365" spans="1:20" s="36" customFormat="1">
      <c r="B365" s="63" t="s">
        <v>100</v>
      </c>
      <c r="C365" s="33">
        <v>10755829.499577859</v>
      </c>
      <c r="D365" s="64">
        <f t="shared" si="206"/>
        <v>-4.6811240519226693E-3</v>
      </c>
      <c r="E365" s="29">
        <f t="shared" si="210"/>
        <v>9638210.7540726848</v>
      </c>
      <c r="F365" s="65">
        <f t="shared" si="200"/>
        <v>-5.7905165010923021E-3</v>
      </c>
      <c r="G365" s="29">
        <f t="shared" si="207"/>
        <v>10287038.807353817</v>
      </c>
      <c r="H365" s="65">
        <f t="shared" si="201"/>
        <v>-4.6811240519226693E-3</v>
      </c>
      <c r="I365" s="62"/>
      <c r="J365" s="29">
        <f t="shared" si="208"/>
        <v>4792380.7476869551</v>
      </c>
      <c r="K365" s="65">
        <f t="shared" si="202"/>
        <v>-4.6811240519225583E-3</v>
      </c>
      <c r="L365" s="90"/>
      <c r="M365" s="90"/>
      <c r="N365" s="53">
        <f t="shared" si="203"/>
        <v>0.44556124173175526</v>
      </c>
      <c r="O365" s="54">
        <f t="shared" si="204"/>
        <v>4.3584801362130311E-2</v>
      </c>
      <c r="P365" s="62"/>
      <c r="Q365" s="67">
        <f t="shared" si="209"/>
        <v>0.44556124173175526</v>
      </c>
      <c r="R365" s="111"/>
      <c r="T365" s="67">
        <f t="shared" si="205"/>
        <v>4.3584801362130311E-2</v>
      </c>
    </row>
    <row r="366" spans="1:20" s="36" customFormat="1">
      <c r="B366" s="63" t="s">
        <v>101</v>
      </c>
      <c r="C366" s="33">
        <v>11237815.835789153</v>
      </c>
      <c r="D366" s="64">
        <f t="shared" si="206"/>
        <v>5.6883586061382552E-3</v>
      </c>
      <c r="E366" s="29">
        <f t="shared" si="210"/>
        <v>10505705.567400834</v>
      </c>
      <c r="F366" s="65">
        <f t="shared" si="200"/>
        <v>9.3144491162666654E-4</v>
      </c>
      <c r="G366" s="29">
        <f t="shared" si="207"/>
        <v>10741276.013973812</v>
      </c>
      <c r="H366" s="65">
        <f t="shared" si="201"/>
        <v>5.6883586061382552E-3</v>
      </c>
      <c r="I366" s="62"/>
      <c r="J366" s="29">
        <f t="shared" si="208"/>
        <v>5027951.1942599323</v>
      </c>
      <c r="K366" s="65">
        <f t="shared" si="202"/>
        <v>5.6883586061382552E-3</v>
      </c>
      <c r="L366" s="90"/>
      <c r="M366" s="90"/>
      <c r="N366" s="53">
        <f t="shared" si="203"/>
        <v>0.44741356040444974</v>
      </c>
      <c r="O366" s="54">
        <f t="shared" si="204"/>
        <v>4.4184726736133884E-2</v>
      </c>
      <c r="P366" s="62"/>
      <c r="Q366" s="67">
        <f t="shared" si="209"/>
        <v>0.44741356040444974</v>
      </c>
      <c r="R366" s="111"/>
      <c r="T366" s="67">
        <f t="shared" si="205"/>
        <v>4.4184726736133953E-2</v>
      </c>
    </row>
    <row r="367" spans="1:20" s="36" customFormat="1">
      <c r="B367" s="63" t="s">
        <v>102</v>
      </c>
      <c r="C367" s="33">
        <v>11964448.541724145</v>
      </c>
      <c r="D367" s="64">
        <f t="shared" si="206"/>
        <v>5.423329692330503E-3</v>
      </c>
      <c r="E367" s="29">
        <f t="shared" si="210"/>
        <v>11128254.087983884</v>
      </c>
      <c r="F367" s="65">
        <f t="shared" si="200"/>
        <v>5.5430573609105416E-3</v>
      </c>
      <c r="G367" s="29">
        <f t="shared" si="207"/>
        <v>11407659.756346095</v>
      </c>
      <c r="H367" s="65">
        <f t="shared" si="201"/>
        <v>5.423329692330503E-3</v>
      </c>
      <c r="I367" s="62"/>
      <c r="J367" s="29">
        <f t="shared" si="208"/>
        <v>5307356.8626221428</v>
      </c>
      <c r="K367" s="65">
        <f t="shared" si="202"/>
        <v>5.423329692330503E-3</v>
      </c>
      <c r="L367" s="90"/>
      <c r="M367" s="90"/>
      <c r="N367" s="53">
        <f t="shared" si="203"/>
        <v>0.44359393950448822</v>
      </c>
      <c r="O367" s="54">
        <f t="shared" si="204"/>
        <v>4.6536936778685298E-2</v>
      </c>
      <c r="P367" s="62"/>
      <c r="Q367" s="67">
        <f t="shared" si="209"/>
        <v>0.44359393950448822</v>
      </c>
      <c r="R367" s="111"/>
      <c r="T367" s="67">
        <f t="shared" si="205"/>
        <v>4.6536936778685332E-2</v>
      </c>
    </row>
    <row r="368" spans="1:20" s="36" customFormat="1">
      <c r="B368" s="63" t="s">
        <v>103</v>
      </c>
      <c r="C368" s="33">
        <v>12178640.410663849</v>
      </c>
      <c r="D368" s="64">
        <f t="shared" si="206"/>
        <v>5.334359976441494E-3</v>
      </c>
      <c r="E368" s="29">
        <f t="shared" si="210"/>
        <v>11289278.392085131</v>
      </c>
      <c r="F368" s="65">
        <f t="shared" si="200"/>
        <v>5.3761847835127607E-3</v>
      </c>
      <c r="G368" s="29">
        <f t="shared" si="207"/>
        <v>11580833.60250362</v>
      </c>
      <c r="H368" s="65">
        <f t="shared" si="201"/>
        <v>5.334359976441494E-3</v>
      </c>
      <c r="I368" s="62"/>
      <c r="J368" s="29">
        <f t="shared" si="208"/>
        <v>5598912.0730406316</v>
      </c>
      <c r="K368" s="65">
        <f t="shared" si="202"/>
        <v>5.334359976441494E-3</v>
      </c>
      <c r="L368" s="90"/>
      <c r="M368" s="90"/>
      <c r="N368" s="53">
        <f t="shared" si="203"/>
        <v>0.45973211165165184</v>
      </c>
      <c r="O368" s="54">
        <f t="shared" si="204"/>
        <v>4.9086497999955535E-2</v>
      </c>
      <c r="P368" s="62"/>
      <c r="Q368" s="67">
        <f t="shared" si="209"/>
        <v>0.45973211165165184</v>
      </c>
      <c r="R368" s="111"/>
      <c r="T368" s="67">
        <f t="shared" si="205"/>
        <v>4.9086497999955465E-2</v>
      </c>
    </row>
    <row r="369" spans="1:20" s="36" customFormat="1">
      <c r="B369" s="63" t="s">
        <v>104</v>
      </c>
      <c r="C369" s="33">
        <v>11220364.513250895</v>
      </c>
      <c r="D369" s="64">
        <f t="shared" si="206"/>
        <v>5.0378972038906955E-3</v>
      </c>
      <c r="E369" s="29">
        <f t="shared" si="210"/>
        <v>11046428.735854227</v>
      </c>
      <c r="F369" s="65">
        <f t="shared" si="200"/>
        <v>5.188138301273959E-3</v>
      </c>
      <c r="G369" s="29">
        <f t="shared" si="207"/>
        <v>10670713.306265978</v>
      </c>
      <c r="H369" s="65">
        <f t="shared" si="201"/>
        <v>5.0378972038904735E-3</v>
      </c>
      <c r="I369" s="62"/>
      <c r="J369" s="29">
        <f t="shared" si="208"/>
        <v>5223196.6434523826</v>
      </c>
      <c r="K369" s="65">
        <f t="shared" si="202"/>
        <v>5.0378972038904735E-3</v>
      </c>
      <c r="L369" s="90"/>
      <c r="M369" s="90"/>
      <c r="N369" s="53">
        <f t="shared" si="203"/>
        <v>0.4655104241296219</v>
      </c>
      <c r="O369" s="54">
        <f t="shared" si="204"/>
        <v>4.8986929643488504E-2</v>
      </c>
      <c r="P369" s="62"/>
      <c r="Q369" s="67">
        <f t="shared" si="209"/>
        <v>0.4655104241296219</v>
      </c>
      <c r="R369" s="111"/>
      <c r="T369" s="67">
        <f t="shared" si="205"/>
        <v>4.8986929643488428E-2</v>
      </c>
    </row>
    <row r="370" spans="1:20" s="36" customFormat="1">
      <c r="B370" s="63" t="s">
        <v>105</v>
      </c>
      <c r="C370" s="33">
        <v>10539699.008924726</v>
      </c>
      <c r="D370" s="64">
        <f t="shared" si="206"/>
        <v>5.0990461278106469E-3</v>
      </c>
      <c r="E370" s="29">
        <f t="shared" si="210"/>
        <v>10214589.869379967</v>
      </c>
      <c r="F370" s="65">
        <f t="shared" si="200"/>
        <v>5.0677768988176553E-3</v>
      </c>
      <c r="G370" s="29">
        <f t="shared" si="207"/>
        <v>10023090.921796793</v>
      </c>
      <c r="H370" s="65">
        <f t="shared" si="201"/>
        <v>5.0990461278106469E-3</v>
      </c>
      <c r="I370" s="62"/>
      <c r="J370" s="29">
        <f t="shared" si="208"/>
        <v>5031697.6958692065</v>
      </c>
      <c r="K370" s="65">
        <f t="shared" si="202"/>
        <v>5.0990461278104249E-3</v>
      </c>
      <c r="L370" s="90"/>
      <c r="M370" s="90"/>
      <c r="N370" s="53">
        <f t="shared" si="203"/>
        <v>0.47740430648052695</v>
      </c>
      <c r="O370" s="54">
        <f t="shared" si="204"/>
        <v>4.9015449747709473E-2</v>
      </c>
      <c r="P370" s="62"/>
      <c r="Q370" s="67">
        <f t="shared" si="209"/>
        <v>0.47740430648052701</v>
      </c>
      <c r="R370" s="111"/>
      <c r="T370" s="67">
        <f t="shared" si="205"/>
        <v>4.9015449747709543E-2</v>
      </c>
    </row>
    <row r="371" spans="1:20" s="36" customFormat="1">
      <c r="B371" s="75" t="s">
        <v>106</v>
      </c>
      <c r="C371" s="33">
        <v>8820941.285920551</v>
      </c>
      <c r="D371" s="64">
        <f t="shared" si="206"/>
        <v>5.0982727274699879E-3</v>
      </c>
      <c r="E371" s="29">
        <f t="shared" si="210"/>
        <v>8962084.3917727433</v>
      </c>
      <c r="F371" s="65">
        <f t="shared" si="200"/>
        <v>5.0987069473709123E-3</v>
      </c>
      <c r="G371" s="29">
        <f t="shared" si="207"/>
        <v>8436760.4370775092</v>
      </c>
      <c r="H371" s="65">
        <f t="shared" si="201"/>
        <v>5.0982727274699879E-3</v>
      </c>
      <c r="I371" s="62"/>
      <c r="J371" s="29">
        <f t="shared" si="208"/>
        <v>4506373.7411739714</v>
      </c>
      <c r="K371" s="65">
        <f t="shared" si="202"/>
        <v>5.0982727274697659E-3</v>
      </c>
      <c r="L371" s="90"/>
      <c r="M371" s="90"/>
      <c r="N371" s="53">
        <f t="shared" si="203"/>
        <v>0.51087220684336387</v>
      </c>
      <c r="O371" s="54">
        <f t="shared" si="204"/>
        <v>4.3553271288206831E-2</v>
      </c>
      <c r="P371" s="62"/>
      <c r="Q371" s="67">
        <f t="shared" si="209"/>
        <v>0.51087220684336387</v>
      </c>
      <c r="R371" s="111"/>
      <c r="T371" s="67">
        <f t="shared" si="205"/>
        <v>4.355327128820681E-2</v>
      </c>
    </row>
    <row r="372" spans="1:20" s="36" customFormat="1">
      <c r="B372" s="63" t="s">
        <v>107</v>
      </c>
      <c r="C372" s="33">
        <v>9089097.307199195</v>
      </c>
      <c r="D372" s="64">
        <f t="shared" si="206"/>
        <v>5.6162533298058648E-3</v>
      </c>
      <c r="E372" s="29">
        <f t="shared" si="210"/>
        <v>8826473.1327437125</v>
      </c>
      <c r="F372" s="65">
        <f t="shared" si="200"/>
        <v>5.3517305953367789E-3</v>
      </c>
      <c r="G372" s="29">
        <f t="shared" si="207"/>
        <v>8654379.8661067188</v>
      </c>
      <c r="H372" s="65">
        <f t="shared" si="201"/>
        <v>5.6162533298058648E-3</v>
      </c>
      <c r="I372" s="62"/>
      <c r="J372" s="29">
        <f t="shared" si="208"/>
        <v>4334280.4745369768</v>
      </c>
      <c r="K372" s="65">
        <f t="shared" si="202"/>
        <v>5.6162533298058648E-3</v>
      </c>
      <c r="L372" s="90"/>
      <c r="M372" s="90"/>
      <c r="N372" s="53">
        <f t="shared" si="203"/>
        <v>0.47686588976266392</v>
      </c>
      <c r="O372" s="54">
        <f t="shared" si="204"/>
        <v>4.7828450549005558E-2</v>
      </c>
      <c r="P372" s="62"/>
      <c r="Q372" s="67">
        <f t="shared" si="209"/>
        <v>0.47686588976266392</v>
      </c>
      <c r="R372" s="111"/>
      <c r="T372" s="67">
        <f t="shared" si="205"/>
        <v>4.7828450549005537E-2</v>
      </c>
    </row>
    <row r="373" spans="1:20" s="36" customFormat="1">
      <c r="A373" s="91"/>
      <c r="B373" s="92" t="s">
        <v>108</v>
      </c>
      <c r="C373" s="93">
        <f>SUM(C361:C372)</f>
        <v>121731724.23560247</v>
      </c>
      <c r="D373" s="94">
        <f t="shared" si="206"/>
        <v>1.5274319665858904E-3</v>
      </c>
      <c r="E373" s="93">
        <f>SUM(E361:E372)</f>
        <v>115947585.30032244</v>
      </c>
      <c r="F373" s="95">
        <f>(E373/E359)-1</f>
        <v>1.5976627699778589E-3</v>
      </c>
      <c r="G373" s="93">
        <f>SUM(G361:G372)</f>
        <v>115971791.7678162</v>
      </c>
      <c r="H373" s="95">
        <f t="shared" si="201"/>
        <v>1.527526758901665E-3</v>
      </c>
      <c r="I373" s="91"/>
      <c r="J373" s="96">
        <f>SUM(J361:J372)</f>
        <v>54522036.808601104</v>
      </c>
      <c r="K373" s="95">
        <f t="shared" si="202"/>
        <v>1.765096491804119E-3</v>
      </c>
      <c r="L373" s="114"/>
      <c r="M373" s="95"/>
      <c r="N373" s="60">
        <f t="shared" si="203"/>
        <v>0.44788683599911772</v>
      </c>
      <c r="O373" s="77">
        <f>AVERAGE(O361:O372)</f>
        <v>4.7369385243249414E-2</v>
      </c>
      <c r="P373" s="91"/>
      <c r="Q373" s="97"/>
      <c r="R373" s="97"/>
      <c r="S373" s="91"/>
      <c r="T373" s="105">
        <f>AVERAGE(T361:T372)</f>
        <v>4.7369385243249428E-2</v>
      </c>
    </row>
    <row r="374" spans="1:20" s="36" customFormat="1">
      <c r="A374" s="62"/>
      <c r="C374" s="86"/>
      <c r="D374" s="61"/>
      <c r="E374" s="86"/>
      <c r="Q374" s="62"/>
      <c r="R374" s="62"/>
    </row>
    <row r="375" spans="1:20" s="36" customFormat="1">
      <c r="A375" s="36">
        <v>2023</v>
      </c>
      <c r="B375" s="63" t="s">
        <v>96</v>
      </c>
      <c r="C375" s="33">
        <v>9146919.3728900328</v>
      </c>
      <c r="D375" s="64">
        <f>(C375/C361)-1</f>
        <v>7.1039276644526694E-3</v>
      </c>
      <c r="E375" s="29">
        <f>(G375+J372-J375)</f>
        <v>9296399.0154413991</v>
      </c>
      <c r="F375" s="65">
        <f t="shared" ref="F375:F386" si="211">(E375/E361)-1</f>
        <v>6.4097786843735349E-3</v>
      </c>
      <c r="G375" s="29">
        <f>+(C375-(C375*T375))</f>
        <v>8684974.955536427</v>
      </c>
      <c r="H375" s="65">
        <f t="shared" ref="H375:H387" si="212">(G375/G361)-1</f>
        <v>7.1039276644526694E-3</v>
      </c>
      <c r="I375" s="62"/>
      <c r="J375" s="29">
        <f>+C375*Q375</f>
        <v>3722856.4146320038</v>
      </c>
      <c r="K375" s="65">
        <f t="shared" ref="K375:K387" si="213">(J375/J361)-1</f>
        <v>7.1039276644526694E-3</v>
      </c>
      <c r="L375" s="90"/>
      <c r="M375" s="90"/>
      <c r="N375" s="53">
        <f t="shared" ref="N375:N387" si="214">(J375/C375)</f>
        <v>0.40700658471593604</v>
      </c>
      <c r="O375" s="54">
        <f t="shared" ref="O375:O386" si="215">(C375-G375)/C375</f>
        <v>5.0502731960525779E-2</v>
      </c>
      <c r="P375" s="62"/>
      <c r="Q375" s="67">
        <f>+Q361</f>
        <v>0.40700658471593604</v>
      </c>
      <c r="R375" s="111"/>
      <c r="T375" s="67">
        <f t="shared" ref="T375:T386" si="216">+T361</f>
        <v>5.0502731960525703E-2</v>
      </c>
    </row>
    <row r="376" spans="1:20" s="36" customFormat="1">
      <c r="B376" s="63" t="s">
        <v>97</v>
      </c>
      <c r="C376" s="33">
        <v>8225168.930918145</v>
      </c>
      <c r="D376" s="64">
        <f t="shared" ref="D376:D387" si="217">(C376/C362)-1</f>
        <v>6.522574037304274E-3</v>
      </c>
      <c r="E376" s="29">
        <f>(G376+J375-J376)</f>
        <v>8321972.3224995751</v>
      </c>
      <c r="F376" s="65">
        <f t="shared" si="211"/>
        <v>6.7825611377172468E-3</v>
      </c>
      <c r="G376" s="29">
        <f t="shared" ref="G376:G386" si="218">+(C376-(C376*T376))</f>
        <v>7812266.7926875148</v>
      </c>
      <c r="H376" s="65">
        <f t="shared" si="212"/>
        <v>6.522574037304274E-3</v>
      </c>
      <c r="I376" s="62"/>
      <c r="J376" s="29">
        <f t="shared" ref="J376:J386" si="219">+C376*Q376</f>
        <v>3213150.884819943</v>
      </c>
      <c r="K376" s="65">
        <f t="shared" si="213"/>
        <v>6.522574037304274E-3</v>
      </c>
      <c r="L376" s="90"/>
      <c r="M376" s="90"/>
      <c r="N376" s="53">
        <f t="shared" si="214"/>
        <v>0.39064861911125159</v>
      </c>
      <c r="O376" s="54">
        <f t="shared" si="215"/>
        <v>5.0199836829921435E-2</v>
      </c>
      <c r="P376" s="62"/>
      <c r="Q376" s="67">
        <f t="shared" ref="Q376:Q386" si="220">+Q362</f>
        <v>0.39064861911125159</v>
      </c>
      <c r="R376" s="111"/>
      <c r="T376" s="67">
        <f t="shared" si="216"/>
        <v>5.0199836829921421E-2</v>
      </c>
    </row>
    <row r="377" spans="1:20" s="36" customFormat="1">
      <c r="B377" s="63" t="s">
        <v>98</v>
      </c>
      <c r="C377" s="33">
        <v>9269957.1521178745</v>
      </c>
      <c r="D377" s="64">
        <f t="shared" si="217"/>
        <v>7.2130476643610386E-3</v>
      </c>
      <c r="E377" s="29">
        <f t="shared" ref="E377:E386" si="221">(G377+J376-J377)</f>
        <v>8332278.0658169799</v>
      </c>
      <c r="F377" s="65">
        <f t="shared" si="211"/>
        <v>6.9466702428437888E-3</v>
      </c>
      <c r="G377" s="29">
        <f t="shared" si="218"/>
        <v>8812990.3169894069</v>
      </c>
      <c r="H377" s="65">
        <f t="shared" si="212"/>
        <v>7.2130476643610386E-3</v>
      </c>
      <c r="I377" s="62"/>
      <c r="J377" s="29">
        <f t="shared" si="219"/>
        <v>3693863.1359923705</v>
      </c>
      <c r="K377" s="65">
        <f t="shared" si="213"/>
        <v>7.2130476643610386E-3</v>
      </c>
      <c r="L377" s="90"/>
      <c r="M377" s="90"/>
      <c r="N377" s="53">
        <f t="shared" si="214"/>
        <v>0.39847682954483199</v>
      </c>
      <c r="O377" s="54">
        <f t="shared" si="215"/>
        <v>4.9295463574399144E-2</v>
      </c>
      <c r="P377" s="62"/>
      <c r="Q377" s="67">
        <f t="shared" si="220"/>
        <v>0.39847682954483199</v>
      </c>
      <c r="R377" s="111"/>
      <c r="T377" s="67">
        <f t="shared" si="216"/>
        <v>4.9295463574399137E-2</v>
      </c>
    </row>
    <row r="378" spans="1:20" s="36" customFormat="1">
      <c r="B378" s="63" t="s">
        <v>99</v>
      </c>
      <c r="C378" s="33">
        <v>9536698.8977526966</v>
      </c>
      <c r="D378" s="64">
        <f t="shared" si="217"/>
        <v>7.3569280700356288E-3</v>
      </c>
      <c r="E378" s="29">
        <f t="shared" si="221"/>
        <v>8621103.4380534124</v>
      </c>
      <c r="F378" s="65">
        <f t="shared" si="211"/>
        <v>7.2952749511423498E-3</v>
      </c>
      <c r="G378" s="29">
        <f t="shared" si="218"/>
        <v>9101276.8155940119</v>
      </c>
      <c r="H378" s="65">
        <f t="shared" si="212"/>
        <v>7.3569280700356288E-3</v>
      </c>
      <c r="I378" s="62"/>
      <c r="J378" s="29">
        <f t="shared" si="219"/>
        <v>4174036.5135329701</v>
      </c>
      <c r="K378" s="65">
        <f t="shared" si="213"/>
        <v>7.3569280700354067E-3</v>
      </c>
      <c r="L378" s="90"/>
      <c r="M378" s="90"/>
      <c r="N378" s="53">
        <f t="shared" si="214"/>
        <v>0.43768148268963103</v>
      </c>
      <c r="O378" s="54">
        <f t="shared" si="215"/>
        <v>4.5657526448831372E-2</v>
      </c>
      <c r="P378" s="62"/>
      <c r="Q378" s="67">
        <f t="shared" si="220"/>
        <v>0.43768148268963103</v>
      </c>
      <c r="R378" s="111"/>
      <c r="T378" s="67">
        <f t="shared" si="216"/>
        <v>4.5657526448831441E-2</v>
      </c>
    </row>
    <row r="379" spans="1:20" s="36" customFormat="1">
      <c r="B379" s="63" t="s">
        <v>100</v>
      </c>
      <c r="C379" s="33">
        <v>10840060.424386483</v>
      </c>
      <c r="D379" s="64">
        <f t="shared" si="217"/>
        <v>7.8311881767862968E-3</v>
      </c>
      <c r="E379" s="29">
        <f t="shared" si="221"/>
        <v>9711724.2744321786</v>
      </c>
      <c r="F379" s="65">
        <f t="shared" si="211"/>
        <v>7.627299530509779E-3</v>
      </c>
      <c r="G379" s="29">
        <f t="shared" si="218"/>
        <v>10367598.544036107</v>
      </c>
      <c r="H379" s="65">
        <f t="shared" si="212"/>
        <v>7.8311881767862968E-3</v>
      </c>
      <c r="I379" s="62"/>
      <c r="J379" s="29">
        <f t="shared" si="219"/>
        <v>4829910.7831368996</v>
      </c>
      <c r="K379" s="65">
        <f t="shared" si="213"/>
        <v>7.8311881767862968E-3</v>
      </c>
      <c r="L379" s="90"/>
      <c r="M379" s="90"/>
      <c r="N379" s="53">
        <f t="shared" si="214"/>
        <v>0.44556124173175532</v>
      </c>
      <c r="O379" s="54">
        <f t="shared" si="215"/>
        <v>4.3584801362130374E-2</v>
      </c>
      <c r="P379" s="62"/>
      <c r="Q379" s="67">
        <f t="shared" si="220"/>
        <v>0.44556124173175526</v>
      </c>
      <c r="R379" s="111"/>
      <c r="T379" s="67">
        <f t="shared" si="216"/>
        <v>4.3584801362130311E-2</v>
      </c>
    </row>
    <row r="380" spans="1:20" s="36" customFormat="1">
      <c r="B380" s="63" t="s">
        <v>101</v>
      </c>
      <c r="C380" s="33">
        <v>11328209.078175571</v>
      </c>
      <c r="D380" s="64">
        <f t="shared" si="217"/>
        <v>8.043666465732624E-3</v>
      </c>
      <c r="E380" s="29">
        <f t="shared" si="221"/>
        <v>10589191.68211095</v>
      </c>
      <c r="F380" s="65">
        <f t="shared" si="211"/>
        <v>7.9467403854505125E-3</v>
      </c>
      <c r="G380" s="29">
        <f t="shared" si="218"/>
        <v>10827675.255646592</v>
      </c>
      <c r="H380" s="65">
        <f t="shared" si="212"/>
        <v>8.043666465732624E-3</v>
      </c>
      <c r="I380" s="62"/>
      <c r="J380" s="29">
        <f t="shared" si="219"/>
        <v>5068394.3566725412</v>
      </c>
      <c r="K380" s="65">
        <f t="shared" si="213"/>
        <v>8.043666465732624E-3</v>
      </c>
      <c r="L380" s="90"/>
      <c r="M380" s="90"/>
      <c r="N380" s="53">
        <f t="shared" si="214"/>
        <v>0.44741356040444968</v>
      </c>
      <c r="O380" s="54">
        <f t="shared" si="215"/>
        <v>4.4184726736133891E-2</v>
      </c>
      <c r="P380" s="62"/>
      <c r="Q380" s="67">
        <f t="shared" si="220"/>
        <v>0.44741356040444974</v>
      </c>
      <c r="R380" s="111"/>
      <c r="T380" s="67">
        <f t="shared" si="216"/>
        <v>4.4184726736133953E-2</v>
      </c>
    </row>
    <row r="381" spans="1:20" s="36" customFormat="1">
      <c r="B381" s="63" t="s">
        <v>102</v>
      </c>
      <c r="C381" s="33">
        <v>12060246.119533276</v>
      </c>
      <c r="D381" s="64">
        <f t="shared" si="217"/>
        <v>8.0068527584076232E-3</v>
      </c>
      <c r="E381" s="29">
        <f t="shared" si="221"/>
        <v>11217541.477448229</v>
      </c>
      <c r="F381" s="65">
        <f t="shared" si="211"/>
        <v>8.0234858728429614E-3</v>
      </c>
      <c r="G381" s="29">
        <f t="shared" si="218"/>
        <v>11498999.208333172</v>
      </c>
      <c r="H381" s="65">
        <f t="shared" si="212"/>
        <v>8.0068527584076232E-3</v>
      </c>
      <c r="I381" s="62"/>
      <c r="J381" s="29">
        <f t="shared" si="219"/>
        <v>5349852.0875574825</v>
      </c>
      <c r="K381" s="65">
        <f t="shared" si="213"/>
        <v>8.0068527584076232E-3</v>
      </c>
      <c r="L381" s="90"/>
      <c r="M381" s="90"/>
      <c r="N381" s="53">
        <f t="shared" si="214"/>
        <v>0.44359393950448817</v>
      </c>
      <c r="O381" s="54">
        <f t="shared" si="215"/>
        <v>4.6536936778685256E-2</v>
      </c>
      <c r="P381" s="62"/>
      <c r="Q381" s="67">
        <f t="shared" si="220"/>
        <v>0.44359393950448822</v>
      </c>
      <c r="R381" s="111"/>
      <c r="T381" s="67">
        <f t="shared" si="216"/>
        <v>4.6536936778685332E-2</v>
      </c>
    </row>
    <row r="382" spans="1:20" s="36" customFormat="1">
      <c r="B382" s="63" t="s">
        <v>103</v>
      </c>
      <c r="C382" s="33">
        <v>12275116.500674581</v>
      </c>
      <c r="D382" s="64">
        <f t="shared" si="217"/>
        <v>7.9217455116136204E-3</v>
      </c>
      <c r="E382" s="29">
        <f t="shared" si="221"/>
        <v>11379160.877047319</v>
      </c>
      <c r="F382" s="65">
        <f t="shared" si="211"/>
        <v>7.961756441864587E-3</v>
      </c>
      <c r="G382" s="29">
        <f t="shared" si="218"/>
        <v>11672574.019114997</v>
      </c>
      <c r="H382" s="65">
        <f t="shared" si="212"/>
        <v>7.9217455116136204E-3</v>
      </c>
      <c r="I382" s="62"/>
      <c r="J382" s="29">
        <f t="shared" si="219"/>
        <v>5643265.2296251608</v>
      </c>
      <c r="K382" s="65">
        <f t="shared" si="213"/>
        <v>7.9217455116136204E-3</v>
      </c>
      <c r="L382" s="90"/>
      <c r="M382" s="90"/>
      <c r="N382" s="53">
        <f t="shared" si="214"/>
        <v>0.4597321116516519</v>
      </c>
      <c r="O382" s="54">
        <f t="shared" si="215"/>
        <v>4.9086497999955528E-2</v>
      </c>
      <c r="P382" s="62"/>
      <c r="Q382" s="67">
        <f t="shared" si="220"/>
        <v>0.45973211165165184</v>
      </c>
      <c r="R382" s="111"/>
      <c r="T382" s="67">
        <f t="shared" si="216"/>
        <v>4.9086497999955465E-2</v>
      </c>
    </row>
    <row r="383" spans="1:20" s="36" customFormat="1">
      <c r="B383" s="63" t="s">
        <v>104</v>
      </c>
      <c r="C383" s="33">
        <v>11304394.288846934</v>
      </c>
      <c r="D383" s="64">
        <f t="shared" si="217"/>
        <v>7.4890415099084784E-3</v>
      </c>
      <c r="E383" s="29">
        <f t="shared" si="221"/>
        <v>11131578.570852486</v>
      </c>
      <c r="F383" s="65">
        <f t="shared" si="211"/>
        <v>7.7083586953203831E-3</v>
      </c>
      <c r="G383" s="29">
        <f t="shared" si="218"/>
        <v>10750626.721156936</v>
      </c>
      <c r="H383" s="65">
        <f t="shared" si="212"/>
        <v>7.4890415099084784E-3</v>
      </c>
      <c r="I383" s="62"/>
      <c r="J383" s="29">
        <f t="shared" si="219"/>
        <v>5262313.3799296115</v>
      </c>
      <c r="K383" s="65">
        <f t="shared" si="213"/>
        <v>7.4890415099082563E-3</v>
      </c>
      <c r="L383" s="90"/>
      <c r="M383" s="90"/>
      <c r="N383" s="53">
        <f t="shared" si="214"/>
        <v>0.46551042412962185</v>
      </c>
      <c r="O383" s="54">
        <f t="shared" si="215"/>
        <v>4.8986929643488511E-2</v>
      </c>
      <c r="P383" s="62"/>
      <c r="Q383" s="67">
        <f t="shared" si="220"/>
        <v>0.4655104241296219</v>
      </c>
      <c r="R383" s="111"/>
      <c r="T383" s="67">
        <f t="shared" si="216"/>
        <v>4.8986929643488428E-2</v>
      </c>
    </row>
    <row r="384" spans="1:20" s="36" customFormat="1">
      <c r="B384" s="63" t="s">
        <v>105</v>
      </c>
      <c r="C384" s="33">
        <v>10614023.429158382</v>
      </c>
      <c r="D384" s="64">
        <f t="shared" si="217"/>
        <v>7.0518541535882218E-3</v>
      </c>
      <c r="E384" s="29">
        <f t="shared" si="221"/>
        <v>10288905.182909647</v>
      </c>
      <c r="F384" s="65">
        <f t="shared" si="211"/>
        <v>7.2754084579012002E-3</v>
      </c>
      <c r="G384" s="29">
        <f t="shared" si="218"/>
        <v>10093772.297145458</v>
      </c>
      <c r="H384" s="65">
        <f t="shared" si="212"/>
        <v>7.0518541535882218E-3</v>
      </c>
      <c r="I384" s="62"/>
      <c r="J384" s="29">
        <f t="shared" si="219"/>
        <v>5067180.4941654224</v>
      </c>
      <c r="K384" s="65">
        <f t="shared" si="213"/>
        <v>7.0518541535882218E-3</v>
      </c>
      <c r="L384" s="90"/>
      <c r="M384" s="90"/>
      <c r="N384" s="53">
        <f t="shared" si="214"/>
        <v>0.47740430648052701</v>
      </c>
      <c r="O384" s="54">
        <f t="shared" si="215"/>
        <v>4.9015449747709522E-2</v>
      </c>
      <c r="P384" s="62"/>
      <c r="Q384" s="67">
        <f t="shared" si="220"/>
        <v>0.47740430648052701</v>
      </c>
      <c r="R384" s="111"/>
      <c r="T384" s="67">
        <f t="shared" si="216"/>
        <v>4.9015449747709543E-2</v>
      </c>
    </row>
    <row r="385" spans="1:20" s="36" customFormat="1">
      <c r="B385" s="75" t="s">
        <v>106</v>
      </c>
      <c r="C385" s="33">
        <v>8875886.7099091448</v>
      </c>
      <c r="D385" s="64">
        <f t="shared" si="217"/>
        <v>6.2289751408157734E-3</v>
      </c>
      <c r="E385" s="29">
        <f t="shared" si="221"/>
        <v>9022049.4710915349</v>
      </c>
      <c r="F385" s="65">
        <f t="shared" si="211"/>
        <v>6.6909746324013142E-3</v>
      </c>
      <c r="G385" s="29">
        <f t="shared" si="218"/>
        <v>8489312.8081090823</v>
      </c>
      <c r="H385" s="65">
        <f t="shared" si="212"/>
        <v>6.2289751408157734E-3</v>
      </c>
      <c r="I385" s="62"/>
      <c r="J385" s="29">
        <f t="shared" si="219"/>
        <v>4534443.8311829688</v>
      </c>
      <c r="K385" s="65">
        <f t="shared" si="213"/>
        <v>6.2289751408157734E-3</v>
      </c>
      <c r="L385" s="90"/>
      <c r="M385" s="90"/>
      <c r="N385" s="53">
        <f t="shared" si="214"/>
        <v>0.51087220684336387</v>
      </c>
      <c r="O385" s="54">
        <f t="shared" si="215"/>
        <v>4.3553271288206824E-2</v>
      </c>
      <c r="P385" s="62"/>
      <c r="Q385" s="67">
        <f t="shared" si="220"/>
        <v>0.51087220684336387</v>
      </c>
      <c r="R385" s="111"/>
      <c r="T385" s="67">
        <f t="shared" si="216"/>
        <v>4.355327128820681E-2</v>
      </c>
    </row>
    <row r="386" spans="1:20" s="36" customFormat="1">
      <c r="B386" s="63" t="s">
        <v>107</v>
      </c>
      <c r="C386" s="33">
        <v>9146934.7015695386</v>
      </c>
      <c r="D386" s="64">
        <f t="shared" si="217"/>
        <v>6.3633815785570924E-3</v>
      </c>
      <c r="E386" s="29">
        <f t="shared" si="221"/>
        <v>8882033.663638562</v>
      </c>
      <c r="F386" s="65">
        <f t="shared" si="211"/>
        <v>6.2947600994485153E-3</v>
      </c>
      <c r="G386" s="29">
        <f t="shared" si="218"/>
        <v>8709450.9875205364</v>
      </c>
      <c r="H386" s="65">
        <f t="shared" si="212"/>
        <v>6.3633815785568704E-3</v>
      </c>
      <c r="I386" s="62"/>
      <c r="J386" s="29">
        <f t="shared" si="219"/>
        <v>4361861.1550649451</v>
      </c>
      <c r="K386" s="65">
        <f t="shared" si="213"/>
        <v>6.3633815785570924E-3</v>
      </c>
      <c r="L386" s="90"/>
      <c r="M386" s="90"/>
      <c r="N386" s="53">
        <f t="shared" si="214"/>
        <v>0.47686588976266397</v>
      </c>
      <c r="O386" s="54">
        <f t="shared" si="215"/>
        <v>4.782845054900562E-2</v>
      </c>
      <c r="P386" s="62"/>
      <c r="Q386" s="67">
        <f t="shared" si="220"/>
        <v>0.47686588976266392</v>
      </c>
      <c r="R386" s="111"/>
      <c r="T386" s="67">
        <f t="shared" si="216"/>
        <v>4.7828450549005537E-2</v>
      </c>
    </row>
    <row r="387" spans="1:20" s="36" customFormat="1">
      <c r="A387" s="91"/>
      <c r="B387" s="92" t="s">
        <v>108</v>
      </c>
      <c r="C387" s="93">
        <f>SUM(C375:C386)</f>
        <v>122623615.60593267</v>
      </c>
      <c r="D387" s="94">
        <f t="shared" si="217"/>
        <v>7.3266962735532015E-3</v>
      </c>
      <c r="E387" s="93">
        <f>SUM(E375:E386)</f>
        <v>116793938.04134227</v>
      </c>
      <c r="F387" s="95">
        <f>(E387/E373)-1</f>
        <v>7.2994425785379846E-3</v>
      </c>
      <c r="G387" s="93">
        <f>SUM(G375:G386)</f>
        <v>116821518.72187023</v>
      </c>
      <c r="H387" s="95">
        <f t="shared" si="212"/>
        <v>7.3270141049062154E-3</v>
      </c>
      <c r="I387" s="91"/>
      <c r="J387" s="96">
        <f>SUM(J375:J386)</f>
        <v>54921128.266312324</v>
      </c>
      <c r="K387" s="95">
        <f t="shared" si="213"/>
        <v>7.3198193074155427E-3</v>
      </c>
      <c r="L387" s="114"/>
      <c r="M387" s="95"/>
      <c r="N387" s="60">
        <f t="shared" si="214"/>
        <v>0.4478837782993505</v>
      </c>
      <c r="O387" s="77">
        <f>AVERAGE(O375:O386)</f>
        <v>4.7369385243249434E-2</v>
      </c>
      <c r="P387" s="91"/>
      <c r="Q387" s="97"/>
      <c r="R387" s="97"/>
      <c r="S387" s="91"/>
      <c r="T387" s="105">
        <f>AVERAGE(T375:T386)</f>
        <v>4.7369385243249428E-2</v>
      </c>
    </row>
    <row r="388" spans="1:20" s="36" customFormat="1">
      <c r="D388" s="61"/>
      <c r="E388" s="131"/>
      <c r="Q388" s="67"/>
    </row>
    <row r="389" spans="1:20" s="36" customFormat="1">
      <c r="A389" s="36">
        <v>2024</v>
      </c>
      <c r="B389" s="63" t="s">
        <v>96</v>
      </c>
      <c r="C389" s="33">
        <v>9214957.6070036553</v>
      </c>
      <c r="D389" s="64">
        <f>(C389/C375)-1</f>
        <v>7.4383769376251685E-3</v>
      </c>
      <c r="E389" s="29">
        <f>(G389+J386-J389)</f>
        <v>9360889.8040857948</v>
      </c>
      <c r="F389" s="65">
        <f t="shared" ref="F389:F400" si="222">(E389/E375)-1</f>
        <v>6.9371794968433598E-3</v>
      </c>
      <c r="G389" s="29">
        <f>+(C389-(C389*T389))</f>
        <v>8749577.0729495417</v>
      </c>
      <c r="H389" s="65">
        <f t="shared" ref="H389:H401" si="223">(G389/G375)-1</f>
        <v>7.4383769376251685E-3</v>
      </c>
      <c r="I389" s="62"/>
      <c r="J389" s="29">
        <f>+C389*Q389</f>
        <v>3750548.4239286925</v>
      </c>
      <c r="K389" s="65">
        <f t="shared" ref="K389:K401" si="224">(J389/J375)-1</f>
        <v>7.4383769376251685E-3</v>
      </c>
      <c r="L389" s="90"/>
      <c r="M389" s="90"/>
      <c r="N389" s="53">
        <f t="shared" ref="N389:N401" si="225">(J389/C389)</f>
        <v>0.40700658471593604</v>
      </c>
      <c r="O389" s="54">
        <f t="shared" ref="O389:O400" si="226">(C389-G389)/C389</f>
        <v>5.0502731960525765E-2</v>
      </c>
      <c r="P389" s="62"/>
      <c r="Q389" s="67">
        <f>+Q375</f>
        <v>0.40700658471593604</v>
      </c>
      <c r="R389" s="111"/>
      <c r="T389" s="67">
        <f t="shared" ref="T389:T400" si="227">+T375</f>
        <v>5.0502731960525703E-2</v>
      </c>
    </row>
    <row r="390" spans="1:20" s="36" customFormat="1">
      <c r="B390" s="63" t="s">
        <v>97</v>
      </c>
      <c r="C390" s="33">
        <v>8508544.9620678965</v>
      </c>
      <c r="D390" s="64">
        <f t="shared" ref="D390:D401" si="228">(C390/C376)-1</f>
        <v>3.4452305299718544E-2</v>
      </c>
      <c r="E390" s="29">
        <f>(G390+J389-J390)</f>
        <v>8508114.4771629088</v>
      </c>
      <c r="F390" s="65">
        <f t="shared" si="222"/>
        <v>2.236755272065416E-2</v>
      </c>
      <c r="G390" s="29">
        <f t="shared" ref="G390:G400" si="229">+(C390-(C390*T390))</f>
        <v>8081417.3933120379</v>
      </c>
      <c r="H390" s="65">
        <f t="shared" si="223"/>
        <v>3.4452305299718544E-2</v>
      </c>
      <c r="I390" s="62"/>
      <c r="J390" s="29">
        <f t="shared" ref="J390:J400" si="230">+C390*Q390</f>
        <v>3323851.3400778202</v>
      </c>
      <c r="K390" s="65">
        <f t="shared" si="224"/>
        <v>3.4452305299718544E-2</v>
      </c>
      <c r="L390" s="90"/>
      <c r="M390" s="90"/>
      <c r="N390" s="53">
        <f t="shared" si="225"/>
        <v>0.39064861911125159</v>
      </c>
      <c r="O390" s="54">
        <f t="shared" si="226"/>
        <v>5.0199836829921449E-2</v>
      </c>
      <c r="P390" s="62"/>
      <c r="Q390" s="67">
        <f t="shared" ref="Q390:Q400" si="231">+Q376</f>
        <v>0.39064861911125159</v>
      </c>
      <c r="R390" s="111"/>
      <c r="T390" s="67">
        <f t="shared" si="227"/>
        <v>5.0199836829921421E-2</v>
      </c>
    </row>
    <row r="391" spans="1:20" s="36" customFormat="1">
      <c r="B391" s="63" t="s">
        <v>98</v>
      </c>
      <c r="C391" s="33">
        <v>9337878.1990499701</v>
      </c>
      <c r="D391" s="64">
        <f t="shared" si="228"/>
        <v>7.3270076460469902E-3</v>
      </c>
      <c r="E391" s="29">
        <f t="shared" ref="E391:E400" si="232">(G391+J390-J391)</f>
        <v>8480486.4050711077</v>
      </c>
      <c r="F391" s="65">
        <f t="shared" si="222"/>
        <v>1.7787253147749649E-2</v>
      </c>
      <c r="G391" s="29">
        <f t="shared" si="229"/>
        <v>8877563.1644265261</v>
      </c>
      <c r="H391" s="65">
        <f t="shared" si="223"/>
        <v>7.3270076460469902E-3</v>
      </c>
      <c r="I391" s="62"/>
      <c r="J391" s="29">
        <f t="shared" si="230"/>
        <v>3720928.0994332377</v>
      </c>
      <c r="K391" s="65">
        <f t="shared" si="224"/>
        <v>7.3270076460469902E-3</v>
      </c>
      <c r="L391" s="90"/>
      <c r="M391" s="90"/>
      <c r="N391" s="53">
        <f t="shared" si="225"/>
        <v>0.39847682954483199</v>
      </c>
      <c r="O391" s="54">
        <f t="shared" si="226"/>
        <v>4.9295463574399186E-2</v>
      </c>
      <c r="P391" s="62"/>
      <c r="Q391" s="67">
        <f t="shared" si="231"/>
        <v>0.39847682954483199</v>
      </c>
      <c r="R391" s="111"/>
      <c r="T391" s="67">
        <f t="shared" si="227"/>
        <v>4.9295463574399137E-2</v>
      </c>
    </row>
    <row r="392" spans="1:20" s="36" customFormat="1">
      <c r="B392" s="63" t="s">
        <v>99</v>
      </c>
      <c r="C392" s="33">
        <v>9607814.4102922957</v>
      </c>
      <c r="D392" s="64">
        <f t="shared" si="228"/>
        <v>7.4570365806931882E-3</v>
      </c>
      <c r="E392" s="29">
        <f t="shared" si="232"/>
        <v>8684911.0126686152</v>
      </c>
      <c r="F392" s="65">
        <f t="shared" si="222"/>
        <v>7.4013234006167217E-3</v>
      </c>
      <c r="G392" s="29">
        <f t="shared" si="229"/>
        <v>9169145.3697389122</v>
      </c>
      <c r="H392" s="65">
        <f t="shared" si="223"/>
        <v>7.4570365806931882E-3</v>
      </c>
      <c r="I392" s="62"/>
      <c r="J392" s="29">
        <f t="shared" si="230"/>
        <v>4205162.4565035347</v>
      </c>
      <c r="K392" s="65">
        <f t="shared" si="224"/>
        <v>7.4570365806931882E-3</v>
      </c>
      <c r="L392" s="90"/>
      <c r="M392" s="90"/>
      <c r="N392" s="53">
        <f t="shared" si="225"/>
        <v>0.43768148268963097</v>
      </c>
      <c r="O392" s="54">
        <f t="shared" si="226"/>
        <v>4.5657526448831358E-2</v>
      </c>
      <c r="P392" s="62"/>
      <c r="Q392" s="67">
        <f t="shared" si="231"/>
        <v>0.43768148268963103</v>
      </c>
      <c r="R392" s="111"/>
      <c r="T392" s="67">
        <f t="shared" si="227"/>
        <v>4.5657526448831441E-2</v>
      </c>
    </row>
    <row r="393" spans="1:20" s="36" customFormat="1">
      <c r="B393" s="63" t="s">
        <v>100</v>
      </c>
      <c r="C393" s="33">
        <v>10928115.859270023</v>
      </c>
      <c r="D393" s="64">
        <f t="shared" si="228"/>
        <v>8.1231498198519603E-3</v>
      </c>
      <c r="E393" s="29">
        <f t="shared" si="232"/>
        <v>9787833.6847400889</v>
      </c>
      <c r="F393" s="65">
        <f t="shared" si="222"/>
        <v>7.8368586419079733E-3</v>
      </c>
      <c r="G393" s="29">
        <f t="shared" si="229"/>
        <v>10451816.100281393</v>
      </c>
      <c r="H393" s="65">
        <f t="shared" si="223"/>
        <v>8.1231498198521823E-3</v>
      </c>
      <c r="I393" s="62"/>
      <c r="J393" s="29">
        <f t="shared" si="230"/>
        <v>4869144.872044839</v>
      </c>
      <c r="K393" s="65">
        <f t="shared" si="224"/>
        <v>8.1231498198519603E-3</v>
      </c>
      <c r="L393" s="90"/>
      <c r="M393" s="90"/>
      <c r="N393" s="53">
        <f t="shared" si="225"/>
        <v>0.44556124173175526</v>
      </c>
      <c r="O393" s="54">
        <f t="shared" si="226"/>
        <v>4.3584801362130318E-2</v>
      </c>
      <c r="P393" s="62"/>
      <c r="Q393" s="67">
        <f t="shared" si="231"/>
        <v>0.44556124173175526</v>
      </c>
      <c r="R393" s="111"/>
      <c r="T393" s="67">
        <f t="shared" si="227"/>
        <v>4.3584801362130311E-2</v>
      </c>
    </row>
    <row r="394" spans="1:20" s="36" customFormat="1">
      <c r="B394" s="63" t="s">
        <v>101</v>
      </c>
      <c r="C394" s="33">
        <v>11424725.362334844</v>
      </c>
      <c r="D394" s="64">
        <f t="shared" si="228"/>
        <v>8.5199949518248719E-3</v>
      </c>
      <c r="E394" s="29">
        <f t="shared" si="232"/>
        <v>10677494.815204289</v>
      </c>
      <c r="F394" s="65">
        <f t="shared" si="222"/>
        <v>8.3389871242500746E-3</v>
      </c>
      <c r="G394" s="29">
        <f t="shared" si="229"/>
        <v>10919926.9941647</v>
      </c>
      <c r="H394" s="65">
        <f t="shared" si="223"/>
        <v>8.5199949518248719E-3</v>
      </c>
      <c r="I394" s="62"/>
      <c r="J394" s="29">
        <f t="shared" si="230"/>
        <v>5111577.0510052498</v>
      </c>
      <c r="K394" s="65">
        <f t="shared" si="224"/>
        <v>8.5199949518250939E-3</v>
      </c>
      <c r="L394" s="90"/>
      <c r="M394" s="90"/>
      <c r="N394" s="53">
        <f t="shared" si="225"/>
        <v>0.44741356040444974</v>
      </c>
      <c r="O394" s="54">
        <f t="shared" si="226"/>
        <v>4.4184726736133953E-2</v>
      </c>
      <c r="P394" s="62"/>
      <c r="Q394" s="67">
        <f t="shared" si="231"/>
        <v>0.44741356040444974</v>
      </c>
      <c r="R394" s="111"/>
      <c r="T394" s="67">
        <f t="shared" si="227"/>
        <v>4.4184726736133953E-2</v>
      </c>
    </row>
    <row r="395" spans="1:20" s="36" customFormat="1">
      <c r="B395" s="63" t="s">
        <v>102</v>
      </c>
      <c r="C395" s="33">
        <v>12164049.155686596</v>
      </c>
      <c r="D395" s="64">
        <f t="shared" si="228"/>
        <v>8.6070412763132875E-3</v>
      </c>
      <c r="E395" s="29">
        <f t="shared" si="232"/>
        <v>11313650.134863578</v>
      </c>
      <c r="F395" s="65">
        <f t="shared" si="222"/>
        <v>8.5677113482098832E-3</v>
      </c>
      <c r="G395" s="29">
        <f t="shared" si="229"/>
        <v>11597971.569155589</v>
      </c>
      <c r="H395" s="65">
        <f t="shared" si="223"/>
        <v>8.6070412763132875E-3</v>
      </c>
      <c r="I395" s="62"/>
      <c r="J395" s="29">
        <f t="shared" si="230"/>
        <v>5395898.4852972608</v>
      </c>
      <c r="K395" s="65">
        <f t="shared" si="224"/>
        <v>8.6070412763132875E-3</v>
      </c>
      <c r="L395" s="90"/>
      <c r="M395" s="90"/>
      <c r="N395" s="53">
        <f t="shared" si="225"/>
        <v>0.44359393950448822</v>
      </c>
      <c r="O395" s="54">
        <f t="shared" si="226"/>
        <v>4.6536936778685319E-2</v>
      </c>
      <c r="P395" s="62"/>
      <c r="Q395" s="67">
        <f t="shared" si="231"/>
        <v>0.44359393950448822</v>
      </c>
      <c r="R395" s="111"/>
      <c r="T395" s="67">
        <f t="shared" si="227"/>
        <v>4.6536936778685332E-2</v>
      </c>
    </row>
    <row r="396" spans="1:20" s="36" customFormat="1">
      <c r="B396" s="63" t="s">
        <v>103</v>
      </c>
      <c r="C396" s="33">
        <v>12380268.809645073</v>
      </c>
      <c r="D396" s="64">
        <f t="shared" si="228"/>
        <v>8.5662982477365812E-3</v>
      </c>
      <c r="E396" s="29">
        <f t="shared" si="232"/>
        <v>11476856.132105568</v>
      </c>
      <c r="F396" s="65">
        <f t="shared" si="222"/>
        <v>8.5854533663645149E-3</v>
      </c>
      <c r="G396" s="29">
        <f t="shared" si="229"/>
        <v>11772564.769481519</v>
      </c>
      <c r="H396" s="65">
        <f t="shared" si="223"/>
        <v>8.5662982477368033E-3</v>
      </c>
      <c r="I396" s="62"/>
      <c r="J396" s="29">
        <f t="shared" si="230"/>
        <v>5691607.1226732116</v>
      </c>
      <c r="K396" s="65">
        <f t="shared" si="224"/>
        <v>8.5662982477365812E-3</v>
      </c>
      <c r="L396" s="90"/>
      <c r="M396" s="90"/>
      <c r="N396" s="53">
        <f t="shared" si="225"/>
        <v>0.45973211165165184</v>
      </c>
      <c r="O396" s="54">
        <f t="shared" si="226"/>
        <v>4.9086497999955493E-2</v>
      </c>
      <c r="P396" s="62"/>
      <c r="Q396" s="67">
        <f t="shared" si="231"/>
        <v>0.45973211165165184</v>
      </c>
      <c r="R396" s="111"/>
      <c r="T396" s="67">
        <f t="shared" si="227"/>
        <v>4.9086497999955465E-2</v>
      </c>
    </row>
    <row r="397" spans="1:20" s="36" customFormat="1">
      <c r="B397" s="63" t="s">
        <v>104</v>
      </c>
      <c r="C397" s="33">
        <v>11396257.10830641</v>
      </c>
      <c r="D397" s="64">
        <f t="shared" si="228"/>
        <v>8.1262929363767888E-3</v>
      </c>
      <c r="E397" s="29">
        <f t="shared" si="232"/>
        <v>11224520.105837975</v>
      </c>
      <c r="F397" s="65">
        <f t="shared" si="222"/>
        <v>8.3493580352431707E-3</v>
      </c>
      <c r="G397" s="29">
        <f t="shared" si="229"/>
        <v>10837989.463142699</v>
      </c>
      <c r="H397" s="65">
        <f t="shared" si="223"/>
        <v>8.1262929363770109E-3</v>
      </c>
      <c r="I397" s="62"/>
      <c r="J397" s="29">
        <f t="shared" si="230"/>
        <v>5305076.4799779356</v>
      </c>
      <c r="K397" s="65">
        <f t="shared" si="224"/>
        <v>8.1262929363770109E-3</v>
      </c>
      <c r="L397" s="90"/>
      <c r="M397" s="90"/>
      <c r="N397" s="53">
        <f t="shared" si="225"/>
        <v>0.4655104241296219</v>
      </c>
      <c r="O397" s="54">
        <f t="shared" si="226"/>
        <v>4.8986929643488442E-2</v>
      </c>
      <c r="P397" s="62"/>
      <c r="Q397" s="67">
        <f t="shared" si="231"/>
        <v>0.4655104241296219</v>
      </c>
      <c r="R397" s="111"/>
      <c r="T397" s="67">
        <f t="shared" si="227"/>
        <v>4.8986929643488428E-2</v>
      </c>
    </row>
    <row r="398" spans="1:20" s="36" customFormat="1">
      <c r="B398" s="63" t="s">
        <v>105</v>
      </c>
      <c r="C398" s="33">
        <v>10694210.715426341</v>
      </c>
      <c r="D398" s="64">
        <f t="shared" si="228"/>
        <v>7.5548435334777952E-3</v>
      </c>
      <c r="E398" s="29">
        <f t="shared" si="232"/>
        <v>10369643.397536147</v>
      </c>
      <c r="F398" s="65">
        <f t="shared" si="222"/>
        <v>7.8471142644613856E-3</v>
      </c>
      <c r="G398" s="29">
        <f t="shared" si="229"/>
        <v>10170029.167512944</v>
      </c>
      <c r="H398" s="65">
        <f t="shared" si="223"/>
        <v>7.5548435334777952E-3</v>
      </c>
      <c r="I398" s="62"/>
      <c r="J398" s="29">
        <f t="shared" si="230"/>
        <v>5105462.2499547331</v>
      </c>
      <c r="K398" s="65">
        <f t="shared" si="224"/>
        <v>7.5548435334777952E-3</v>
      </c>
      <c r="L398" s="90"/>
      <c r="M398" s="90"/>
      <c r="N398" s="53">
        <f t="shared" si="225"/>
        <v>0.47740430648052706</v>
      </c>
      <c r="O398" s="54">
        <f t="shared" si="226"/>
        <v>4.9015449747709543E-2</v>
      </c>
      <c r="P398" s="62"/>
      <c r="Q398" s="67">
        <f t="shared" si="231"/>
        <v>0.47740430648052701</v>
      </c>
      <c r="R398" s="111"/>
      <c r="T398" s="67">
        <f t="shared" si="227"/>
        <v>4.9015449747709543E-2</v>
      </c>
    </row>
    <row r="399" spans="1:20" s="36" customFormat="1">
      <c r="B399" s="75" t="s">
        <v>106</v>
      </c>
      <c r="C399" s="33">
        <v>8933857.1454953663</v>
      </c>
      <c r="D399" s="64">
        <f t="shared" si="228"/>
        <v>6.5312275247386697E-3</v>
      </c>
      <c r="E399" s="29">
        <f t="shared" si="232"/>
        <v>9086161.3759996835</v>
      </c>
      <c r="F399" s="65">
        <f t="shared" si="222"/>
        <v>7.1061353757342349E-3</v>
      </c>
      <c r="G399" s="29">
        <f t="shared" si="229"/>
        <v>8544758.4415875226</v>
      </c>
      <c r="H399" s="65">
        <f t="shared" si="223"/>
        <v>6.5312275247388918E-3</v>
      </c>
      <c r="I399" s="62"/>
      <c r="J399" s="29">
        <f t="shared" si="230"/>
        <v>4564059.3155425731</v>
      </c>
      <c r="K399" s="65">
        <f t="shared" si="224"/>
        <v>6.5312275247388918E-3</v>
      </c>
      <c r="L399" s="90"/>
      <c r="M399" s="90"/>
      <c r="N399" s="53">
        <f t="shared" si="225"/>
        <v>0.51087220684336387</v>
      </c>
      <c r="O399" s="54">
        <f t="shared" si="226"/>
        <v>4.3553271288206706E-2</v>
      </c>
      <c r="P399" s="62"/>
      <c r="Q399" s="67">
        <f t="shared" si="231"/>
        <v>0.51087220684336387</v>
      </c>
      <c r="R399" s="111"/>
      <c r="T399" s="67">
        <f t="shared" si="227"/>
        <v>4.355327128820681E-2</v>
      </c>
    </row>
    <row r="400" spans="1:20" s="36" customFormat="1">
      <c r="B400" s="63" t="s">
        <v>107</v>
      </c>
      <c r="C400" s="33">
        <v>9207136.6479541715</v>
      </c>
      <c r="D400" s="64">
        <f t="shared" si="228"/>
        <v>6.5816525807604886E-3</v>
      </c>
      <c r="E400" s="29">
        <f t="shared" si="232"/>
        <v>8940263.4738390371</v>
      </c>
      <c r="F400" s="65">
        <f t="shared" si="222"/>
        <v>6.5559096492571189E-3</v>
      </c>
      <c r="G400" s="29">
        <f t="shared" si="229"/>
        <v>8766773.5680895597</v>
      </c>
      <c r="H400" s="65">
        <f t="shared" si="223"/>
        <v>6.5816525807607107E-3</v>
      </c>
      <c r="I400" s="62"/>
      <c r="J400" s="29">
        <f t="shared" si="230"/>
        <v>4390569.4097930966</v>
      </c>
      <c r="K400" s="65">
        <f t="shared" si="224"/>
        <v>6.5816525807602666E-3</v>
      </c>
      <c r="L400" s="90"/>
      <c r="M400" s="90"/>
      <c r="N400" s="53">
        <f t="shared" si="225"/>
        <v>0.47686588976266386</v>
      </c>
      <c r="O400" s="54">
        <f t="shared" si="226"/>
        <v>4.7828450549005447E-2</v>
      </c>
      <c r="P400" s="62"/>
      <c r="Q400" s="67">
        <f t="shared" si="231"/>
        <v>0.47686588976266392</v>
      </c>
      <c r="R400" s="111"/>
      <c r="T400" s="67">
        <f t="shared" si="227"/>
        <v>4.7828450549005537E-2</v>
      </c>
    </row>
    <row r="401" spans="1:20" s="36" customFormat="1">
      <c r="A401" s="91"/>
      <c r="B401" s="92" t="s">
        <v>108</v>
      </c>
      <c r="C401" s="93">
        <f>SUM(C389:C400)</f>
        <v>123797815.98253265</v>
      </c>
      <c r="D401" s="94">
        <f t="shared" si="228"/>
        <v>9.5756463451006635E-3</v>
      </c>
      <c r="E401" s="93">
        <f>SUM(E389:E400)</f>
        <v>117910824.8191148</v>
      </c>
      <c r="F401" s="95">
        <f>(E401/E387)-1</f>
        <v>9.5628831127962943E-3</v>
      </c>
      <c r="G401" s="93">
        <f>SUM(G389:G400)</f>
        <v>117939533.07384294</v>
      </c>
      <c r="H401" s="95">
        <f t="shared" si="223"/>
        <v>9.570277498570201E-3</v>
      </c>
      <c r="I401" s="91"/>
      <c r="J401" s="96">
        <f>SUM(J389:J400)</f>
        <v>55433885.306232184</v>
      </c>
      <c r="K401" s="95">
        <f t="shared" si="224"/>
        <v>9.3362437390853703E-3</v>
      </c>
      <c r="L401" s="114"/>
      <c r="M401" s="95"/>
      <c r="N401" s="60">
        <f t="shared" si="225"/>
        <v>0.44777757076145569</v>
      </c>
      <c r="O401" s="77">
        <f>AVERAGE(O389:O400)</f>
        <v>4.7369385243249414E-2</v>
      </c>
      <c r="P401" s="91"/>
      <c r="Q401" s="97"/>
      <c r="R401" s="97"/>
      <c r="S401" s="91"/>
      <c r="T401" s="105">
        <f>AVERAGE(T389:T400)</f>
        <v>4.7369385243249428E-2</v>
      </c>
    </row>
    <row r="402" spans="1:20" s="36" customFormat="1">
      <c r="A402" s="62"/>
      <c r="C402" s="86"/>
      <c r="D402" s="61"/>
      <c r="E402" s="86"/>
      <c r="Q402" s="62"/>
    </row>
    <row r="403" spans="1:20" s="36" customFormat="1">
      <c r="A403" s="36">
        <v>2025</v>
      </c>
      <c r="B403" s="63" t="s">
        <v>96</v>
      </c>
      <c r="C403" s="33">
        <v>9282093.5125844497</v>
      </c>
      <c r="D403" s="64">
        <f>(C403/C389)-1</f>
        <v>7.2855360213235354E-3</v>
      </c>
      <c r="E403" s="29">
        <f>(G403+J400-J403)</f>
        <v>9426018.6621080153</v>
      </c>
      <c r="F403" s="65">
        <f t="shared" ref="F403:F414" si="233">(E403/E389)-1</f>
        <v>6.9575499108849304E-3</v>
      </c>
      <c r="G403" s="29">
        <f>+(C403-(C403*T403))</f>
        <v>8813322.4318858627</v>
      </c>
      <c r="H403" s="65">
        <f t="shared" ref="H403:H415" si="234">(G403/G389)-1</f>
        <v>7.2855360213235354E-3</v>
      </c>
      <c r="I403" s="62"/>
      <c r="J403" s="29">
        <f>+C403*Q403</f>
        <v>3777873.1795709431</v>
      </c>
      <c r="K403" s="65">
        <f t="shared" ref="K403:K415" si="235">(J403/J389)-1</f>
        <v>7.2855360213235354E-3</v>
      </c>
      <c r="L403" s="90"/>
      <c r="M403" s="90"/>
      <c r="N403" s="53">
        <f t="shared" ref="N403:N415" si="236">(J403/C403)</f>
        <v>0.40700658471593604</v>
      </c>
      <c r="O403" s="54">
        <f t="shared" ref="O403:O414" si="237">(C403-G403)/C403</f>
        <v>5.0502731960525703E-2</v>
      </c>
      <c r="P403" s="62"/>
      <c r="Q403" s="67">
        <f>+Q389</f>
        <v>0.40700658471593604</v>
      </c>
      <c r="R403" s="111"/>
      <c r="T403" s="67">
        <f t="shared" ref="T403:T414" si="238">+T389</f>
        <v>5.0502731960525703E-2</v>
      </c>
    </row>
    <row r="404" spans="1:20" s="36" customFormat="1">
      <c r="B404" s="63" t="s">
        <v>97</v>
      </c>
      <c r="C404" s="33">
        <v>8337083.3165509496</v>
      </c>
      <c r="D404" s="64">
        <f t="shared" ref="D404:D415" si="239">(C404/C390)-1</f>
        <v>-2.0151700000569206E-2</v>
      </c>
      <c r="E404" s="29">
        <f>(G404+J403-J404)</f>
        <v>8439566.1889674924</v>
      </c>
      <c r="F404" s="65">
        <f t="shared" si="233"/>
        <v>-8.0568131022932254E-3</v>
      </c>
      <c r="G404" s="29">
        <f t="shared" ref="G404:G414" si="240">+(C404-(C404*T404))</f>
        <v>7918563.0944226319</v>
      </c>
      <c r="H404" s="65">
        <f t="shared" si="234"/>
        <v>-2.0151700000569206E-2</v>
      </c>
      <c r="I404" s="62"/>
      <c r="J404" s="29">
        <f t="shared" ref="J404:J414" si="241">+C404*Q404</f>
        <v>3256870.0850260821</v>
      </c>
      <c r="K404" s="65">
        <f t="shared" si="235"/>
        <v>-2.0151700000569206E-2</v>
      </c>
      <c r="L404" s="90"/>
      <c r="M404" s="90"/>
      <c r="N404" s="53">
        <f t="shared" si="236"/>
        <v>0.39064861911125159</v>
      </c>
      <c r="O404" s="54">
        <f t="shared" si="237"/>
        <v>5.0199836829921407E-2</v>
      </c>
      <c r="P404" s="62"/>
      <c r="Q404" s="67">
        <f t="shared" ref="Q404:Q414" si="242">+Q390</f>
        <v>0.39064861911125159</v>
      </c>
      <c r="R404" s="111"/>
      <c r="T404" s="67">
        <f t="shared" si="238"/>
        <v>5.0199836829921421E-2</v>
      </c>
    </row>
    <row r="405" spans="1:20" s="36" customFormat="1">
      <c r="B405" s="63" t="s">
        <v>98</v>
      </c>
      <c r="C405" s="33">
        <v>9408819.8327003587</v>
      </c>
      <c r="D405" s="64">
        <f t="shared" si="239"/>
        <v>7.5971898688511619E-3</v>
      </c>
      <c r="E405" s="29">
        <f t="shared" ref="E405:E414" si="243">(G405+J404-J405)</f>
        <v>8452681.0856925007</v>
      </c>
      <c r="F405" s="65">
        <f t="shared" si="233"/>
        <v>-3.2787411064040262E-3</v>
      </c>
      <c r="G405" s="29">
        <f t="shared" si="240"/>
        <v>8945007.6973593943</v>
      </c>
      <c r="H405" s="65">
        <f t="shared" si="234"/>
        <v>7.5971898688511619E-3</v>
      </c>
      <c r="I405" s="62"/>
      <c r="J405" s="29">
        <f t="shared" si="241"/>
        <v>3749196.6966929757</v>
      </c>
      <c r="K405" s="65">
        <f t="shared" si="235"/>
        <v>7.5971898688511619E-3</v>
      </c>
      <c r="L405" s="90"/>
      <c r="M405" s="90"/>
      <c r="N405" s="53">
        <f t="shared" si="236"/>
        <v>0.39847682954483199</v>
      </c>
      <c r="O405" s="54">
        <f t="shared" si="237"/>
        <v>4.9295463574399109E-2</v>
      </c>
      <c r="P405" s="62"/>
      <c r="Q405" s="67">
        <f t="shared" si="242"/>
        <v>0.39847682954483199</v>
      </c>
      <c r="R405" s="111"/>
      <c r="T405" s="67">
        <f t="shared" si="238"/>
        <v>4.9295463574399137E-2</v>
      </c>
    </row>
    <row r="406" spans="1:20" s="36" customFormat="1">
      <c r="B406" s="63" t="s">
        <v>99</v>
      </c>
      <c r="C406" s="33">
        <v>9683110.4815021977</v>
      </c>
      <c r="D406" s="64">
        <f t="shared" si="239"/>
        <v>7.836961456004099E-3</v>
      </c>
      <c r="E406" s="29">
        <f t="shared" si="243"/>
        <v>8752082.1526876409</v>
      </c>
      <c r="F406" s="65">
        <f t="shared" si="233"/>
        <v>7.7342346883051416E-3</v>
      </c>
      <c r="G406" s="29">
        <f t="shared" si="240"/>
        <v>9241003.6085860543</v>
      </c>
      <c r="H406" s="65">
        <f t="shared" si="234"/>
        <v>7.836961456004099E-3</v>
      </c>
      <c r="I406" s="62"/>
      <c r="J406" s="29">
        <f t="shared" si="241"/>
        <v>4238118.1525913887</v>
      </c>
      <c r="K406" s="65">
        <f t="shared" si="235"/>
        <v>7.836961456004099E-3</v>
      </c>
      <c r="L406" s="90"/>
      <c r="M406" s="90"/>
      <c r="N406" s="53">
        <f t="shared" si="236"/>
        <v>0.43768148268963103</v>
      </c>
      <c r="O406" s="54">
        <f t="shared" si="237"/>
        <v>4.5657526448831427E-2</v>
      </c>
      <c r="P406" s="62"/>
      <c r="Q406" s="67">
        <f t="shared" si="242"/>
        <v>0.43768148268963103</v>
      </c>
      <c r="R406" s="111"/>
      <c r="T406" s="67">
        <f t="shared" si="238"/>
        <v>4.5657526448831441E-2</v>
      </c>
    </row>
    <row r="407" spans="1:20" s="36" customFormat="1">
      <c r="B407" s="63" t="s">
        <v>100</v>
      </c>
      <c r="C407" s="33">
        <v>11018433.050658412</v>
      </c>
      <c r="D407" s="64">
        <f t="shared" si="239"/>
        <v>8.2646626876468066E-3</v>
      </c>
      <c r="E407" s="29">
        <f t="shared" si="243"/>
        <v>9866928.2754253484</v>
      </c>
      <c r="F407" s="65">
        <f t="shared" si="233"/>
        <v>8.0809087314768213E-3</v>
      </c>
      <c r="G407" s="29">
        <f t="shared" si="240"/>
        <v>10538196.834823534</v>
      </c>
      <c r="H407" s="65">
        <f t="shared" si="234"/>
        <v>8.2646626876468066E-3</v>
      </c>
      <c r="I407" s="62"/>
      <c r="J407" s="29">
        <f t="shared" si="241"/>
        <v>4909386.7119895741</v>
      </c>
      <c r="K407" s="65">
        <f t="shared" si="235"/>
        <v>8.2646626876465845E-3</v>
      </c>
      <c r="L407" s="90"/>
      <c r="M407" s="90"/>
      <c r="N407" s="53">
        <f t="shared" si="236"/>
        <v>0.44556124173175526</v>
      </c>
      <c r="O407" s="54">
        <f t="shared" si="237"/>
        <v>4.3584801362130311E-2</v>
      </c>
      <c r="P407" s="62"/>
      <c r="Q407" s="67">
        <f t="shared" si="242"/>
        <v>0.44556124173175526</v>
      </c>
      <c r="R407" s="111"/>
      <c r="T407" s="67">
        <f t="shared" si="238"/>
        <v>4.3584801362130311E-2</v>
      </c>
    </row>
    <row r="408" spans="1:20" s="36" customFormat="1">
      <c r="B408" s="63" t="s">
        <v>101</v>
      </c>
      <c r="C408" s="33">
        <v>11522029.833192484</v>
      </c>
      <c r="D408" s="64">
        <f t="shared" si="239"/>
        <v>8.5170074353326797E-3</v>
      </c>
      <c r="E408" s="29">
        <f t="shared" si="243"/>
        <v>10767206.414801929</v>
      </c>
      <c r="F408" s="65">
        <f t="shared" si="233"/>
        <v>8.4019333327041146E-3</v>
      </c>
      <c r="G408" s="29">
        <f t="shared" si="240"/>
        <v>11012932.093567291</v>
      </c>
      <c r="H408" s="65">
        <f t="shared" si="234"/>
        <v>8.5170074353326797E-3</v>
      </c>
      <c r="I408" s="62"/>
      <c r="J408" s="29">
        <f t="shared" si="241"/>
        <v>5155112.3907549372</v>
      </c>
      <c r="K408" s="65">
        <f t="shared" si="235"/>
        <v>8.5170074353326797E-3</v>
      </c>
      <c r="L408" s="90"/>
      <c r="M408" s="90"/>
      <c r="N408" s="53">
        <f t="shared" si="236"/>
        <v>0.44741356040444968</v>
      </c>
      <c r="O408" s="54">
        <f t="shared" si="237"/>
        <v>4.4184726736133967E-2</v>
      </c>
      <c r="P408" s="62"/>
      <c r="Q408" s="67">
        <f t="shared" si="242"/>
        <v>0.44741356040444974</v>
      </c>
      <c r="R408" s="111"/>
      <c r="T408" s="67">
        <f t="shared" si="238"/>
        <v>4.4184726736133953E-2</v>
      </c>
    </row>
    <row r="409" spans="1:20" s="36" customFormat="1">
      <c r="B409" s="63" t="s">
        <v>102</v>
      </c>
      <c r="C409" s="33">
        <v>12268255.181452405</v>
      </c>
      <c r="D409" s="64">
        <f t="shared" si="239"/>
        <v>8.5667218565204095E-3</v>
      </c>
      <c r="E409" s="29">
        <f t="shared" si="243"/>
        <v>11410316.909656489</v>
      </c>
      <c r="F409" s="65">
        <f t="shared" si="233"/>
        <v>8.5442605737848787E-3</v>
      </c>
      <c r="G409" s="29">
        <f t="shared" si="240"/>
        <v>11697328.165688375</v>
      </c>
      <c r="H409" s="65">
        <f t="shared" si="234"/>
        <v>8.5667218565204095E-3</v>
      </c>
      <c r="I409" s="62"/>
      <c r="J409" s="29">
        <f t="shared" si="241"/>
        <v>5442123.646786822</v>
      </c>
      <c r="K409" s="65">
        <f t="shared" si="235"/>
        <v>8.5667218565204095E-3</v>
      </c>
      <c r="L409" s="90"/>
      <c r="M409" s="90"/>
      <c r="N409" s="53">
        <f t="shared" si="236"/>
        <v>0.44359393950448822</v>
      </c>
      <c r="O409" s="54">
        <f t="shared" si="237"/>
        <v>4.6536936778685367E-2</v>
      </c>
      <c r="P409" s="62"/>
      <c r="Q409" s="67">
        <f t="shared" si="242"/>
        <v>0.44359393950448822</v>
      </c>
      <c r="R409" s="111"/>
      <c r="T409" s="67">
        <f t="shared" si="238"/>
        <v>4.6536936778685332E-2</v>
      </c>
    </row>
    <row r="410" spans="1:20" s="36" customFormat="1">
      <c r="B410" s="63" t="s">
        <v>103</v>
      </c>
      <c r="C410" s="33">
        <v>12486762.129699489</v>
      </c>
      <c r="D410" s="64">
        <f t="shared" si="239"/>
        <v>8.6018584646119223E-3</v>
      </c>
      <c r="E410" s="29">
        <f t="shared" si="243"/>
        <v>11575388.830602273</v>
      </c>
      <c r="F410" s="65">
        <f t="shared" si="233"/>
        <v>8.5853388212357995E-3</v>
      </c>
      <c r="G410" s="29">
        <f t="shared" si="240"/>
        <v>11873830.705394076</v>
      </c>
      <c r="H410" s="65">
        <f t="shared" si="234"/>
        <v>8.6018584646119223E-3</v>
      </c>
      <c r="I410" s="62"/>
      <c r="J410" s="29">
        <f t="shared" si="241"/>
        <v>5740565.5215786239</v>
      </c>
      <c r="K410" s="65">
        <f t="shared" si="235"/>
        <v>8.6018584646119223E-3</v>
      </c>
      <c r="L410" s="90"/>
      <c r="M410" s="90"/>
      <c r="N410" s="53">
        <f t="shared" si="236"/>
        <v>0.4597321116516519</v>
      </c>
      <c r="O410" s="54">
        <f t="shared" si="237"/>
        <v>4.908649799995541E-2</v>
      </c>
      <c r="P410" s="62"/>
      <c r="Q410" s="67">
        <f t="shared" si="242"/>
        <v>0.45973211165165184</v>
      </c>
      <c r="R410" s="111"/>
      <c r="T410" s="67">
        <f t="shared" si="238"/>
        <v>4.9086497999955465E-2</v>
      </c>
    </row>
    <row r="411" spans="1:20" s="36" customFormat="1">
      <c r="B411" s="63" t="s">
        <v>104</v>
      </c>
      <c r="C411" s="33">
        <v>11491521.65540578</v>
      </c>
      <c r="D411" s="64">
        <f t="shared" si="239"/>
        <v>8.359283771329995E-3</v>
      </c>
      <c r="E411" s="29">
        <f t="shared" si="243"/>
        <v>11319729.694451736</v>
      </c>
      <c r="F411" s="65">
        <f t="shared" si="233"/>
        <v>8.4822858987301242E-3</v>
      </c>
      <c r="G411" s="29">
        <f t="shared" si="240"/>
        <v>10928587.292575793</v>
      </c>
      <c r="H411" s="65">
        <f t="shared" si="234"/>
        <v>8.359283771329995E-3</v>
      </c>
      <c r="I411" s="62"/>
      <c r="J411" s="29">
        <f t="shared" si="241"/>
        <v>5349423.11970268</v>
      </c>
      <c r="K411" s="65">
        <f t="shared" si="235"/>
        <v>8.359283771329995E-3</v>
      </c>
      <c r="L411" s="90"/>
      <c r="M411" s="90"/>
      <c r="N411" s="53">
        <f t="shared" si="236"/>
        <v>0.46551042412962196</v>
      </c>
      <c r="O411" s="54">
        <f t="shared" si="237"/>
        <v>4.8986929643488455E-2</v>
      </c>
      <c r="P411" s="62"/>
      <c r="Q411" s="67">
        <f t="shared" si="242"/>
        <v>0.4655104241296219</v>
      </c>
      <c r="R411" s="111"/>
      <c r="T411" s="67">
        <f t="shared" si="238"/>
        <v>4.8986929643488428E-2</v>
      </c>
    </row>
    <row r="412" spans="1:20" s="36" customFormat="1">
      <c r="B412" s="63" t="s">
        <v>105</v>
      </c>
      <c r="C412" s="33">
        <v>10780077.416664088</v>
      </c>
      <c r="D412" s="64">
        <f t="shared" si="239"/>
        <v>8.0292696228516647E-3</v>
      </c>
      <c r="E412" s="29">
        <f t="shared" si="243"/>
        <v>10454654.810564941</v>
      </c>
      <c r="F412" s="65">
        <f t="shared" si="233"/>
        <v>8.198103808371382E-3</v>
      </c>
      <c r="G412" s="29">
        <f t="shared" si="240"/>
        <v>10251687.073771171</v>
      </c>
      <c r="H412" s="65">
        <f t="shared" si="234"/>
        <v>8.0292696228516647E-3</v>
      </c>
      <c r="I412" s="62"/>
      <c r="J412" s="29">
        <f t="shared" si="241"/>
        <v>5146455.3829089105</v>
      </c>
      <c r="K412" s="65">
        <f t="shared" si="235"/>
        <v>8.0292696228516647E-3</v>
      </c>
      <c r="L412" s="90"/>
      <c r="M412" s="90"/>
      <c r="N412" s="53">
        <f t="shared" si="236"/>
        <v>0.47740430648052706</v>
      </c>
      <c r="O412" s="54">
        <f t="shared" si="237"/>
        <v>4.9015449747709522E-2</v>
      </c>
      <c r="P412" s="62"/>
      <c r="Q412" s="67">
        <f t="shared" si="242"/>
        <v>0.47740430648052701</v>
      </c>
      <c r="R412" s="111"/>
      <c r="T412" s="67">
        <f t="shared" si="238"/>
        <v>4.9015449747709543E-2</v>
      </c>
    </row>
    <row r="413" spans="1:20" s="36" customFormat="1">
      <c r="B413" s="75" t="s">
        <v>106</v>
      </c>
      <c r="C413" s="33">
        <v>8999619.7497963067</v>
      </c>
      <c r="D413" s="64">
        <f t="shared" si="239"/>
        <v>7.3610539356003812E-3</v>
      </c>
      <c r="E413" s="29">
        <f t="shared" si="243"/>
        <v>9156456.6499220729</v>
      </c>
      <c r="F413" s="65">
        <f t="shared" si="233"/>
        <v>7.7365205187822639E-3</v>
      </c>
      <c r="G413" s="29">
        <f t="shared" si="240"/>
        <v>8607656.8693427239</v>
      </c>
      <c r="H413" s="65">
        <f t="shared" si="234"/>
        <v>7.3610539356001592E-3</v>
      </c>
      <c r="I413" s="62"/>
      <c r="J413" s="29">
        <f t="shared" si="241"/>
        <v>4597655.6023295615</v>
      </c>
      <c r="K413" s="65">
        <f t="shared" si="235"/>
        <v>7.3610539356003812E-3</v>
      </c>
      <c r="L413" s="90"/>
      <c r="M413" s="90"/>
      <c r="N413" s="53">
        <f t="shared" si="236"/>
        <v>0.51087220684336387</v>
      </c>
      <c r="O413" s="54">
        <f t="shared" si="237"/>
        <v>4.3553271288206859E-2</v>
      </c>
      <c r="P413" s="62"/>
      <c r="Q413" s="67">
        <f t="shared" si="242"/>
        <v>0.51087220684336387</v>
      </c>
      <c r="R413" s="111"/>
      <c r="T413" s="67">
        <f t="shared" si="238"/>
        <v>4.355327128820681E-2</v>
      </c>
    </row>
    <row r="414" spans="1:20" s="36" customFormat="1">
      <c r="B414" s="63" t="s">
        <v>107</v>
      </c>
      <c r="C414" s="33">
        <v>9274636.5083187427</v>
      </c>
      <c r="D414" s="64">
        <f t="shared" si="239"/>
        <v>7.331254324282277E-3</v>
      </c>
      <c r="E414" s="29">
        <f t="shared" si="243"/>
        <v>9005942.8262854777</v>
      </c>
      <c r="F414" s="65">
        <f t="shared" si="233"/>
        <v>7.3464672085594707E-3</v>
      </c>
      <c r="G414" s="29">
        <f t="shared" si="240"/>
        <v>8831045.0147206187</v>
      </c>
      <c r="H414" s="65">
        <f t="shared" si="234"/>
        <v>7.3312543242820549E-3</v>
      </c>
      <c r="I414" s="62"/>
      <c r="J414" s="29">
        <f t="shared" si="241"/>
        <v>4422757.7907647034</v>
      </c>
      <c r="K414" s="65">
        <f t="shared" si="235"/>
        <v>7.331254324282277E-3</v>
      </c>
      <c r="L414" s="90"/>
      <c r="M414" s="90"/>
      <c r="N414" s="53">
        <f t="shared" si="236"/>
        <v>0.47686588976266386</v>
      </c>
      <c r="O414" s="54">
        <f t="shared" si="237"/>
        <v>4.7828450549005495E-2</v>
      </c>
      <c r="P414" s="62"/>
      <c r="Q414" s="67">
        <f t="shared" si="242"/>
        <v>0.47686588976266392</v>
      </c>
      <c r="R414" s="111"/>
      <c r="T414" s="67">
        <f t="shared" si="238"/>
        <v>4.7828450549005537E-2</v>
      </c>
    </row>
    <row r="415" spans="1:20" s="36" customFormat="1">
      <c r="A415" s="91"/>
      <c r="B415" s="92" t="s">
        <v>108</v>
      </c>
      <c r="C415" s="93">
        <f>SUM(C403:C414)</f>
        <v>124552442.66852565</v>
      </c>
      <c r="D415" s="94">
        <f t="shared" si="239"/>
        <v>6.0956381177150742E-3</v>
      </c>
      <c r="E415" s="93">
        <f>SUM(E403:E414)</f>
        <v>118626972.50116591</v>
      </c>
      <c r="F415" s="95">
        <f>(E415/E401)-1</f>
        <v>6.0736381341555123E-3</v>
      </c>
      <c r="G415" s="93">
        <f>SUM(G403:G414)</f>
        <v>118659160.88213752</v>
      </c>
      <c r="H415" s="95">
        <f t="shared" si="234"/>
        <v>6.1016674353291389E-3</v>
      </c>
      <c r="I415" s="91"/>
      <c r="J415" s="96">
        <f>SUM(J403:J414)</f>
        <v>55785538.280697204</v>
      </c>
      <c r="K415" s="95">
        <f t="shared" si="235"/>
        <v>6.3436465353707838E-3</v>
      </c>
      <c r="L415" s="114"/>
      <c r="M415" s="104"/>
      <c r="N415" s="60">
        <f t="shared" si="236"/>
        <v>0.44788795053309849</v>
      </c>
      <c r="O415" s="77">
        <f>AVERAGE(O403:O414)</f>
        <v>4.7369385243249414E-2</v>
      </c>
      <c r="P415" s="91"/>
      <c r="Q415" s="97"/>
      <c r="R415" s="97"/>
      <c r="S415" s="91"/>
      <c r="T415" s="105">
        <f>AVERAGE(T403:T414)</f>
        <v>4.7369385243249428E-2</v>
      </c>
    </row>
    <row r="416" spans="1:20" s="36" customFormat="1">
      <c r="D416" s="61"/>
      <c r="E416" s="86"/>
      <c r="Q416" s="67"/>
    </row>
    <row r="417" spans="1:20" s="36" customFormat="1">
      <c r="A417" s="36">
        <v>2026</v>
      </c>
      <c r="B417" s="63" t="s">
        <v>96</v>
      </c>
      <c r="C417" s="33">
        <v>9362564.0872793775</v>
      </c>
      <c r="D417" s="64">
        <f>(C417/C403)-1</f>
        <v>8.6694423608022486E-3</v>
      </c>
      <c r="E417" s="29">
        <f>(G417+J414-J417)</f>
        <v>9501861.5801333115</v>
      </c>
      <c r="F417" s="65">
        <f t="shared" ref="F417:F428" si="244">(E417/E403)-1</f>
        <v>8.0461243228999724E-3</v>
      </c>
      <c r="G417" s="29">
        <f>+(C417-(C417*T417))</f>
        <v>8889729.0227162633</v>
      </c>
      <c r="H417" s="65">
        <f t="shared" ref="H417:H429" si="245">(G417/G403)-1</f>
        <v>8.6694423608022486E-3</v>
      </c>
      <c r="I417" s="62"/>
      <c r="J417" s="29">
        <f>+C417*Q417</f>
        <v>3810625.2333476543</v>
      </c>
      <c r="K417" s="65">
        <f t="shared" ref="K417:K429" si="246">(J417/J403)-1</f>
        <v>8.6694423608022486E-3</v>
      </c>
      <c r="L417" s="90"/>
      <c r="M417" s="90"/>
      <c r="N417" s="53">
        <f t="shared" ref="N417:N429" si="247">(J417/C417)</f>
        <v>0.40700658471593604</v>
      </c>
      <c r="O417" s="54">
        <f t="shared" ref="O417:O428" si="248">(C417-G417)/C417</f>
        <v>5.0502731960525682E-2</v>
      </c>
      <c r="P417" s="62"/>
      <c r="Q417" s="67">
        <f>+Q403</f>
        <v>0.40700658471593604</v>
      </c>
      <c r="R417" s="111"/>
      <c r="T417" s="67">
        <f t="shared" ref="T417:T428" si="249">+T403</f>
        <v>5.0502731960525703E-2</v>
      </c>
    </row>
    <row r="418" spans="1:20" s="36" customFormat="1">
      <c r="B418" s="63" t="s">
        <v>97</v>
      </c>
      <c r="C418" s="33">
        <v>8406892.213454593</v>
      </c>
      <c r="D418" s="64">
        <f t="shared" ref="D418:D429" si="250">(C418/C404)-1</f>
        <v>8.3732996604528598E-3</v>
      </c>
      <c r="E418" s="29">
        <f>(G418+J417-J418)</f>
        <v>8511351.9952369202</v>
      </c>
      <c r="F418" s="65">
        <f t="shared" si="244"/>
        <v>8.5058644795354965E-3</v>
      </c>
      <c r="G418" s="29">
        <f t="shared" ref="G418:G428" si="251">+(C418-(C418*T418))</f>
        <v>7984867.5960924355</v>
      </c>
      <c r="H418" s="65">
        <f t="shared" si="245"/>
        <v>8.3732996604528598E-3</v>
      </c>
      <c r="I418" s="62"/>
      <c r="J418" s="29">
        <f t="shared" ref="J418:J428" si="252">+C418*Q418</f>
        <v>3284140.8342031701</v>
      </c>
      <c r="K418" s="65">
        <f t="shared" si="246"/>
        <v>8.3732996604528598E-3</v>
      </c>
      <c r="L418" s="90"/>
      <c r="M418" s="90"/>
      <c r="N418" s="53">
        <f t="shared" si="247"/>
        <v>0.39064861911125159</v>
      </c>
      <c r="O418" s="54">
        <f t="shared" si="248"/>
        <v>5.0199836829921414E-2</v>
      </c>
      <c r="P418" s="62"/>
      <c r="Q418" s="67">
        <f t="shared" ref="Q418:Q428" si="253">+Q404</f>
        <v>0.39064861911125159</v>
      </c>
      <c r="R418" s="111"/>
      <c r="T418" s="67">
        <f t="shared" si="249"/>
        <v>5.0199836829921421E-2</v>
      </c>
    </row>
    <row r="419" spans="1:20" s="36" customFormat="1">
      <c r="B419" s="63" t="s">
        <v>98</v>
      </c>
      <c r="C419" s="33">
        <v>9494747.1153192371</v>
      </c>
      <c r="D419" s="64">
        <f t="shared" si="250"/>
        <v>9.1326313126156577E-3</v>
      </c>
      <c r="E419" s="29">
        <f t="shared" ref="E419:E428" si="254">(G419+J418-J419)</f>
        <v>8527403.2611087076</v>
      </c>
      <c r="F419" s="65">
        <f t="shared" si="244"/>
        <v>8.8400561500758812E-3</v>
      </c>
      <c r="G419" s="29">
        <f t="shared" si="251"/>
        <v>9026699.1547478866</v>
      </c>
      <c r="H419" s="65">
        <f t="shared" si="245"/>
        <v>9.1326313126156577E-3</v>
      </c>
      <c r="I419" s="62"/>
      <c r="J419" s="29">
        <f t="shared" si="252"/>
        <v>3783436.7278423491</v>
      </c>
      <c r="K419" s="65">
        <f t="shared" si="246"/>
        <v>9.1326313126156577E-3</v>
      </c>
      <c r="L419" s="90"/>
      <c r="M419" s="90"/>
      <c r="N419" s="53">
        <f t="shared" si="247"/>
        <v>0.39847682954483199</v>
      </c>
      <c r="O419" s="54">
        <f t="shared" si="248"/>
        <v>4.9295463574399116E-2</v>
      </c>
      <c r="P419" s="62"/>
      <c r="Q419" s="67">
        <f t="shared" si="253"/>
        <v>0.39847682954483199</v>
      </c>
      <c r="R419" s="111"/>
      <c r="T419" s="67">
        <f t="shared" si="249"/>
        <v>4.9295463574399137E-2</v>
      </c>
    </row>
    <row r="420" spans="1:20" s="36" customFormat="1">
      <c r="B420" s="63" t="s">
        <v>99</v>
      </c>
      <c r="C420" s="33">
        <v>9775189.5666908436</v>
      </c>
      <c r="D420" s="64">
        <f t="shared" si="250"/>
        <v>9.5092465757307121E-3</v>
      </c>
      <c r="E420" s="29">
        <f t="shared" si="254"/>
        <v>8833895.8552282043</v>
      </c>
      <c r="F420" s="65">
        <f t="shared" si="244"/>
        <v>9.3479130009581635E-3</v>
      </c>
      <c r="G420" s="29">
        <f t="shared" si="251"/>
        <v>9328878.5905073155</v>
      </c>
      <c r="H420" s="65">
        <f t="shared" si="245"/>
        <v>9.5092465757307121E-3</v>
      </c>
      <c r="I420" s="62"/>
      <c r="J420" s="29">
        <f t="shared" si="252"/>
        <v>4278419.4631214608</v>
      </c>
      <c r="K420" s="65">
        <f t="shared" si="246"/>
        <v>9.5092465757307121E-3</v>
      </c>
      <c r="L420" s="90"/>
      <c r="M420" s="90"/>
      <c r="N420" s="53">
        <f t="shared" si="247"/>
        <v>0.43768148268963109</v>
      </c>
      <c r="O420" s="54">
        <f t="shared" si="248"/>
        <v>4.5657526448831413E-2</v>
      </c>
      <c r="P420" s="62"/>
      <c r="Q420" s="67">
        <f t="shared" si="253"/>
        <v>0.43768148268963103</v>
      </c>
      <c r="R420" s="111"/>
      <c r="T420" s="67">
        <f t="shared" si="249"/>
        <v>4.5657526448831441E-2</v>
      </c>
    </row>
    <row r="421" spans="1:20" s="36" customFormat="1">
      <c r="B421" s="63" t="s">
        <v>100</v>
      </c>
      <c r="C421" s="33">
        <v>11127150.721694505</v>
      </c>
      <c r="D421" s="64">
        <f t="shared" si="250"/>
        <v>9.8668903769030258E-3</v>
      </c>
      <c r="E421" s="29">
        <f t="shared" si="254"/>
        <v>9962768.4383898266</v>
      </c>
      <c r="F421" s="65">
        <f t="shared" si="244"/>
        <v>9.7132724885797828E-3</v>
      </c>
      <c r="G421" s="29">
        <f t="shared" si="251"/>
        <v>10642176.067762965</v>
      </c>
      <c r="H421" s="65">
        <f t="shared" si="245"/>
        <v>9.8668903769032479E-3</v>
      </c>
      <c r="I421" s="62"/>
      <c r="J421" s="29">
        <f t="shared" si="252"/>
        <v>4957827.0924946005</v>
      </c>
      <c r="K421" s="65">
        <f t="shared" si="246"/>
        <v>9.8668903769032479E-3</v>
      </c>
      <c r="L421" s="90"/>
      <c r="M421" s="90"/>
      <c r="N421" s="53">
        <f t="shared" si="247"/>
        <v>0.44556124173175526</v>
      </c>
      <c r="O421" s="54">
        <f t="shared" si="248"/>
        <v>4.358480136213027E-2</v>
      </c>
      <c r="P421" s="62"/>
      <c r="Q421" s="67">
        <f t="shared" si="253"/>
        <v>0.44556124173175526</v>
      </c>
      <c r="R421" s="111"/>
      <c r="T421" s="67">
        <f t="shared" si="249"/>
        <v>4.3584801362130311E-2</v>
      </c>
    </row>
    <row r="422" spans="1:20" s="36" customFormat="1">
      <c r="B422" s="63" t="s">
        <v>101</v>
      </c>
      <c r="C422" s="33">
        <v>11638679.756028539</v>
      </c>
      <c r="D422" s="64">
        <f t="shared" si="250"/>
        <v>1.0124077486764582E-2</v>
      </c>
      <c r="E422" s="29">
        <f t="shared" si="254"/>
        <v>10874951.815881722</v>
      </c>
      <c r="F422" s="65">
        <f t="shared" si="244"/>
        <v>1.0006811138279392E-2</v>
      </c>
      <c r="G422" s="29">
        <f t="shared" si="251"/>
        <v>11124427.871439043</v>
      </c>
      <c r="H422" s="65">
        <f t="shared" si="245"/>
        <v>1.0124077486764582E-2</v>
      </c>
      <c r="I422" s="62"/>
      <c r="J422" s="29">
        <f t="shared" si="252"/>
        <v>5207303.1480519213</v>
      </c>
      <c r="K422" s="65">
        <f t="shared" si="246"/>
        <v>1.0124077486764804E-2</v>
      </c>
      <c r="L422" s="90"/>
      <c r="M422" s="90"/>
      <c r="N422" s="53">
        <f t="shared" si="247"/>
        <v>0.44741356040444979</v>
      </c>
      <c r="O422" s="54">
        <f t="shared" si="248"/>
        <v>4.4184726736133953E-2</v>
      </c>
      <c r="P422" s="62"/>
      <c r="Q422" s="67">
        <f t="shared" si="253"/>
        <v>0.44741356040444974</v>
      </c>
      <c r="R422" s="111"/>
      <c r="T422" s="67">
        <f t="shared" si="249"/>
        <v>4.4184726736133953E-2</v>
      </c>
    </row>
    <row r="423" spans="1:20" s="36" customFormat="1">
      <c r="B423" s="63" t="s">
        <v>102</v>
      </c>
      <c r="C423" s="33">
        <v>12392631.309146125</v>
      </c>
      <c r="D423" s="64">
        <f t="shared" si="250"/>
        <v>1.0138045374354254E-2</v>
      </c>
      <c r="E423" s="29">
        <f t="shared" si="254"/>
        <v>11525923.214191966</v>
      </c>
      <c r="F423" s="65">
        <f t="shared" si="244"/>
        <v>1.0131734766949396E-2</v>
      </c>
      <c r="G423" s="29">
        <f t="shared" si="251"/>
        <v>11815916.209390836</v>
      </c>
      <c r="H423" s="65">
        <f t="shared" si="245"/>
        <v>1.0138045374354254E-2</v>
      </c>
      <c r="I423" s="62"/>
      <c r="J423" s="29">
        <f t="shared" si="252"/>
        <v>5497296.1432507932</v>
      </c>
      <c r="K423" s="65">
        <f t="shared" si="246"/>
        <v>1.0138045374354254E-2</v>
      </c>
      <c r="L423" s="90"/>
      <c r="M423" s="90"/>
      <c r="N423" s="53">
        <f t="shared" si="247"/>
        <v>0.44359393950448828</v>
      </c>
      <c r="O423" s="54">
        <f t="shared" si="248"/>
        <v>4.6536936778685284E-2</v>
      </c>
      <c r="P423" s="62"/>
      <c r="Q423" s="67">
        <f t="shared" si="253"/>
        <v>0.44359393950448822</v>
      </c>
      <c r="R423" s="111"/>
      <c r="T423" s="67">
        <f t="shared" si="249"/>
        <v>4.6536936778685332E-2</v>
      </c>
    </row>
    <row r="424" spans="1:20" s="36" customFormat="1">
      <c r="B424" s="63" t="s">
        <v>103</v>
      </c>
      <c r="C424" s="33">
        <v>12614308.373614391</v>
      </c>
      <c r="D424" s="64">
        <f t="shared" si="250"/>
        <v>1.021451698927911E-2</v>
      </c>
      <c r="E424" s="29">
        <f t="shared" si="254"/>
        <v>11693209.668486081</v>
      </c>
      <c r="F424" s="65">
        <f t="shared" si="244"/>
        <v>1.0178564159531334E-2</v>
      </c>
      <c r="G424" s="29">
        <f t="shared" si="251"/>
        <v>11995116.150862146</v>
      </c>
      <c r="H424" s="65">
        <f t="shared" si="245"/>
        <v>1.0214516989278888E-2</v>
      </c>
      <c r="I424" s="62"/>
      <c r="J424" s="29">
        <f t="shared" si="252"/>
        <v>5799202.6256268583</v>
      </c>
      <c r="K424" s="65">
        <f t="shared" si="246"/>
        <v>1.021451698927911E-2</v>
      </c>
      <c r="L424" s="90"/>
      <c r="M424" s="90"/>
      <c r="N424" s="53">
        <f t="shared" si="247"/>
        <v>0.45973211165165184</v>
      </c>
      <c r="O424" s="54">
        <f t="shared" si="248"/>
        <v>4.9086497999955535E-2</v>
      </c>
      <c r="P424" s="62"/>
      <c r="Q424" s="67">
        <f t="shared" si="253"/>
        <v>0.45973211165165184</v>
      </c>
      <c r="R424" s="111"/>
      <c r="T424" s="67">
        <f t="shared" si="249"/>
        <v>4.9086497999955465E-2</v>
      </c>
    </row>
    <row r="425" spans="1:20" s="36" customFormat="1">
      <c r="B425" s="63" t="s">
        <v>104</v>
      </c>
      <c r="C425" s="33">
        <v>11607499.609623889</v>
      </c>
      <c r="D425" s="64">
        <f t="shared" si="250"/>
        <v>1.00924801515343E-2</v>
      </c>
      <c r="E425" s="29">
        <f t="shared" si="254"/>
        <v>11434674.402176846</v>
      </c>
      <c r="F425" s="65">
        <f t="shared" si="244"/>
        <v>1.0154368596049457E-2</v>
      </c>
      <c r="G425" s="29">
        <f t="shared" si="251"/>
        <v>11038883.842910424</v>
      </c>
      <c r="H425" s="65">
        <f t="shared" si="245"/>
        <v>1.00924801515343E-2</v>
      </c>
      <c r="I425" s="62"/>
      <c r="J425" s="29">
        <f t="shared" si="252"/>
        <v>5403412.0663604373</v>
      </c>
      <c r="K425" s="65">
        <f t="shared" si="246"/>
        <v>1.0092480151534078E-2</v>
      </c>
      <c r="L425" s="90"/>
      <c r="M425" s="90"/>
      <c r="N425" s="53">
        <f t="shared" si="247"/>
        <v>0.4655104241296219</v>
      </c>
      <c r="O425" s="54">
        <f t="shared" si="248"/>
        <v>4.8986929643488414E-2</v>
      </c>
      <c r="P425" s="62"/>
      <c r="Q425" s="67">
        <f t="shared" si="253"/>
        <v>0.4655104241296219</v>
      </c>
      <c r="R425" s="111"/>
      <c r="T425" s="67">
        <f t="shared" si="249"/>
        <v>4.8986929643488428E-2</v>
      </c>
    </row>
    <row r="426" spans="1:20" s="36" customFormat="1">
      <c r="B426" s="63" t="s">
        <v>105</v>
      </c>
      <c r="C426" s="33">
        <v>10887585.375467272</v>
      </c>
      <c r="D426" s="64">
        <f t="shared" si="250"/>
        <v>9.9728373598686471E-3</v>
      </c>
      <c r="E426" s="29">
        <f t="shared" si="254"/>
        <v>10559557.402560115</v>
      </c>
      <c r="F426" s="65">
        <f t="shared" si="244"/>
        <v>1.0034056015810755E-2</v>
      </c>
      <c r="G426" s="29">
        <f t="shared" si="251"/>
        <v>10353925.481622159</v>
      </c>
      <c r="H426" s="65">
        <f t="shared" si="245"/>
        <v>9.9728373598686471E-3</v>
      </c>
      <c r="I426" s="62"/>
      <c r="J426" s="29">
        <f t="shared" si="252"/>
        <v>5197780.145422481</v>
      </c>
      <c r="K426" s="65">
        <f t="shared" si="246"/>
        <v>9.972837359868425E-3</v>
      </c>
      <c r="L426" s="90"/>
      <c r="M426" s="90"/>
      <c r="N426" s="53">
        <f t="shared" si="247"/>
        <v>0.47740430648052695</v>
      </c>
      <c r="O426" s="54">
        <f t="shared" si="248"/>
        <v>4.9015449747709501E-2</v>
      </c>
      <c r="P426" s="62"/>
      <c r="Q426" s="67">
        <f t="shared" si="253"/>
        <v>0.47740430648052701</v>
      </c>
      <c r="R426" s="111"/>
      <c r="T426" s="67">
        <f t="shared" si="249"/>
        <v>4.9015449747709543E-2</v>
      </c>
    </row>
    <row r="427" spans="1:20" s="36" customFormat="1">
      <c r="B427" s="75" t="s">
        <v>106</v>
      </c>
      <c r="C427" s="33">
        <v>9088542.2757948563</v>
      </c>
      <c r="D427" s="64">
        <f t="shared" si="250"/>
        <v>9.8806981262249405E-3</v>
      </c>
      <c r="E427" s="29">
        <f t="shared" si="254"/>
        <v>9247403.0244407803</v>
      </c>
      <c r="F427" s="65">
        <f t="shared" si="244"/>
        <v>9.9324856760483193E-3</v>
      </c>
      <c r="G427" s="29">
        <f t="shared" si="251"/>
        <v>8692706.5284428261</v>
      </c>
      <c r="H427" s="65">
        <f t="shared" si="245"/>
        <v>9.8806981262249405E-3</v>
      </c>
      <c r="I427" s="62"/>
      <c r="J427" s="29">
        <f t="shared" si="252"/>
        <v>4643083.6494245268</v>
      </c>
      <c r="K427" s="65">
        <f t="shared" si="246"/>
        <v>9.8806981262249405E-3</v>
      </c>
      <c r="L427" s="90"/>
      <c r="M427" s="90"/>
      <c r="N427" s="53">
        <f t="shared" si="247"/>
        <v>0.51087220684336387</v>
      </c>
      <c r="O427" s="54">
        <f t="shared" si="248"/>
        <v>4.3553271288206838E-2</v>
      </c>
      <c r="P427" s="62"/>
      <c r="Q427" s="67">
        <f t="shared" si="253"/>
        <v>0.51087220684336387</v>
      </c>
      <c r="R427" s="111"/>
      <c r="T427" s="67">
        <f t="shared" si="249"/>
        <v>4.355327128820681E-2</v>
      </c>
    </row>
    <row r="428" spans="1:20" s="36" customFormat="1">
      <c r="B428" s="63" t="s">
        <v>107</v>
      </c>
      <c r="C428" s="33">
        <v>9367938.5747842081</v>
      </c>
      <c r="D428" s="64">
        <f t="shared" si="250"/>
        <v>1.005991624380953E-2</v>
      </c>
      <c r="E428" s="29">
        <f t="shared" si="254"/>
        <v>9095717.8736320939</v>
      </c>
      <c r="F428" s="65">
        <f t="shared" si="244"/>
        <v>9.9684229711731742E-3</v>
      </c>
      <c r="G428" s="29">
        <f t="shared" si="251"/>
        <v>8919884.5879140198</v>
      </c>
      <c r="H428" s="65">
        <f t="shared" si="245"/>
        <v>1.005991624380953E-2</v>
      </c>
      <c r="I428" s="62"/>
      <c r="J428" s="29">
        <f t="shared" si="252"/>
        <v>4467250.3637064528</v>
      </c>
      <c r="K428" s="65">
        <f t="shared" si="246"/>
        <v>1.005991624380953E-2</v>
      </c>
      <c r="L428" s="90"/>
      <c r="M428" s="90"/>
      <c r="N428" s="53">
        <f t="shared" si="247"/>
        <v>0.47686588976266386</v>
      </c>
      <c r="O428" s="54">
        <f t="shared" si="248"/>
        <v>4.7828450549005579E-2</v>
      </c>
      <c r="P428" s="62"/>
      <c r="Q428" s="67">
        <f t="shared" si="253"/>
        <v>0.47686588976266392</v>
      </c>
      <c r="R428" s="111"/>
      <c r="T428" s="67">
        <f t="shared" si="249"/>
        <v>4.7828450549005537E-2</v>
      </c>
    </row>
    <row r="429" spans="1:20" s="36" customFormat="1">
      <c r="A429" s="91"/>
      <c r="B429" s="92" t="s">
        <v>108</v>
      </c>
      <c r="C429" s="93">
        <f>SUM(C417:C428)</f>
        <v>125763728.97889782</v>
      </c>
      <c r="D429" s="94">
        <f t="shared" si="250"/>
        <v>9.725110840224982E-3</v>
      </c>
      <c r="E429" s="93">
        <f>SUM(E417:E428)</f>
        <v>119768718.53146656</v>
      </c>
      <c r="F429" s="95">
        <f>(E429/E415)-1</f>
        <v>9.6246747786590259E-3</v>
      </c>
      <c r="G429" s="93">
        <f>SUM(G417:G428)</f>
        <v>119813211.10440831</v>
      </c>
      <c r="H429" s="95">
        <f t="shared" si="245"/>
        <v>9.7257574863274243E-3</v>
      </c>
      <c r="I429" s="91"/>
      <c r="J429" s="96">
        <f>SUM(J417:J428)</f>
        <v>56329777.492852703</v>
      </c>
      <c r="K429" s="95">
        <f t="shared" si="246"/>
        <v>9.7559193462835037E-3</v>
      </c>
      <c r="L429" s="114"/>
      <c r="M429" s="95"/>
      <c r="N429" s="60">
        <f t="shared" si="247"/>
        <v>0.44790161638976528</v>
      </c>
      <c r="O429" s="77">
        <f>AVERAGE(O417:O428)</f>
        <v>4.7369385243249407E-2</v>
      </c>
      <c r="P429" s="91"/>
      <c r="Q429" s="97"/>
      <c r="R429" s="97"/>
      <c r="S429" s="91"/>
      <c r="T429" s="105">
        <f>AVERAGE(T417:T428)</f>
        <v>4.7369385243249428E-2</v>
      </c>
    </row>
    <row r="430" spans="1:20" s="36" customFormat="1">
      <c r="A430" s="62"/>
      <c r="C430" s="86"/>
      <c r="D430" s="61"/>
      <c r="E430" s="86"/>
      <c r="Q430" s="62"/>
      <c r="R430" s="62"/>
    </row>
    <row r="431" spans="1:20" s="36" customFormat="1">
      <c r="A431" s="36">
        <v>2027</v>
      </c>
      <c r="B431" s="63" t="s">
        <v>96</v>
      </c>
      <c r="C431" s="33">
        <v>9488843.5307914391</v>
      </c>
      <c r="D431" s="64">
        <f>(C431/C417)-1</f>
        <v>1.3487698704635065E-2</v>
      </c>
      <c r="E431" s="29">
        <f>(G431+J428-J431)</f>
        <v>9614859.5746756364</v>
      </c>
      <c r="F431" s="65">
        <f t="shared" ref="F431:F442" si="255">(E431/E417)-1</f>
        <v>1.1892195396592919E-2</v>
      </c>
      <c r="G431" s="29">
        <f>+(C431-(C431*T431))</f>
        <v>9009631.0093405116</v>
      </c>
      <c r="H431" s="65">
        <f t="shared" ref="H431:H443" si="256">(G431/G417)-1</f>
        <v>1.3487698704635287E-2</v>
      </c>
      <c r="I431" s="62"/>
      <c r="J431" s="29">
        <f>+C431*Q431</f>
        <v>3862021.7983713276</v>
      </c>
      <c r="K431" s="65">
        <f t="shared" ref="K431:K443" si="257">(J431/J417)-1</f>
        <v>1.3487698704635065E-2</v>
      </c>
      <c r="L431" s="90"/>
      <c r="M431" s="90"/>
      <c r="N431" s="53">
        <f t="shared" ref="N431:N443" si="258">(J431/C431)</f>
        <v>0.40700658471593604</v>
      </c>
      <c r="O431" s="54">
        <f t="shared" ref="O431:O442" si="259">(C431-G431)/C431</f>
        <v>5.0502731960525613E-2</v>
      </c>
      <c r="P431" s="62"/>
      <c r="Q431" s="67">
        <f>+Q417</f>
        <v>0.40700658471593604</v>
      </c>
      <c r="R431" s="111"/>
      <c r="T431" s="67">
        <f t="shared" ref="T431:T442" si="260">+T417</f>
        <v>5.0502731960525703E-2</v>
      </c>
    </row>
    <row r="432" spans="1:20" s="36" customFormat="1">
      <c r="B432" s="63" t="s">
        <v>97</v>
      </c>
      <c r="C432" s="33">
        <v>8511099.2226410266</v>
      </c>
      <c r="D432" s="64">
        <f t="shared" ref="D432:D443" si="261">(C432/C418)-1</f>
        <v>1.2395425864941911E-2</v>
      </c>
      <c r="E432" s="29">
        <f>(G432+J431-J432)</f>
        <v>8621016.0703489389</v>
      </c>
      <c r="F432" s="65">
        <f t="shared" si="255"/>
        <v>1.2884448343035038E-2</v>
      </c>
      <c r="G432" s="29">
        <f t="shared" ref="G432:G442" si="262">+(C432-(C432*T432))</f>
        <v>8083843.4304211764</v>
      </c>
      <c r="H432" s="65">
        <f t="shared" si="256"/>
        <v>1.2395425864941911E-2</v>
      </c>
      <c r="I432" s="62"/>
      <c r="J432" s="29">
        <f t="shared" ref="J432:J442" si="263">+C432*Q432</f>
        <v>3324849.1584435641</v>
      </c>
      <c r="K432" s="65">
        <f t="shared" si="257"/>
        <v>1.2395425864941911E-2</v>
      </c>
      <c r="L432" s="90"/>
      <c r="M432" s="90"/>
      <c r="N432" s="53">
        <f t="shared" si="258"/>
        <v>0.39064861911125159</v>
      </c>
      <c r="O432" s="54">
        <f t="shared" si="259"/>
        <v>5.0199836829921379E-2</v>
      </c>
      <c r="P432" s="62"/>
      <c r="Q432" s="67">
        <f t="shared" ref="Q432:Q442" si="264">+Q418</f>
        <v>0.39064861911125159</v>
      </c>
      <c r="R432" s="111"/>
      <c r="T432" s="67">
        <f t="shared" si="260"/>
        <v>5.0199836829921421E-2</v>
      </c>
    </row>
    <row r="433" spans="1:20" s="36" customFormat="1">
      <c r="B433" s="63" t="s">
        <v>98</v>
      </c>
      <c r="C433" s="33">
        <v>9604533.1782812998</v>
      </c>
      <c r="D433" s="64">
        <f t="shared" si="261"/>
        <v>1.1562821171395843E-2</v>
      </c>
      <c r="E433" s="29">
        <f t="shared" ref="E433:E442" si="265">(G433+J432-J433)</f>
        <v>8628738.49114611</v>
      </c>
      <c r="F433" s="65">
        <f t="shared" si="255"/>
        <v>1.1883480461111429E-2</v>
      </c>
      <c r="G433" s="29">
        <f t="shared" si="262"/>
        <v>9131073.2628422268</v>
      </c>
      <c r="H433" s="65">
        <f t="shared" si="256"/>
        <v>1.1562821171395843E-2</v>
      </c>
      <c r="I433" s="62"/>
      <c r="J433" s="29">
        <f t="shared" si="263"/>
        <v>3827183.9301396809</v>
      </c>
      <c r="K433" s="65">
        <f t="shared" si="257"/>
        <v>1.1562821171395843E-2</v>
      </c>
      <c r="L433" s="90"/>
      <c r="M433" s="90"/>
      <c r="N433" s="53">
        <f t="shared" si="258"/>
        <v>0.39847682954483199</v>
      </c>
      <c r="O433" s="54">
        <f t="shared" si="259"/>
        <v>4.9295463574399054E-2</v>
      </c>
      <c r="P433" s="62"/>
      <c r="Q433" s="67">
        <f t="shared" si="264"/>
        <v>0.39847682954483199</v>
      </c>
      <c r="R433" s="111"/>
      <c r="T433" s="67">
        <f t="shared" si="260"/>
        <v>4.9295463574399137E-2</v>
      </c>
    </row>
    <row r="434" spans="1:20" s="36" customFormat="1">
      <c r="B434" s="63" t="s">
        <v>99</v>
      </c>
      <c r="C434" s="33">
        <v>9879266.4910231233</v>
      </c>
      <c r="D434" s="64">
        <f t="shared" si="261"/>
        <v>1.0647049207815229E-2</v>
      </c>
      <c r="E434" s="29">
        <f t="shared" si="265"/>
        <v>8931415.5443768725</v>
      </c>
      <c r="F434" s="65">
        <f t="shared" si="255"/>
        <v>1.1039261810060097E-2</v>
      </c>
      <c r="G434" s="29">
        <f t="shared" si="262"/>
        <v>9428203.6199141815</v>
      </c>
      <c r="H434" s="65">
        <f t="shared" si="256"/>
        <v>1.0647049207815229E-2</v>
      </c>
      <c r="I434" s="62"/>
      <c r="J434" s="29">
        <f t="shared" si="263"/>
        <v>4323972.0056769894</v>
      </c>
      <c r="K434" s="65">
        <f t="shared" si="257"/>
        <v>1.0647049207815229E-2</v>
      </c>
      <c r="L434" s="90"/>
      <c r="M434" s="90"/>
      <c r="N434" s="53">
        <f t="shared" si="258"/>
        <v>0.43768148268963109</v>
      </c>
      <c r="O434" s="54">
        <f t="shared" si="259"/>
        <v>4.5657526448831372E-2</v>
      </c>
      <c r="P434" s="62"/>
      <c r="Q434" s="67">
        <f t="shared" si="264"/>
        <v>0.43768148268963103</v>
      </c>
      <c r="R434" s="111"/>
      <c r="T434" s="67">
        <f t="shared" si="260"/>
        <v>4.5657526448831441E-2</v>
      </c>
    </row>
    <row r="435" spans="1:20" s="36" customFormat="1">
      <c r="B435" s="63" t="s">
        <v>100</v>
      </c>
      <c r="C435" s="33">
        <v>11246969.548876088</v>
      </c>
      <c r="D435" s="64">
        <f t="shared" si="261"/>
        <v>1.0768149922510961E-2</v>
      </c>
      <c r="E435" s="29">
        <f t="shared" si="265"/>
        <v>10069530.902922913</v>
      </c>
      <c r="F435" s="65">
        <f t="shared" si="255"/>
        <v>1.0716144332101107E-2</v>
      </c>
      <c r="G435" s="29">
        <f t="shared" si="262"/>
        <v>10756772.615162395</v>
      </c>
      <c r="H435" s="65">
        <f t="shared" si="256"/>
        <v>1.0768149922510961E-2</v>
      </c>
      <c r="I435" s="62"/>
      <c r="J435" s="29">
        <f t="shared" si="263"/>
        <v>5011213.7179164691</v>
      </c>
      <c r="K435" s="65">
        <f t="shared" si="257"/>
        <v>1.0768149922510961E-2</v>
      </c>
      <c r="L435" s="90"/>
      <c r="M435" s="90"/>
      <c r="N435" s="53">
        <f t="shared" si="258"/>
        <v>0.44556124173175526</v>
      </c>
      <c r="O435" s="54">
        <f t="shared" si="259"/>
        <v>4.358480136213036E-2</v>
      </c>
      <c r="P435" s="62"/>
      <c r="Q435" s="67">
        <f t="shared" si="264"/>
        <v>0.44556124173175526</v>
      </c>
      <c r="R435" s="111"/>
      <c r="T435" s="67">
        <f t="shared" si="260"/>
        <v>4.3584801362130311E-2</v>
      </c>
    </row>
    <row r="436" spans="1:20" s="36" customFormat="1">
      <c r="B436" s="63" t="s">
        <v>101</v>
      </c>
      <c r="C436" s="33">
        <v>11765470.047294172</v>
      </c>
      <c r="D436" s="64">
        <f t="shared" si="261"/>
        <v>1.0893872322585318E-2</v>
      </c>
      <c r="E436" s="29">
        <f t="shared" si="265"/>
        <v>10992798.842556983</v>
      </c>
      <c r="F436" s="65">
        <f t="shared" si="255"/>
        <v>1.0836556213808635E-2</v>
      </c>
      <c r="G436" s="29">
        <f t="shared" si="262"/>
        <v>11245615.968332309</v>
      </c>
      <c r="H436" s="65">
        <f t="shared" si="256"/>
        <v>1.0893872322585318E-2</v>
      </c>
      <c r="I436" s="62"/>
      <c r="J436" s="29">
        <f t="shared" si="263"/>
        <v>5264030.8436917951</v>
      </c>
      <c r="K436" s="65">
        <f t="shared" si="257"/>
        <v>1.0893872322585318E-2</v>
      </c>
      <c r="L436" s="90"/>
      <c r="M436" s="90"/>
      <c r="N436" s="53">
        <f t="shared" si="258"/>
        <v>0.44741356040444974</v>
      </c>
      <c r="O436" s="54">
        <f t="shared" si="259"/>
        <v>4.4184726736133974E-2</v>
      </c>
      <c r="P436" s="62"/>
      <c r="Q436" s="67">
        <f t="shared" si="264"/>
        <v>0.44741356040444974</v>
      </c>
      <c r="R436" s="111"/>
      <c r="T436" s="67">
        <f t="shared" si="260"/>
        <v>4.4184726736133953E-2</v>
      </c>
    </row>
    <row r="437" spans="1:20" s="36" customFormat="1">
      <c r="B437" s="63" t="s">
        <v>102</v>
      </c>
      <c r="C437" s="33">
        <v>12527073.185546534</v>
      </c>
      <c r="D437" s="64">
        <f t="shared" si="261"/>
        <v>1.0848533539538741E-2</v>
      </c>
      <c r="E437" s="29">
        <f t="shared" si="265"/>
        <v>11651198.671542957</v>
      </c>
      <c r="F437" s="65">
        <f t="shared" si="255"/>
        <v>1.0869017173109397E-2</v>
      </c>
      <c r="G437" s="29">
        <f t="shared" si="262"/>
        <v>11944101.57268879</v>
      </c>
      <c r="H437" s="65">
        <f t="shared" si="256"/>
        <v>1.0848533539538519E-2</v>
      </c>
      <c r="I437" s="62"/>
      <c r="J437" s="29">
        <f t="shared" si="263"/>
        <v>5556933.7448376259</v>
      </c>
      <c r="K437" s="65">
        <f t="shared" si="257"/>
        <v>1.0848533539538741E-2</v>
      </c>
      <c r="L437" s="90"/>
      <c r="M437" s="90"/>
      <c r="N437" s="53">
        <f t="shared" si="258"/>
        <v>0.44359393950448822</v>
      </c>
      <c r="O437" s="54">
        <f t="shared" si="259"/>
        <v>4.6536936778685395E-2</v>
      </c>
      <c r="P437" s="62"/>
      <c r="Q437" s="67">
        <f t="shared" si="264"/>
        <v>0.44359393950448822</v>
      </c>
      <c r="R437" s="111"/>
      <c r="T437" s="67">
        <f t="shared" si="260"/>
        <v>4.6536936778685332E-2</v>
      </c>
    </row>
    <row r="438" spans="1:20" s="36" customFormat="1">
      <c r="B438" s="63" t="s">
        <v>103</v>
      </c>
      <c r="C438" s="33">
        <v>12751110.864492122</v>
      </c>
      <c r="D438" s="64">
        <f t="shared" si="261"/>
        <v>1.0845025095778116E-2</v>
      </c>
      <c r="E438" s="29">
        <f t="shared" si="265"/>
        <v>11820042.107745362</v>
      </c>
      <c r="F438" s="65">
        <f t="shared" si="255"/>
        <v>1.0846674510686549E-2</v>
      </c>
      <c r="G438" s="29">
        <f t="shared" si="262"/>
        <v>12125203.486545019</v>
      </c>
      <c r="H438" s="65">
        <f t="shared" si="256"/>
        <v>1.0845025095778116E-2</v>
      </c>
      <c r="I438" s="62"/>
      <c r="J438" s="29">
        <f t="shared" si="263"/>
        <v>5862095.1236372832</v>
      </c>
      <c r="K438" s="65">
        <f t="shared" si="257"/>
        <v>1.0845025095777894E-2</v>
      </c>
      <c r="L438" s="90"/>
      <c r="M438" s="90"/>
      <c r="N438" s="53">
        <f t="shared" si="258"/>
        <v>0.45973211165165184</v>
      </c>
      <c r="O438" s="54">
        <f t="shared" si="259"/>
        <v>4.9086497999955486E-2</v>
      </c>
      <c r="P438" s="62"/>
      <c r="Q438" s="67">
        <f t="shared" si="264"/>
        <v>0.45973211165165184</v>
      </c>
      <c r="R438" s="111"/>
      <c r="T438" s="67">
        <f t="shared" si="260"/>
        <v>4.9086497999955465E-2</v>
      </c>
    </row>
    <row r="439" spans="1:20" s="36" customFormat="1">
      <c r="B439" s="63" t="s">
        <v>104</v>
      </c>
      <c r="C439" s="33">
        <v>11730262.023060864</v>
      </c>
      <c r="D439" s="64">
        <f t="shared" si="261"/>
        <v>1.0576129017070279E-2</v>
      </c>
      <c r="E439" s="29">
        <f t="shared" si="265"/>
        <v>11557168.37676812</v>
      </c>
      <c r="F439" s="65">
        <f t="shared" si="255"/>
        <v>1.0712502191400741E-2</v>
      </c>
      <c r="G439" s="29">
        <f t="shared" si="262"/>
        <v>11155632.502637496</v>
      </c>
      <c r="H439" s="65">
        <f t="shared" si="256"/>
        <v>1.0576129017070279E-2</v>
      </c>
      <c r="I439" s="62"/>
      <c r="J439" s="29">
        <f t="shared" si="263"/>
        <v>5460559.2495066598</v>
      </c>
      <c r="K439" s="65">
        <f t="shared" si="257"/>
        <v>1.0576129017070279E-2</v>
      </c>
      <c r="L439" s="90"/>
      <c r="M439" s="90"/>
      <c r="N439" s="53">
        <f t="shared" si="258"/>
        <v>0.46551042412962196</v>
      </c>
      <c r="O439" s="54">
        <f t="shared" si="259"/>
        <v>4.8986929643488497E-2</v>
      </c>
      <c r="P439" s="62"/>
      <c r="Q439" s="67">
        <f t="shared" si="264"/>
        <v>0.4655104241296219</v>
      </c>
      <c r="R439" s="111"/>
      <c r="T439" s="67">
        <f t="shared" si="260"/>
        <v>4.8986929643488428E-2</v>
      </c>
    </row>
    <row r="440" spans="1:20" s="36" customFormat="1">
      <c r="B440" s="63" t="s">
        <v>105</v>
      </c>
      <c r="C440" s="33">
        <v>10998889.808135133</v>
      </c>
      <c r="D440" s="64">
        <f t="shared" si="261"/>
        <v>1.0223059459874451E-2</v>
      </c>
      <c r="E440" s="29">
        <f t="shared" si="265"/>
        <v>10669416.166062061</v>
      </c>
      <c r="F440" s="65">
        <f t="shared" si="255"/>
        <v>1.040372804596057E-2</v>
      </c>
      <c r="G440" s="29">
        <f t="shared" si="262"/>
        <v>10459774.277463891</v>
      </c>
      <c r="H440" s="65">
        <f t="shared" si="256"/>
        <v>1.0223059459874229E-2</v>
      </c>
      <c r="I440" s="62"/>
      <c r="J440" s="29">
        <f t="shared" si="263"/>
        <v>5250917.3609084897</v>
      </c>
      <c r="K440" s="65">
        <f t="shared" si="257"/>
        <v>1.0223059459874451E-2</v>
      </c>
      <c r="L440" s="90"/>
      <c r="M440" s="90"/>
      <c r="N440" s="53">
        <f t="shared" si="258"/>
        <v>0.47740430648052695</v>
      </c>
      <c r="O440" s="54">
        <f t="shared" si="259"/>
        <v>4.9015449747709577E-2</v>
      </c>
      <c r="P440" s="62"/>
      <c r="Q440" s="67">
        <f t="shared" si="264"/>
        <v>0.47740430648052701</v>
      </c>
      <c r="R440" s="111"/>
      <c r="T440" s="67">
        <f t="shared" si="260"/>
        <v>4.9015449747709543E-2</v>
      </c>
    </row>
    <row r="441" spans="1:20" s="36" customFormat="1">
      <c r="B441" s="75" t="s">
        <v>106</v>
      </c>
      <c r="C441" s="33">
        <v>9176657.680337077</v>
      </c>
      <c r="D441" s="64">
        <f t="shared" si="261"/>
        <v>9.6952186465473211E-3</v>
      </c>
      <c r="E441" s="29">
        <f t="shared" si="265"/>
        <v>9339802.2191749327</v>
      </c>
      <c r="F441" s="65">
        <f t="shared" si="255"/>
        <v>9.9919074025369703E-3</v>
      </c>
      <c r="G441" s="29">
        <f t="shared" si="262"/>
        <v>8776984.2188663501</v>
      </c>
      <c r="H441" s="65">
        <f t="shared" si="256"/>
        <v>9.6952186465475432E-3</v>
      </c>
      <c r="I441" s="62"/>
      <c r="J441" s="29">
        <f t="shared" si="263"/>
        <v>4688099.3605999071</v>
      </c>
      <c r="K441" s="65">
        <f t="shared" si="257"/>
        <v>9.6952186465475432E-3</v>
      </c>
      <c r="L441" s="90"/>
      <c r="M441" s="90"/>
      <c r="N441" s="53">
        <f t="shared" si="258"/>
        <v>0.51087220684336387</v>
      </c>
      <c r="O441" s="54">
        <f t="shared" si="259"/>
        <v>4.3553271288206762E-2</v>
      </c>
      <c r="P441" s="62"/>
      <c r="Q441" s="67">
        <f t="shared" si="264"/>
        <v>0.51087220684336387</v>
      </c>
      <c r="R441" s="111"/>
      <c r="T441" s="67">
        <f t="shared" si="260"/>
        <v>4.355327128820681E-2</v>
      </c>
    </row>
    <row r="442" spans="1:20" s="36" customFormat="1">
      <c r="B442" s="63" t="s">
        <v>107</v>
      </c>
      <c r="C442" s="33">
        <v>9458128.0071839374</v>
      </c>
      <c r="D442" s="64">
        <f t="shared" si="261"/>
        <v>9.627457703714315E-3</v>
      </c>
      <c r="E442" s="29">
        <f t="shared" si="265"/>
        <v>9183601.1324711442</v>
      </c>
      <c r="F442" s="65">
        <f t="shared" si="255"/>
        <v>9.6620475766753255E-3</v>
      </c>
      <c r="G442" s="29">
        <f t="shared" si="262"/>
        <v>9005760.3995061759</v>
      </c>
      <c r="H442" s="65">
        <f t="shared" si="256"/>
        <v>9.627457703714315E-3</v>
      </c>
      <c r="I442" s="62"/>
      <c r="J442" s="29">
        <f t="shared" si="263"/>
        <v>4510258.6276349397</v>
      </c>
      <c r="K442" s="65">
        <f t="shared" si="257"/>
        <v>9.627457703714537E-3</v>
      </c>
      <c r="L442" s="90"/>
      <c r="M442" s="90"/>
      <c r="N442" s="53">
        <f t="shared" si="258"/>
        <v>0.47686588976266392</v>
      </c>
      <c r="O442" s="54">
        <f t="shared" si="259"/>
        <v>4.7828450549005565E-2</v>
      </c>
      <c r="P442" s="62"/>
      <c r="Q442" s="67">
        <f t="shared" si="264"/>
        <v>0.47686588976266392</v>
      </c>
      <c r="R442" s="111"/>
      <c r="T442" s="67">
        <f t="shared" si="260"/>
        <v>4.7828450549005537E-2</v>
      </c>
    </row>
    <row r="443" spans="1:20" s="36" customFormat="1">
      <c r="A443" s="91"/>
      <c r="B443" s="92" t="s">
        <v>108</v>
      </c>
      <c r="C443" s="93">
        <f>SUM(C431:C442)</f>
        <v>127138303.5876628</v>
      </c>
      <c r="D443" s="94">
        <f t="shared" si="261"/>
        <v>1.0929817523108065E-2</v>
      </c>
      <c r="E443" s="93">
        <f>SUM(E431:E442)</f>
        <v>121079588.09979205</v>
      </c>
      <c r="F443" s="95">
        <f>(E443/E429)-1</f>
        <v>1.0945007881846047E-2</v>
      </c>
      <c r="G443" s="93">
        <f>SUM(G431:G442)</f>
        <v>121122596.36372054</v>
      </c>
      <c r="H443" s="95">
        <f t="shared" si="256"/>
        <v>1.0928554933488988E-2</v>
      </c>
      <c r="I443" s="91"/>
      <c r="J443" s="96">
        <f>SUM(J431:J442)</f>
        <v>56942134.92136474</v>
      </c>
      <c r="K443" s="95">
        <f t="shared" si="257"/>
        <v>1.0870936399309139E-2</v>
      </c>
      <c r="L443" s="114"/>
      <c r="M443" s="95"/>
      <c r="N443" s="60">
        <f t="shared" si="258"/>
        <v>0.44787552857430346</v>
      </c>
      <c r="O443" s="77">
        <f>AVERAGE(O431:O442)</f>
        <v>4.7369385243249407E-2</v>
      </c>
      <c r="P443" s="91"/>
      <c r="Q443" s="97"/>
      <c r="R443" s="97"/>
      <c r="S443" s="91"/>
      <c r="T443" s="105">
        <f>AVERAGE(T431:T442)</f>
        <v>4.7369385243249428E-2</v>
      </c>
    </row>
    <row r="444" spans="1:20" s="36" customFormat="1">
      <c r="B444" s="63"/>
      <c r="C444" s="33"/>
      <c r="D444" s="64"/>
      <c r="E444" s="131"/>
      <c r="F444" s="65"/>
      <c r="Q444" s="67"/>
    </row>
    <row r="445" spans="1:20" s="36" customFormat="1">
      <c r="A445" s="36">
        <v>2028</v>
      </c>
      <c r="B445" s="63" t="s">
        <v>96</v>
      </c>
      <c r="C445" s="33">
        <v>9593059.4891581871</v>
      </c>
      <c r="D445" s="64">
        <f>(C445/C431)-1</f>
        <v>1.098299893222654E-2</v>
      </c>
      <c r="E445" s="29">
        <f>(G445+J442-J445)</f>
        <v>9714404.0250717178</v>
      </c>
      <c r="F445" s="65">
        <f t="shared" ref="F445:F456" si="266">(E445/E431)-1</f>
        <v>1.0353188169099248E-2</v>
      </c>
      <c r="G445" s="29">
        <f>+(C445-(C445*T445))</f>
        <v>9108583.7770958543</v>
      </c>
      <c r="H445" s="65">
        <f t="shared" ref="H445:H457" si="267">(G445/G431)-1</f>
        <v>1.098299893222654E-2</v>
      </c>
      <c r="I445" s="62"/>
      <c r="J445" s="29">
        <f>+C445*Q445</f>
        <v>3904438.3796590758</v>
      </c>
      <c r="K445" s="65">
        <f t="shared" ref="K445:K457" si="268">(J445/J431)-1</f>
        <v>1.098299893222654E-2</v>
      </c>
      <c r="L445" s="90"/>
      <c r="M445" s="90"/>
      <c r="N445" s="53">
        <f t="shared" ref="N445:N457" si="269">(J445/C445)</f>
        <v>0.40700658471593604</v>
      </c>
      <c r="O445" s="54">
        <f t="shared" ref="O445:O456" si="270">(C445-G445)/C445</f>
        <v>5.0502731960525619E-2</v>
      </c>
      <c r="P445" s="62"/>
      <c r="Q445" s="67">
        <f>+Q431</f>
        <v>0.40700658471593604</v>
      </c>
      <c r="R445" s="111"/>
      <c r="T445" s="67">
        <f t="shared" ref="T445:T456" si="271">+T431</f>
        <v>5.0502731960525703E-2</v>
      </c>
    </row>
    <row r="446" spans="1:20" s="36" customFormat="1">
      <c r="B446" s="63" t="s">
        <v>97</v>
      </c>
      <c r="C446" s="33">
        <v>8853275.7190631218</v>
      </c>
      <c r="D446" s="64">
        <f t="shared" ref="D446:D457" si="272">(C446/C432)-1</f>
        <v>4.0203560958594453E-2</v>
      </c>
      <c r="E446" s="29">
        <f>(G446+J445-J446)</f>
        <v>8854761.1679517422</v>
      </c>
      <c r="F446" s="65">
        <f t="shared" si="266"/>
        <v>2.7113404695618737E-2</v>
      </c>
      <c r="G446" s="29">
        <f t="shared" ref="G446:G456" si="273">+(C446-(C446*T446))</f>
        <v>8408842.7225558478</v>
      </c>
      <c r="H446" s="65">
        <f t="shared" si="267"/>
        <v>4.0203560958594453E-2</v>
      </c>
      <c r="I446" s="62"/>
      <c r="J446" s="29">
        <f t="shared" ref="J446:J456" si="274">+C446*Q446</f>
        <v>3458519.9342631814</v>
      </c>
      <c r="K446" s="65">
        <f t="shared" si="268"/>
        <v>4.0203560958594453E-2</v>
      </c>
      <c r="L446" s="90"/>
      <c r="M446" s="90"/>
      <c r="N446" s="53">
        <f t="shared" si="269"/>
        <v>0.39064861911125159</v>
      </c>
      <c r="O446" s="54">
        <f t="shared" si="270"/>
        <v>5.0199836829921428E-2</v>
      </c>
      <c r="P446" s="62"/>
      <c r="Q446" s="67">
        <f t="shared" ref="Q446:Q456" si="275">+Q432</f>
        <v>0.39064861911125159</v>
      </c>
      <c r="R446" s="111"/>
      <c r="T446" s="67">
        <f t="shared" si="271"/>
        <v>5.0199836829921421E-2</v>
      </c>
    </row>
    <row r="447" spans="1:20" s="36" customFormat="1">
      <c r="B447" s="63" t="s">
        <v>98</v>
      </c>
      <c r="C447" s="33">
        <v>9726138.5233721063</v>
      </c>
      <c r="D447" s="64">
        <f t="shared" si="272"/>
        <v>1.2661244730331367E-2</v>
      </c>
      <c r="E447" s="29">
        <f t="shared" ref="E447:E456" si="276">(G447+J446-J447)</f>
        <v>8829563.1078296676</v>
      </c>
      <c r="F447" s="65">
        <f t="shared" si="266"/>
        <v>2.3273925486283042E-2</v>
      </c>
      <c r="G447" s="29">
        <f t="shared" si="273"/>
        <v>9246684.0160736572</v>
      </c>
      <c r="H447" s="65">
        <f t="shared" si="267"/>
        <v>1.2661244730331367E-2</v>
      </c>
      <c r="I447" s="62"/>
      <c r="J447" s="29">
        <f t="shared" si="274"/>
        <v>3875640.8425071705</v>
      </c>
      <c r="K447" s="65">
        <f t="shared" si="268"/>
        <v>1.2661244730331367E-2</v>
      </c>
      <c r="L447" s="90"/>
      <c r="M447" s="90"/>
      <c r="N447" s="53">
        <f t="shared" si="269"/>
        <v>0.39847682954483199</v>
      </c>
      <c r="O447" s="54">
        <f t="shared" si="270"/>
        <v>4.9295463574399054E-2</v>
      </c>
      <c r="P447" s="62"/>
      <c r="Q447" s="67">
        <f t="shared" si="275"/>
        <v>0.39847682954483199</v>
      </c>
      <c r="R447" s="111"/>
      <c r="T447" s="67">
        <f t="shared" si="271"/>
        <v>4.9295463574399137E-2</v>
      </c>
    </row>
    <row r="448" spans="1:20" s="36" customFormat="1">
      <c r="B448" s="63" t="s">
        <v>99</v>
      </c>
      <c r="C448" s="33">
        <v>10012650.336780185</v>
      </c>
      <c r="D448" s="64">
        <f t="shared" si="272"/>
        <v>1.3501391614272329E-2</v>
      </c>
      <c r="E448" s="29">
        <f t="shared" si="276"/>
        <v>9048786.6866581291</v>
      </c>
      <c r="F448" s="65">
        <f t="shared" si="266"/>
        <v>1.3141381866971003E-2</v>
      </c>
      <c r="G448" s="29">
        <f t="shared" si="273"/>
        <v>9555497.4892057423</v>
      </c>
      <c r="H448" s="65">
        <f t="shared" si="267"/>
        <v>1.3501391614272329E-2</v>
      </c>
      <c r="I448" s="62"/>
      <c r="J448" s="29">
        <f t="shared" si="274"/>
        <v>4382351.6450547846</v>
      </c>
      <c r="K448" s="65">
        <f t="shared" si="268"/>
        <v>1.3501391614272329E-2</v>
      </c>
      <c r="L448" s="90"/>
      <c r="M448" s="90"/>
      <c r="N448" s="53">
        <f t="shared" si="269"/>
        <v>0.43768148268963103</v>
      </c>
      <c r="O448" s="54">
        <f t="shared" si="270"/>
        <v>4.5657526448831469E-2</v>
      </c>
      <c r="P448" s="62"/>
      <c r="Q448" s="67">
        <f t="shared" si="275"/>
        <v>0.43768148268963103</v>
      </c>
      <c r="R448" s="111"/>
      <c r="T448" s="67">
        <f t="shared" si="271"/>
        <v>4.5657526448831441E-2</v>
      </c>
    </row>
    <row r="449" spans="1:20" s="36" customFormat="1">
      <c r="B449" s="63" t="s">
        <v>100</v>
      </c>
      <c r="C449" s="33">
        <v>11396651.178904418</v>
      </c>
      <c r="D449" s="64">
        <f t="shared" si="272"/>
        <v>1.3308618768625324E-2</v>
      </c>
      <c r="E449" s="29">
        <f>(G449+J448-J449)</f>
        <v>10204375.995276839</v>
      </c>
      <c r="F449" s="65">
        <f t="shared" si="266"/>
        <v>1.3391397638472302E-2</v>
      </c>
      <c r="G449" s="29">
        <f t="shared" si="273"/>
        <v>10899930.401078381</v>
      </c>
      <c r="H449" s="65">
        <f t="shared" si="267"/>
        <v>1.3308618768625324E-2</v>
      </c>
      <c r="I449" s="62"/>
      <c r="J449" s="29">
        <f t="shared" si="274"/>
        <v>5077906.0508563248</v>
      </c>
      <c r="K449" s="65">
        <f t="shared" si="268"/>
        <v>1.3308618768625324E-2</v>
      </c>
      <c r="L449" s="90"/>
      <c r="M449" s="90"/>
      <c r="N449" s="53">
        <f t="shared" si="269"/>
        <v>0.44556124173175526</v>
      </c>
      <c r="O449" s="54">
        <f t="shared" si="270"/>
        <v>4.3584801362130311E-2</v>
      </c>
      <c r="P449" s="62"/>
      <c r="Q449" s="67">
        <f t="shared" si="275"/>
        <v>0.44556124173175526</v>
      </c>
      <c r="R449" s="111"/>
      <c r="T449" s="67">
        <f t="shared" si="271"/>
        <v>4.3584801362130311E-2</v>
      </c>
    </row>
    <row r="450" spans="1:20" s="36" customFormat="1">
      <c r="B450" s="63" t="s">
        <v>101</v>
      </c>
      <c r="C450" s="33">
        <v>11922913.180799913</v>
      </c>
      <c r="D450" s="64">
        <f t="shared" si="272"/>
        <v>1.3381797146468477E-2</v>
      </c>
      <c r="E450" s="29">
        <f t="shared" si="276"/>
        <v>11139535.534249112</v>
      </c>
      <c r="F450" s="65">
        <f t="shared" si="266"/>
        <v>1.3348437808582414E-2</v>
      </c>
      <c r="G450" s="29">
        <f t="shared" si="273"/>
        <v>11396102.52000762</v>
      </c>
      <c r="H450" s="65">
        <f t="shared" si="267"/>
        <v>1.3381797146468477E-2</v>
      </c>
      <c r="I450" s="62"/>
      <c r="J450" s="29">
        <f t="shared" si="274"/>
        <v>5334473.0366148315</v>
      </c>
      <c r="K450" s="65">
        <f t="shared" si="268"/>
        <v>1.3381797146468477E-2</v>
      </c>
      <c r="L450" s="90"/>
      <c r="M450" s="90"/>
      <c r="N450" s="53">
        <f t="shared" si="269"/>
        <v>0.44741356040444974</v>
      </c>
      <c r="O450" s="54">
        <f t="shared" si="270"/>
        <v>4.4184726736133891E-2</v>
      </c>
      <c r="P450" s="62"/>
      <c r="Q450" s="67">
        <f t="shared" si="275"/>
        <v>0.44741356040444974</v>
      </c>
      <c r="R450" s="111"/>
      <c r="T450" s="67">
        <f t="shared" si="271"/>
        <v>4.4184726736133953E-2</v>
      </c>
    </row>
    <row r="451" spans="1:20" s="36" customFormat="1">
      <c r="B451" s="63" t="s">
        <v>102</v>
      </c>
      <c r="C451" s="33">
        <v>12692876.985956831</v>
      </c>
      <c r="D451" s="64">
        <f t="shared" si="272"/>
        <v>1.3235637563097979E-2</v>
      </c>
      <c r="E451" s="29">
        <f t="shared" si="276"/>
        <v>11806179.102890112</v>
      </c>
      <c r="F451" s="65">
        <f t="shared" si="266"/>
        <v>1.3301672704773226E-2</v>
      </c>
      <c r="G451" s="29">
        <f t="shared" si="273"/>
        <v>12102189.372121727</v>
      </c>
      <c r="H451" s="65">
        <f t="shared" si="267"/>
        <v>1.3235637563097979E-2</v>
      </c>
      <c r="I451" s="62"/>
      <c r="J451" s="29">
        <f t="shared" si="274"/>
        <v>5630483.3058464453</v>
      </c>
      <c r="K451" s="65">
        <f t="shared" si="268"/>
        <v>1.3235637563097979E-2</v>
      </c>
      <c r="L451" s="90"/>
      <c r="M451" s="90"/>
      <c r="N451" s="53">
        <f t="shared" si="269"/>
        <v>0.44359393950448822</v>
      </c>
      <c r="O451" s="54">
        <f t="shared" si="270"/>
        <v>4.6536936778685388E-2</v>
      </c>
      <c r="P451" s="62"/>
      <c r="Q451" s="67">
        <f t="shared" si="275"/>
        <v>0.44359393950448822</v>
      </c>
      <c r="R451" s="111"/>
      <c r="T451" s="67">
        <f t="shared" si="271"/>
        <v>4.6536936778685332E-2</v>
      </c>
    </row>
    <row r="452" spans="1:20" s="36" customFormat="1">
      <c r="B452" s="63" t="s">
        <v>103</v>
      </c>
      <c r="C452" s="33">
        <v>12920822.298487894</v>
      </c>
      <c r="D452" s="64">
        <f t="shared" si="272"/>
        <v>1.3309541090130939E-2</v>
      </c>
      <c r="E452" s="29">
        <f t="shared" si="276"/>
        <v>11976950.766862243</v>
      </c>
      <c r="F452" s="65">
        <f t="shared" si="266"/>
        <v>1.3274796966591396E-2</v>
      </c>
      <c r="G452" s="29">
        <f t="shared" si="273"/>
        <v>12286584.380575389</v>
      </c>
      <c r="H452" s="65">
        <f t="shared" si="267"/>
        <v>1.3309541090130939E-2</v>
      </c>
      <c r="I452" s="62"/>
      <c r="J452" s="29">
        <f t="shared" si="274"/>
        <v>5940116.9195595896</v>
      </c>
      <c r="K452" s="65">
        <f t="shared" si="268"/>
        <v>1.3309541090130939E-2</v>
      </c>
      <c r="L452" s="90"/>
      <c r="M452" s="90"/>
      <c r="N452" s="53">
        <f t="shared" si="269"/>
        <v>0.45973211165165184</v>
      </c>
      <c r="O452" s="54">
        <f t="shared" si="270"/>
        <v>4.9086497999955431E-2</v>
      </c>
      <c r="P452" s="62"/>
      <c r="Q452" s="67">
        <f t="shared" si="275"/>
        <v>0.45973211165165184</v>
      </c>
      <c r="R452" s="111"/>
      <c r="T452" s="67">
        <f t="shared" si="271"/>
        <v>4.9086497999955465E-2</v>
      </c>
    </row>
    <row r="453" spans="1:20" s="36" customFormat="1">
      <c r="B453" s="63" t="s">
        <v>104</v>
      </c>
      <c r="C453" s="33">
        <v>11887674.580574015</v>
      </c>
      <c r="D453" s="64">
        <f t="shared" si="272"/>
        <v>1.3419355612320549E-2</v>
      </c>
      <c r="E453" s="29">
        <f t="shared" si="276"/>
        <v>11711614.385912403</v>
      </c>
      <c r="F453" s="65">
        <f t="shared" si="266"/>
        <v>1.3363654842543093E-2</v>
      </c>
      <c r="G453" s="29">
        <f t="shared" si="273"/>
        <v>11305333.902270749</v>
      </c>
      <c r="H453" s="65">
        <f t="shared" si="267"/>
        <v>1.3419355612320549E-2</v>
      </c>
      <c r="I453" s="62"/>
      <c r="J453" s="29">
        <f t="shared" si="274"/>
        <v>5533836.4359179353</v>
      </c>
      <c r="K453" s="65">
        <f t="shared" si="268"/>
        <v>1.3419355612320549E-2</v>
      </c>
      <c r="L453" s="90"/>
      <c r="M453" s="90"/>
      <c r="N453" s="53">
        <f t="shared" si="269"/>
        <v>0.46551042412962196</v>
      </c>
      <c r="O453" s="54">
        <f t="shared" si="270"/>
        <v>4.8986929643488497E-2</v>
      </c>
      <c r="P453" s="62"/>
      <c r="Q453" s="67">
        <f t="shared" si="275"/>
        <v>0.4655104241296219</v>
      </c>
      <c r="R453" s="111"/>
      <c r="T453" s="67">
        <f t="shared" si="271"/>
        <v>4.8986929643488428E-2</v>
      </c>
    </row>
    <row r="454" spans="1:20" s="36" customFormat="1">
      <c r="B454" s="63" t="s">
        <v>105</v>
      </c>
      <c r="C454" s="33">
        <v>11146348.388472956</v>
      </c>
      <c r="D454" s="64">
        <f t="shared" si="272"/>
        <v>1.3406678574846564E-2</v>
      </c>
      <c r="E454" s="29">
        <f t="shared" si="276"/>
        <v>10812526.822895963</v>
      </c>
      <c r="F454" s="65">
        <f t="shared" si="266"/>
        <v>1.3413166625660056E-2</v>
      </c>
      <c r="G454" s="29">
        <f t="shared" si="273"/>
        <v>10600005.109167296</v>
      </c>
      <c r="H454" s="65">
        <f t="shared" si="267"/>
        <v>1.3406678574846564E-2</v>
      </c>
      <c r="I454" s="62"/>
      <c r="J454" s="29">
        <f t="shared" si="274"/>
        <v>5321314.7221892709</v>
      </c>
      <c r="K454" s="65">
        <f t="shared" si="268"/>
        <v>1.3406678574846564E-2</v>
      </c>
      <c r="L454" s="90"/>
      <c r="M454" s="90"/>
      <c r="N454" s="53">
        <f t="shared" si="269"/>
        <v>0.47740430648052695</v>
      </c>
      <c r="O454" s="54">
        <f t="shared" si="270"/>
        <v>4.9015449747709529E-2</v>
      </c>
      <c r="P454" s="62"/>
      <c r="Q454" s="67">
        <f t="shared" si="275"/>
        <v>0.47740430648052701</v>
      </c>
      <c r="R454" s="111"/>
      <c r="T454" s="67">
        <f t="shared" si="271"/>
        <v>4.9015449747709543E-2</v>
      </c>
    </row>
    <row r="455" spans="1:20" s="36" customFormat="1">
      <c r="B455" s="75" t="s">
        <v>106</v>
      </c>
      <c r="C455" s="33">
        <v>9302518.4917322211</v>
      </c>
      <c r="D455" s="64">
        <f t="shared" si="272"/>
        <v>1.3715321610484388E-2</v>
      </c>
      <c r="E455" s="29">
        <f t="shared" si="276"/>
        <v>9466279.951315077</v>
      </c>
      <c r="F455" s="65">
        <f t="shared" si="266"/>
        <v>1.3541799833885371E-2</v>
      </c>
      <c r="G455" s="29">
        <f t="shared" si="273"/>
        <v>8897363.3801982477</v>
      </c>
      <c r="H455" s="65">
        <f t="shared" si="267"/>
        <v>1.3715321610484388E-2</v>
      </c>
      <c r="I455" s="62"/>
      <c r="J455" s="29">
        <f t="shared" si="274"/>
        <v>4752398.1510724407</v>
      </c>
      <c r="K455" s="65">
        <f t="shared" si="268"/>
        <v>1.3715321610484388E-2</v>
      </c>
      <c r="L455" s="90"/>
      <c r="M455" s="90"/>
      <c r="N455" s="53">
        <f t="shared" si="269"/>
        <v>0.51087220684336387</v>
      </c>
      <c r="O455" s="54">
        <f t="shared" si="270"/>
        <v>4.3553271288206755E-2</v>
      </c>
      <c r="P455" s="62"/>
      <c r="Q455" s="67">
        <f t="shared" si="275"/>
        <v>0.51087220684336387</v>
      </c>
      <c r="R455" s="111"/>
      <c r="T455" s="67">
        <f t="shared" si="271"/>
        <v>4.355327128820681E-2</v>
      </c>
    </row>
    <row r="456" spans="1:20" s="36" customFormat="1">
      <c r="B456" s="63" t="s">
        <v>107</v>
      </c>
      <c r="C456" s="33">
        <v>9586966.5294323042</v>
      </c>
      <c r="D456" s="64">
        <f t="shared" si="272"/>
        <v>1.3621989695054681E-2</v>
      </c>
      <c r="E456" s="29">
        <f t="shared" si="276"/>
        <v>9309137.6017542072</v>
      </c>
      <c r="F456" s="65">
        <f t="shared" si="266"/>
        <v>1.3669634326690661E-2</v>
      </c>
      <c r="G456" s="29">
        <f t="shared" si="273"/>
        <v>9128436.7748643793</v>
      </c>
      <c r="H456" s="65">
        <f t="shared" si="267"/>
        <v>1.3621989695054459E-2</v>
      </c>
      <c r="I456" s="62"/>
      <c r="J456" s="29">
        <f t="shared" si="274"/>
        <v>4571697.3241826138</v>
      </c>
      <c r="K456" s="65">
        <f t="shared" si="268"/>
        <v>1.3621989695054459E-2</v>
      </c>
      <c r="L456" s="90"/>
      <c r="M456" s="90"/>
      <c r="N456" s="53">
        <f t="shared" si="269"/>
        <v>0.47686588976266392</v>
      </c>
      <c r="O456" s="54">
        <f t="shared" si="270"/>
        <v>4.7828450549005606E-2</v>
      </c>
      <c r="P456" s="62"/>
      <c r="Q456" s="67">
        <f t="shared" si="275"/>
        <v>0.47686588976266392</v>
      </c>
      <c r="R456" s="111"/>
      <c r="T456" s="67">
        <f t="shared" si="271"/>
        <v>4.7828450549005537E-2</v>
      </c>
    </row>
    <row r="457" spans="1:20" s="36" customFormat="1">
      <c r="A457" s="91"/>
      <c r="B457" s="92" t="s">
        <v>108</v>
      </c>
      <c r="C457" s="93">
        <f>SUM(C445:C456)</f>
        <v>129041895.70273417</v>
      </c>
      <c r="D457" s="94">
        <f t="shared" si="272"/>
        <v>1.497260905136133E-2</v>
      </c>
      <c r="E457" s="93">
        <f>SUM(E445:E456)</f>
        <v>122874115.1486672</v>
      </c>
      <c r="F457" s="95">
        <f>(E457/E443)-1</f>
        <v>1.4821053466056888E-2</v>
      </c>
      <c r="G457" s="93">
        <f>SUM(G445:G456)</f>
        <v>122935553.84521487</v>
      </c>
      <c r="H457" s="95">
        <f t="shared" si="267"/>
        <v>1.4967954253970683E-2</v>
      </c>
      <c r="I457" s="91"/>
      <c r="J457" s="96">
        <f>SUM(J445:J456)</f>
        <v>57783176.747723669</v>
      </c>
      <c r="K457" s="95">
        <f t="shared" si="268"/>
        <v>1.4770114038056059E-2</v>
      </c>
      <c r="L457" s="114"/>
      <c r="M457" s="95"/>
      <c r="N457" s="60">
        <f t="shared" si="269"/>
        <v>0.4477861738860005</v>
      </c>
      <c r="O457" s="77">
        <f>AVERAGE(O445:O456)</f>
        <v>4.7369385243249414E-2</v>
      </c>
      <c r="P457" s="91"/>
      <c r="Q457" s="97"/>
      <c r="R457" s="97"/>
      <c r="S457" s="91"/>
      <c r="T457" s="105">
        <f>AVERAGE(T445:T456)</f>
        <v>4.7369385243249428E-2</v>
      </c>
    </row>
    <row r="458" spans="1:20" s="36" customFormat="1">
      <c r="D458" s="61"/>
      <c r="E458" s="86"/>
      <c r="Q458" s="67"/>
    </row>
    <row r="459" spans="1:20" s="36" customFormat="1">
      <c r="A459" s="36">
        <v>2029</v>
      </c>
      <c r="B459" s="63" t="s">
        <v>96</v>
      </c>
      <c r="C459" s="33">
        <v>9739207.1901580803</v>
      </c>
      <c r="D459" s="64">
        <f>(C459/C445)-1</f>
        <v>1.5234733107312159E-2</v>
      </c>
      <c r="E459" s="29">
        <f>(G459+J456-J459)</f>
        <v>9855126.4878009893</v>
      </c>
      <c r="F459" s="65">
        <f t="shared" ref="F459:F470" si="277">(E459/E445)-1</f>
        <v>1.4485959443943708E-2</v>
      </c>
      <c r="G459" s="29">
        <f>+(C459-(C459*T459))</f>
        <v>9247350.6199255027</v>
      </c>
      <c r="H459" s="65">
        <f t="shared" ref="H459:H471" si="278">(G459/G445)-1</f>
        <v>1.5234733107312159E-2</v>
      </c>
      <c r="I459" s="62"/>
      <c r="J459" s="29">
        <f>+C459*Q459</f>
        <v>3963921.4563071281</v>
      </c>
      <c r="K459" s="65">
        <f t="shared" ref="K459:K471" si="279">(J459/J445)-1</f>
        <v>1.5234733107312159E-2</v>
      </c>
      <c r="L459" s="90"/>
      <c r="M459" s="90"/>
      <c r="N459" s="53">
        <f t="shared" ref="N459:N471" si="280">(J459/C459)</f>
        <v>0.40700658471593604</v>
      </c>
      <c r="O459" s="54">
        <f t="shared" ref="O459:O470" si="281">(C459-G459)/C459</f>
        <v>5.050273196052564E-2</v>
      </c>
      <c r="P459" s="62"/>
      <c r="Q459" s="67">
        <f>+Q445</f>
        <v>0.40700658471593604</v>
      </c>
      <c r="R459" s="111"/>
      <c r="T459" s="67">
        <f t="shared" ref="T459:T470" si="282">+T445</f>
        <v>5.0502731960525703E-2</v>
      </c>
    </row>
    <row r="460" spans="1:20" s="36" customFormat="1">
      <c r="B460" s="63" t="s">
        <v>97</v>
      </c>
      <c r="C460" s="33">
        <v>8750937.1764045097</v>
      </c>
      <c r="D460" s="64">
        <f t="shared" ref="D460:D471" si="283">(C460/C446)-1</f>
        <v>-1.1559398566821311E-2</v>
      </c>
      <c r="E460" s="29">
        <f>(G460+J459-J460)</f>
        <v>8857021.4904555008</v>
      </c>
      <c r="F460" s="65">
        <f t="shared" si="277"/>
        <v>2.5526634325712116E-4</v>
      </c>
      <c r="G460" s="29">
        <f t="shared" ref="G460:G470" si="284">+(C460-(C460*T460))</f>
        <v>8311641.5580401104</v>
      </c>
      <c r="H460" s="65">
        <f t="shared" si="278"/>
        <v>-1.1559398566821311E-2</v>
      </c>
      <c r="I460" s="62"/>
      <c r="J460" s="29">
        <f t="shared" ref="J460:J470" si="285">+C460*Q460</f>
        <v>3418541.5238917368</v>
      </c>
      <c r="K460" s="65">
        <f t="shared" si="279"/>
        <v>-1.1559398566821311E-2</v>
      </c>
      <c r="L460" s="90"/>
      <c r="M460" s="90"/>
      <c r="N460" s="53">
        <f t="shared" si="280"/>
        <v>0.39064861911125159</v>
      </c>
      <c r="O460" s="54">
        <f t="shared" si="281"/>
        <v>5.0199836829921379E-2</v>
      </c>
      <c r="P460" s="62"/>
      <c r="Q460" s="67">
        <f t="shared" ref="Q460:Q470" si="286">+Q446</f>
        <v>0.39064861911125159</v>
      </c>
      <c r="R460" s="111"/>
      <c r="T460" s="67">
        <f t="shared" si="282"/>
        <v>5.0199836829921421E-2</v>
      </c>
    </row>
    <row r="461" spans="1:20" s="36" customFormat="1">
      <c r="B461" s="63" t="s">
        <v>98</v>
      </c>
      <c r="C461" s="33">
        <v>9892758.4103112537</v>
      </c>
      <c r="D461" s="64">
        <f t="shared" si="283"/>
        <v>1.7131144753774308E-2</v>
      </c>
      <c r="E461" s="29">
        <f t="shared" ref="E461:E470" si="287">(G461+J460-J461)</f>
        <v>8881596.815543361</v>
      </c>
      <c r="F461" s="65">
        <f t="shared" si="277"/>
        <v>5.8931237115857904E-3</v>
      </c>
      <c r="G461" s="29">
        <f t="shared" si="284"/>
        <v>9405090.2984454241</v>
      </c>
      <c r="H461" s="65">
        <f t="shared" si="278"/>
        <v>1.7131144753774086E-2</v>
      </c>
      <c r="I461" s="62"/>
      <c r="J461" s="29">
        <f t="shared" si="285"/>
        <v>3942035.0067938007</v>
      </c>
      <c r="K461" s="65">
        <f t="shared" si="279"/>
        <v>1.7131144753774308E-2</v>
      </c>
      <c r="L461" s="90"/>
      <c r="M461" s="90"/>
      <c r="N461" s="53">
        <f t="shared" si="280"/>
        <v>0.39847682954483199</v>
      </c>
      <c r="O461" s="54">
        <f t="shared" si="281"/>
        <v>4.9295463574399193E-2</v>
      </c>
      <c r="P461" s="62"/>
      <c r="Q461" s="67">
        <f t="shared" si="286"/>
        <v>0.39847682954483199</v>
      </c>
      <c r="R461" s="111"/>
      <c r="T461" s="67">
        <f t="shared" si="282"/>
        <v>4.9295463574399137E-2</v>
      </c>
    </row>
    <row r="462" spans="1:20" s="36" customFormat="1">
      <c r="B462" s="63" t="s">
        <v>99</v>
      </c>
      <c r="C462" s="33">
        <v>10192986.853468612</v>
      </c>
      <c r="D462" s="64">
        <f t="shared" si="283"/>
        <v>1.8010867315118695E-2</v>
      </c>
      <c r="E462" s="29">
        <f t="shared" si="287"/>
        <v>9208353.6943455189</v>
      </c>
      <c r="F462" s="65">
        <f t="shared" si="277"/>
        <v>1.7634077718138963E-2</v>
      </c>
      <c r="G462" s="29">
        <f t="shared" si="284"/>
        <v>9727600.2866137773</v>
      </c>
      <c r="H462" s="65">
        <f t="shared" si="278"/>
        <v>1.8010867315118695E-2</v>
      </c>
      <c r="I462" s="62"/>
      <c r="J462" s="29">
        <f t="shared" si="285"/>
        <v>4461281.5990620591</v>
      </c>
      <c r="K462" s="65">
        <f t="shared" si="279"/>
        <v>1.8010867315118917E-2</v>
      </c>
      <c r="L462" s="90"/>
      <c r="M462" s="90"/>
      <c r="N462" s="53">
        <f t="shared" si="280"/>
        <v>0.43768148268963103</v>
      </c>
      <c r="O462" s="54">
        <f t="shared" si="281"/>
        <v>4.5657526448831462E-2</v>
      </c>
      <c r="P462" s="62"/>
      <c r="Q462" s="67">
        <f t="shared" si="286"/>
        <v>0.43768148268963103</v>
      </c>
      <c r="R462" s="111"/>
      <c r="T462" s="67">
        <f t="shared" si="282"/>
        <v>4.5657526448831441E-2</v>
      </c>
    </row>
    <row r="463" spans="1:20" s="36" customFormat="1">
      <c r="B463" s="63" t="s">
        <v>100</v>
      </c>
      <c r="C463" s="33">
        <v>11592991.487796966</v>
      </c>
      <c r="D463" s="64">
        <f t="shared" si="283"/>
        <v>1.7227894914953579E-2</v>
      </c>
      <c r="E463" s="29">
        <f t="shared" si="287"/>
        <v>10383607.172982041</v>
      </c>
      <c r="F463" s="65">
        <f t="shared" si="277"/>
        <v>1.7564148732677198E-2</v>
      </c>
      <c r="G463" s="29">
        <f t="shared" si="284"/>
        <v>11087713.256608468</v>
      </c>
      <c r="H463" s="65">
        <f t="shared" si="278"/>
        <v>1.7227894914953579E-2</v>
      </c>
      <c r="I463" s="62"/>
      <c r="J463" s="29">
        <f t="shared" si="285"/>
        <v>5165387.6826884849</v>
      </c>
      <c r="K463" s="65">
        <f t="shared" si="279"/>
        <v>1.7227894914953579E-2</v>
      </c>
      <c r="L463" s="90"/>
      <c r="M463" s="90"/>
      <c r="N463" s="53">
        <f t="shared" si="280"/>
        <v>0.44556124173175526</v>
      </c>
      <c r="O463" s="54">
        <f t="shared" si="281"/>
        <v>4.3584801362130325E-2</v>
      </c>
      <c r="P463" s="62"/>
      <c r="Q463" s="67">
        <f t="shared" si="286"/>
        <v>0.44556124173175526</v>
      </c>
      <c r="R463" s="111"/>
      <c r="T463" s="67">
        <f t="shared" si="282"/>
        <v>4.3584801362130311E-2</v>
      </c>
    </row>
    <row r="464" spans="1:20" s="36" customFormat="1">
      <c r="B464" s="63" t="s">
        <v>101</v>
      </c>
      <c r="C464" s="33">
        <v>12127048.312557595</v>
      </c>
      <c r="D464" s="64">
        <f t="shared" si="283"/>
        <v>1.7121246180540117E-2</v>
      </c>
      <c r="E464" s="29">
        <f t="shared" si="287"/>
        <v>11330799.816721659</v>
      </c>
      <c r="F464" s="65">
        <f t="shared" si="277"/>
        <v>1.7169861515724305E-2</v>
      </c>
      <c r="G464" s="29">
        <f t="shared" si="284"/>
        <v>11591217.996751344</v>
      </c>
      <c r="H464" s="65">
        <f t="shared" si="278"/>
        <v>1.7121246180540117E-2</v>
      </c>
      <c r="I464" s="62"/>
      <c r="J464" s="29">
        <f t="shared" si="285"/>
        <v>5425805.8627181677</v>
      </c>
      <c r="K464" s="65">
        <f t="shared" si="279"/>
        <v>1.7121246180540117E-2</v>
      </c>
      <c r="L464" s="90"/>
      <c r="M464" s="90"/>
      <c r="N464" s="53">
        <f t="shared" si="280"/>
        <v>0.44741356040444974</v>
      </c>
      <c r="O464" s="54">
        <f t="shared" si="281"/>
        <v>4.4184726736133897E-2</v>
      </c>
      <c r="P464" s="62"/>
      <c r="Q464" s="67">
        <f t="shared" si="286"/>
        <v>0.44741356040444974</v>
      </c>
      <c r="R464" s="111"/>
      <c r="T464" s="67">
        <f t="shared" si="282"/>
        <v>4.4184726736133953E-2</v>
      </c>
    </row>
    <row r="465" spans="1:20" s="36" customFormat="1">
      <c r="B465" s="63" t="s">
        <v>102</v>
      </c>
      <c r="C465" s="33">
        <v>12905006.262529021</v>
      </c>
      <c r="D465" s="64">
        <f t="shared" si="283"/>
        <v>1.67124661183502E-2</v>
      </c>
      <c r="E465" s="29">
        <f t="shared" si="287"/>
        <v>12005670.097353997</v>
      </c>
      <c r="F465" s="65">
        <f t="shared" si="277"/>
        <v>1.6897168230748827E-2</v>
      </c>
      <c r="G465" s="29">
        <f t="shared" si="284"/>
        <v>12304446.801961171</v>
      </c>
      <c r="H465" s="65">
        <f t="shared" si="278"/>
        <v>1.67124661183502E-2</v>
      </c>
      <c r="I465" s="62"/>
      <c r="J465" s="29">
        <f t="shared" si="285"/>
        <v>5724582.5673253406</v>
      </c>
      <c r="K465" s="65">
        <f t="shared" si="279"/>
        <v>1.67124661183502E-2</v>
      </c>
      <c r="L465" s="90"/>
      <c r="M465" s="90"/>
      <c r="N465" s="53">
        <f t="shared" si="280"/>
        <v>0.44359393950448822</v>
      </c>
      <c r="O465" s="54">
        <f t="shared" si="281"/>
        <v>4.6536936778685277E-2</v>
      </c>
      <c r="P465" s="62"/>
      <c r="Q465" s="67">
        <f t="shared" si="286"/>
        <v>0.44359393950448822</v>
      </c>
      <c r="R465" s="111"/>
      <c r="T465" s="67">
        <f t="shared" si="282"/>
        <v>4.6536936778685332E-2</v>
      </c>
    </row>
    <row r="466" spans="1:20" s="36" customFormat="1">
      <c r="B466" s="63" t="s">
        <v>103</v>
      </c>
      <c r="C466" s="33">
        <v>13136981.124731572</v>
      </c>
      <c r="D466" s="64">
        <f t="shared" si="283"/>
        <v>1.672949455151751E-2</v>
      </c>
      <c r="E466" s="29">
        <f t="shared" si="287"/>
        <v>12177223.221151585</v>
      </c>
      <c r="F466" s="65">
        <f t="shared" si="277"/>
        <v>1.6721489316250171E-2</v>
      </c>
      <c r="G466" s="29">
        <f t="shared" si="284"/>
        <v>12492132.727026984</v>
      </c>
      <c r="H466" s="65">
        <f t="shared" si="278"/>
        <v>1.672949455151751E-2</v>
      </c>
      <c r="I466" s="62"/>
      <c r="J466" s="29">
        <f t="shared" si="285"/>
        <v>6039492.0732007381</v>
      </c>
      <c r="K466" s="65">
        <f t="shared" si="279"/>
        <v>1.672949455151751E-2</v>
      </c>
      <c r="L466" s="90"/>
      <c r="M466" s="90"/>
      <c r="N466" s="53">
        <f t="shared" si="280"/>
        <v>0.45973211165165184</v>
      </c>
      <c r="O466" s="54">
        <f t="shared" si="281"/>
        <v>4.9086497999955403E-2</v>
      </c>
      <c r="P466" s="62"/>
      <c r="Q466" s="67">
        <f t="shared" si="286"/>
        <v>0.45973211165165184</v>
      </c>
      <c r="R466" s="111"/>
      <c r="T466" s="67">
        <f t="shared" si="282"/>
        <v>4.9086497999955465E-2</v>
      </c>
    </row>
    <row r="467" spans="1:20" s="36" customFormat="1">
      <c r="B467" s="63" t="s">
        <v>104</v>
      </c>
      <c r="C467" s="33">
        <v>12091387.998977885</v>
      </c>
      <c r="D467" s="64">
        <f t="shared" si="283"/>
        <v>1.7136523802288695E-2</v>
      </c>
      <c r="E467" s="29">
        <f t="shared" si="287"/>
        <v>11909892.943260558</v>
      </c>
      <c r="F467" s="65">
        <f t="shared" si="277"/>
        <v>1.693007904927768E-2</v>
      </c>
      <c r="G467" s="29">
        <f t="shared" si="284"/>
        <v>11499068.025779834</v>
      </c>
      <c r="H467" s="65">
        <f t="shared" si="278"/>
        <v>1.7136523802288695E-2</v>
      </c>
      <c r="I467" s="62"/>
      <c r="J467" s="29">
        <f t="shared" si="285"/>
        <v>5628667.1557200151</v>
      </c>
      <c r="K467" s="65">
        <f t="shared" si="279"/>
        <v>1.7136523802288695E-2</v>
      </c>
      <c r="L467" s="90"/>
      <c r="M467" s="90"/>
      <c r="N467" s="53">
        <f t="shared" si="280"/>
        <v>0.4655104241296219</v>
      </c>
      <c r="O467" s="54">
        <f t="shared" si="281"/>
        <v>4.8986929643488483E-2</v>
      </c>
      <c r="P467" s="62"/>
      <c r="Q467" s="67">
        <f t="shared" si="286"/>
        <v>0.4655104241296219</v>
      </c>
      <c r="R467" s="111"/>
      <c r="T467" s="67">
        <f t="shared" si="282"/>
        <v>4.8986929643488428E-2</v>
      </c>
    </row>
    <row r="468" spans="1:20" s="36" customFormat="1">
      <c r="B468" s="63" t="s">
        <v>105</v>
      </c>
      <c r="C468" s="33">
        <v>11339368.023865752</v>
      </c>
      <c r="D468" s="64">
        <f t="shared" si="283"/>
        <v>1.7316849309358506E-2</v>
      </c>
      <c r="E468" s="29">
        <f t="shared" si="287"/>
        <v>10998767.828680098</v>
      </c>
      <c r="F468" s="65">
        <f t="shared" si="277"/>
        <v>1.7224558961533631E-2</v>
      </c>
      <c r="G468" s="29">
        <f t="shared" si="284"/>
        <v>10783563.800321177</v>
      </c>
      <c r="H468" s="65">
        <f t="shared" si="278"/>
        <v>1.7316849309358506E-2</v>
      </c>
      <c r="I468" s="62"/>
      <c r="J468" s="29">
        <f t="shared" si="285"/>
        <v>5413463.1273610936</v>
      </c>
      <c r="K468" s="65">
        <f t="shared" si="279"/>
        <v>1.7316849309358506E-2</v>
      </c>
      <c r="L468" s="90"/>
      <c r="M468" s="90"/>
      <c r="N468" s="53">
        <f t="shared" si="280"/>
        <v>0.47740430648052706</v>
      </c>
      <c r="O468" s="54">
        <f t="shared" si="281"/>
        <v>4.9015449747709459E-2</v>
      </c>
      <c r="P468" s="62"/>
      <c r="Q468" s="67">
        <f t="shared" si="286"/>
        <v>0.47740430648052701</v>
      </c>
      <c r="R468" s="111"/>
      <c r="T468" s="67">
        <f t="shared" si="282"/>
        <v>4.9015449747709543E-2</v>
      </c>
    </row>
    <row r="469" spans="1:20" s="36" customFormat="1">
      <c r="B469" s="75" t="s">
        <v>106</v>
      </c>
      <c r="C469" s="33">
        <v>9473090.5809118338</v>
      </c>
      <c r="D469" s="64">
        <f t="shared" si="283"/>
        <v>1.8336119334910306E-2</v>
      </c>
      <c r="E469" s="29">
        <f t="shared" si="287"/>
        <v>9634430.9335672036</v>
      </c>
      <c r="F469" s="65">
        <f t="shared" si="277"/>
        <v>1.7763153331290082E-2</v>
      </c>
      <c r="G469" s="29">
        <f t="shared" si="284"/>
        <v>9060506.4969036244</v>
      </c>
      <c r="H469" s="65">
        <f t="shared" si="278"/>
        <v>1.8336119334910306E-2</v>
      </c>
      <c r="I469" s="62"/>
      <c r="J469" s="29">
        <f t="shared" si="285"/>
        <v>4839538.6906975126</v>
      </c>
      <c r="K469" s="65">
        <f t="shared" si="279"/>
        <v>1.8336119334910528E-2</v>
      </c>
      <c r="L469" s="90"/>
      <c r="M469" s="90"/>
      <c r="N469" s="53">
        <f t="shared" si="280"/>
        <v>0.51087220684336387</v>
      </c>
      <c r="O469" s="54">
        <f t="shared" si="281"/>
        <v>4.3553271288206775E-2</v>
      </c>
      <c r="P469" s="62"/>
      <c r="Q469" s="67">
        <f t="shared" si="286"/>
        <v>0.51087220684336387</v>
      </c>
      <c r="R469" s="111"/>
      <c r="T469" s="67">
        <f t="shared" si="282"/>
        <v>4.355327128820681E-2</v>
      </c>
    </row>
    <row r="470" spans="1:20" s="36" customFormat="1">
      <c r="B470" s="63" t="s">
        <v>107</v>
      </c>
      <c r="C470" s="33">
        <v>9759121.290521903</v>
      </c>
      <c r="D470" s="64">
        <f t="shared" si="283"/>
        <v>1.7957167218752401E-2</v>
      </c>
      <c r="E470" s="29">
        <f t="shared" si="287"/>
        <v>9478104.2736674584</v>
      </c>
      <c r="F470" s="65">
        <f t="shared" si="277"/>
        <v>1.8150625669279163E-2</v>
      </c>
      <c r="G470" s="29">
        <f t="shared" si="284"/>
        <v>9292357.6404764298</v>
      </c>
      <c r="H470" s="65">
        <f t="shared" si="278"/>
        <v>1.7957167218752623E-2</v>
      </c>
      <c r="I470" s="62"/>
      <c r="J470" s="29">
        <f t="shared" si="285"/>
        <v>4653792.057506484</v>
      </c>
      <c r="K470" s="65">
        <f t="shared" si="279"/>
        <v>1.7957167218752401E-2</v>
      </c>
      <c r="L470" s="90"/>
      <c r="M470" s="90"/>
      <c r="N470" s="53">
        <f t="shared" si="280"/>
        <v>0.47686588976266392</v>
      </c>
      <c r="O470" s="54">
        <f t="shared" si="281"/>
        <v>4.7828450549005454E-2</v>
      </c>
      <c r="P470" s="62"/>
      <c r="Q470" s="67">
        <f t="shared" si="286"/>
        <v>0.47686588976266392</v>
      </c>
      <c r="R470" s="111"/>
      <c r="T470" s="67">
        <f t="shared" si="282"/>
        <v>4.7828450549005537E-2</v>
      </c>
    </row>
    <row r="471" spans="1:20" s="36" customFormat="1">
      <c r="A471" s="91"/>
      <c r="B471" s="92" t="s">
        <v>108</v>
      </c>
      <c r="C471" s="93">
        <f>SUM(C459:C470)</f>
        <v>131000884.71223497</v>
      </c>
      <c r="D471" s="94">
        <f t="shared" si="283"/>
        <v>1.5181030926681327E-2</v>
      </c>
      <c r="E471" s="93">
        <f>SUM(E459:E470)</f>
        <v>124720594.77552995</v>
      </c>
      <c r="F471" s="95">
        <f>(E471/E457)-1</f>
        <v>1.5027409350038212E-2</v>
      </c>
      <c r="G471" s="93">
        <f>SUM(G459:G470)</f>
        <v>124802689.50885385</v>
      </c>
      <c r="H471" s="95">
        <f t="shared" si="278"/>
        <v>1.5187922494658057E-2</v>
      </c>
      <c r="I471" s="91"/>
      <c r="J471" s="96">
        <f>SUM(J459:J470)</f>
        <v>58676508.803272575</v>
      </c>
      <c r="K471" s="95">
        <f t="shared" si="279"/>
        <v>1.5460071699572975E-2</v>
      </c>
      <c r="L471" s="114"/>
      <c r="M471" s="95"/>
      <c r="N471" s="60">
        <f t="shared" si="280"/>
        <v>0.44790925597308134</v>
      </c>
      <c r="O471" s="77">
        <f>AVERAGE(O459:O470)</f>
        <v>4.7369385243249386E-2</v>
      </c>
      <c r="P471" s="91"/>
      <c r="Q471" s="97"/>
      <c r="R471" s="97"/>
      <c r="S471" s="91"/>
      <c r="T471" s="105">
        <f>AVERAGE(T459:T470)</f>
        <v>4.7369385243249428E-2</v>
      </c>
    </row>
    <row r="472" spans="1:20" s="36" customFormat="1">
      <c r="A472" s="62"/>
      <c r="C472" s="86"/>
      <c r="D472" s="61"/>
      <c r="E472" s="86"/>
      <c r="Q472" s="62"/>
    </row>
    <row r="473" spans="1:20" s="36" customFormat="1">
      <c r="A473" s="36">
        <v>2030</v>
      </c>
      <c r="B473" s="63" t="s">
        <v>96</v>
      </c>
      <c r="C473" s="33">
        <v>9919205.2618759051</v>
      </c>
      <c r="D473" s="64">
        <f>(C473/C459)-1</f>
        <v>1.8481799206379046E-2</v>
      </c>
      <c r="E473" s="29">
        <f>(G473+J470-J473)</f>
        <v>10034868.498047981</v>
      </c>
      <c r="F473" s="65">
        <f t="shared" ref="F473:F484" si="288">(E473/E459)-1</f>
        <v>1.8238427530025358E-2</v>
      </c>
      <c r="G473" s="29">
        <f>+(C473-(C473*T473))</f>
        <v>9418258.2972739507</v>
      </c>
      <c r="H473" s="65">
        <f t="shared" ref="H473:H485" si="289">(G473/G459)-1</f>
        <v>1.8481799206379046E-2</v>
      </c>
      <c r="I473" s="62"/>
      <c r="J473" s="29">
        <f>+C473*Q473</f>
        <v>4037181.8567324542</v>
      </c>
      <c r="K473" s="65">
        <f t="shared" ref="K473:K485" si="290">(J473/J459)-1</f>
        <v>1.8481799206379046E-2</v>
      </c>
      <c r="L473" s="90"/>
      <c r="M473" s="90"/>
      <c r="N473" s="53">
        <f t="shared" ref="N473:N485" si="291">(J473/C473)</f>
        <v>0.40700658471593604</v>
      </c>
      <c r="O473" s="54">
        <f t="shared" ref="O473:O484" si="292">(C473-G473)/C473</f>
        <v>5.0502731960525647E-2</v>
      </c>
      <c r="P473" s="62"/>
      <c r="Q473" s="67">
        <f>+Q459</f>
        <v>0.40700658471593604</v>
      </c>
      <c r="R473" s="111"/>
      <c r="T473" s="67">
        <f t="shared" ref="T473:T484" si="293">+T459</f>
        <v>5.0502731960525703E-2</v>
      </c>
    </row>
    <row r="474" spans="1:20" s="36" customFormat="1">
      <c r="B474" s="63" t="s">
        <v>97</v>
      </c>
      <c r="C474" s="33">
        <v>8916680.733002983</v>
      </c>
      <c r="D474" s="64">
        <f t="shared" ref="D474:D485" si="294">(C474/C460)-1</f>
        <v>1.8940092158971744E-2</v>
      </c>
      <c r="E474" s="29">
        <f>(G474+J473-J474)</f>
        <v>9022957.6564706657</v>
      </c>
      <c r="F474" s="65">
        <f t="shared" si="288"/>
        <v>1.87349851407701E-2</v>
      </c>
      <c r="G474" s="29">
        <f t="shared" ref="G474:G484" si="295">+(C474-(C474*T474))</f>
        <v>8469064.81514173</v>
      </c>
      <c r="H474" s="65">
        <f t="shared" si="289"/>
        <v>1.8940092158971744E-2</v>
      </c>
      <c r="I474" s="62"/>
      <c r="J474" s="29">
        <f t="shared" ref="J474:J484" si="296">+C474*Q474</f>
        <v>3483289.015403518</v>
      </c>
      <c r="K474" s="65">
        <f t="shared" si="290"/>
        <v>1.8940092158971744E-2</v>
      </c>
      <c r="L474" s="90"/>
      <c r="M474" s="90"/>
      <c r="N474" s="53">
        <f t="shared" si="291"/>
        <v>0.39064861911125159</v>
      </c>
      <c r="O474" s="54">
        <f t="shared" si="292"/>
        <v>5.0199836829921324E-2</v>
      </c>
      <c r="P474" s="62"/>
      <c r="Q474" s="67">
        <f t="shared" ref="Q474:Q484" si="297">+Q460</f>
        <v>0.39064861911125159</v>
      </c>
      <c r="R474" s="111"/>
      <c r="T474" s="67">
        <f t="shared" si="293"/>
        <v>5.0199836829921421E-2</v>
      </c>
    </row>
    <row r="475" spans="1:20" s="36" customFormat="1">
      <c r="B475" s="63" t="s">
        <v>98</v>
      </c>
      <c r="C475" s="33">
        <v>10074464.969788047</v>
      </c>
      <c r="D475" s="64">
        <f t="shared" si="294"/>
        <v>1.8367633367797565E-2</v>
      </c>
      <c r="E475" s="29">
        <f t="shared" ref="E475:E484" si="298">(G475+J474-J475)</f>
        <v>9046687.7037202064</v>
      </c>
      <c r="F475" s="65">
        <f t="shared" si="288"/>
        <v>1.8587973717510531E-2</v>
      </c>
      <c r="G475" s="29">
        <f t="shared" si="295"/>
        <v>9577839.5488383006</v>
      </c>
      <c r="H475" s="65">
        <f t="shared" si="289"/>
        <v>1.8367633367797787E-2</v>
      </c>
      <c r="I475" s="62"/>
      <c r="J475" s="29">
        <f t="shared" si="296"/>
        <v>4014440.8605216122</v>
      </c>
      <c r="K475" s="65">
        <f t="shared" si="290"/>
        <v>1.8367633367797565E-2</v>
      </c>
      <c r="L475" s="90"/>
      <c r="M475" s="90"/>
      <c r="N475" s="53">
        <f t="shared" si="291"/>
        <v>0.39847682954483199</v>
      </c>
      <c r="O475" s="54">
        <f t="shared" si="292"/>
        <v>4.9295463574399054E-2</v>
      </c>
      <c r="P475" s="62"/>
      <c r="Q475" s="67">
        <f t="shared" si="297"/>
        <v>0.39847682954483199</v>
      </c>
      <c r="R475" s="111"/>
      <c r="T475" s="67">
        <f t="shared" si="293"/>
        <v>4.9295463574399137E-2</v>
      </c>
    </row>
    <row r="476" spans="1:20" s="36" customFormat="1">
      <c r="B476" s="63" t="s">
        <v>99</v>
      </c>
      <c r="C476" s="33">
        <v>10378445.165216004</v>
      </c>
      <c r="D476" s="64">
        <f t="shared" si="294"/>
        <v>1.8194697433979501E-2</v>
      </c>
      <c r="E476" s="29">
        <f t="shared" si="298"/>
        <v>9376578.6231842488</v>
      </c>
      <c r="F476" s="65">
        <f t="shared" si="288"/>
        <v>1.8268730157707802E-2</v>
      </c>
      <c r="G476" s="29">
        <f t="shared" si="295"/>
        <v>9904591.0305874087</v>
      </c>
      <c r="H476" s="65">
        <f t="shared" si="289"/>
        <v>1.8194697433979723E-2</v>
      </c>
      <c r="I476" s="62"/>
      <c r="J476" s="29">
        <f t="shared" si="296"/>
        <v>4542453.2679247735</v>
      </c>
      <c r="K476" s="65">
        <f t="shared" si="290"/>
        <v>1.8194697433979501E-2</v>
      </c>
      <c r="L476" s="90"/>
      <c r="M476" s="90"/>
      <c r="N476" s="53">
        <f t="shared" si="291"/>
        <v>0.43768148268963103</v>
      </c>
      <c r="O476" s="54">
        <f t="shared" si="292"/>
        <v>4.5657526448831372E-2</v>
      </c>
      <c r="P476" s="62"/>
      <c r="Q476" s="67">
        <f t="shared" si="297"/>
        <v>0.43768148268963103</v>
      </c>
      <c r="R476" s="111"/>
      <c r="T476" s="67">
        <f t="shared" si="293"/>
        <v>4.5657526448831441E-2</v>
      </c>
    </row>
    <row r="477" spans="1:20" s="36" customFormat="1">
      <c r="B477" s="63" t="s">
        <v>100</v>
      </c>
      <c r="C477" s="33">
        <v>11794865.158361118</v>
      </c>
      <c r="D477" s="64">
        <f t="shared" si="294"/>
        <v>1.741342351339159E-2</v>
      </c>
      <c r="E477" s="29">
        <f t="shared" si="298"/>
        <v>10567906.805247616</v>
      </c>
      <c r="F477" s="65">
        <f t="shared" si="288"/>
        <v>1.7749095203169807E-2</v>
      </c>
      <c r="G477" s="29">
        <f t="shared" si="295"/>
        <v>11280788.303340837</v>
      </c>
      <c r="H477" s="65">
        <f t="shared" si="289"/>
        <v>1.741342351339159E-2</v>
      </c>
      <c r="I477" s="62"/>
      <c r="J477" s="29">
        <f t="shared" si="296"/>
        <v>5255334.7660179958</v>
      </c>
      <c r="K477" s="65">
        <f t="shared" si="290"/>
        <v>1.741342351339159E-2</v>
      </c>
      <c r="L477" s="90"/>
      <c r="M477" s="90"/>
      <c r="N477" s="53">
        <f t="shared" si="291"/>
        <v>0.44556124173175526</v>
      </c>
      <c r="O477" s="54">
        <f t="shared" si="292"/>
        <v>4.3584801362130304E-2</v>
      </c>
      <c r="P477" s="62"/>
      <c r="Q477" s="67">
        <f t="shared" si="297"/>
        <v>0.44556124173175526</v>
      </c>
      <c r="R477" s="111"/>
      <c r="T477" s="67">
        <f t="shared" si="293"/>
        <v>4.3584801362130311E-2</v>
      </c>
    </row>
    <row r="478" spans="1:20" s="36" customFormat="1">
      <c r="B478" s="63" t="s">
        <v>101</v>
      </c>
      <c r="C478" s="33">
        <v>12337323.586454263</v>
      </c>
      <c r="D478" s="64">
        <f t="shared" si="294"/>
        <v>1.7339361440403156E-2</v>
      </c>
      <c r="E478" s="29">
        <f t="shared" si="298"/>
        <v>11527651.20947222</v>
      </c>
      <c r="F478" s="65">
        <f t="shared" si="288"/>
        <v>1.7373124222003655E-2</v>
      </c>
      <c r="G478" s="29">
        <f t="shared" si="295"/>
        <v>11792202.315131521</v>
      </c>
      <c r="H478" s="65">
        <f t="shared" si="289"/>
        <v>1.7339361440403156E-2</v>
      </c>
      <c r="I478" s="62"/>
      <c r="J478" s="29">
        <f t="shared" si="296"/>
        <v>5519885.8716772972</v>
      </c>
      <c r="K478" s="65">
        <f t="shared" si="290"/>
        <v>1.7339361440403378E-2</v>
      </c>
      <c r="L478" s="90"/>
      <c r="M478" s="90"/>
      <c r="N478" s="53">
        <f t="shared" si="291"/>
        <v>0.44741356040444974</v>
      </c>
      <c r="O478" s="54">
        <f t="shared" si="292"/>
        <v>4.4184726736133988E-2</v>
      </c>
      <c r="P478" s="62"/>
      <c r="Q478" s="67">
        <f t="shared" si="297"/>
        <v>0.44741356040444974</v>
      </c>
      <c r="R478" s="111"/>
      <c r="T478" s="67">
        <f t="shared" si="293"/>
        <v>4.4184726736133953E-2</v>
      </c>
    </row>
    <row r="479" spans="1:20" s="36" customFormat="1">
      <c r="B479" s="63" t="s">
        <v>102</v>
      </c>
      <c r="C479" s="33">
        <v>13122761.625298508</v>
      </c>
      <c r="D479" s="64">
        <f t="shared" si="294"/>
        <v>1.6873712289606546E-2</v>
      </c>
      <c r="E479" s="29">
        <f t="shared" si="298"/>
        <v>12210776.842313044</v>
      </c>
      <c r="F479" s="65">
        <f t="shared" si="288"/>
        <v>1.7084156344113754E-2</v>
      </c>
      <c r="G479" s="29">
        <f t="shared" si="295"/>
        <v>12512068.497180233</v>
      </c>
      <c r="H479" s="65">
        <f t="shared" si="289"/>
        <v>1.6873712289606546E-2</v>
      </c>
      <c r="I479" s="62"/>
      <c r="J479" s="29">
        <f t="shared" si="296"/>
        <v>5821177.5265444852</v>
      </c>
      <c r="K479" s="65">
        <f t="shared" si="290"/>
        <v>1.6873712289606546E-2</v>
      </c>
      <c r="L479" s="90"/>
      <c r="M479" s="90"/>
      <c r="N479" s="53">
        <f t="shared" si="291"/>
        <v>0.44359393950448817</v>
      </c>
      <c r="O479" s="54">
        <f t="shared" si="292"/>
        <v>4.6536936778685339E-2</v>
      </c>
      <c r="P479" s="62"/>
      <c r="Q479" s="67">
        <f t="shared" si="297"/>
        <v>0.44359393950448822</v>
      </c>
      <c r="R479" s="111"/>
      <c r="T479" s="67">
        <f t="shared" si="293"/>
        <v>4.6536936778685332E-2</v>
      </c>
    </row>
    <row r="480" spans="1:20" s="36" customFormat="1">
      <c r="B480" s="63" t="s">
        <v>103</v>
      </c>
      <c r="C480" s="33">
        <v>13358130.467795286</v>
      </c>
      <c r="D480" s="64">
        <f t="shared" si="294"/>
        <v>1.6834106783283787E-2</v>
      </c>
      <c r="E480" s="29">
        <f t="shared" si="298"/>
        <v>12382442.6221714</v>
      </c>
      <c r="F480" s="65">
        <f t="shared" si="288"/>
        <v>1.6852725559251658E-2</v>
      </c>
      <c r="G480" s="29">
        <f t="shared" si="295"/>
        <v>12702426.62330471</v>
      </c>
      <c r="H480" s="65">
        <f t="shared" si="289"/>
        <v>1.6834106783283787E-2</v>
      </c>
      <c r="I480" s="62"/>
      <c r="J480" s="29">
        <f t="shared" si="296"/>
        <v>6141161.5276777949</v>
      </c>
      <c r="K480" s="65">
        <f t="shared" si="290"/>
        <v>1.6834106783283787E-2</v>
      </c>
      <c r="L480" s="90"/>
      <c r="M480" s="90"/>
      <c r="N480" s="53">
        <f t="shared" si="291"/>
        <v>0.45973211165165184</v>
      </c>
      <c r="O480" s="54">
        <f t="shared" si="292"/>
        <v>4.9086497999955396E-2</v>
      </c>
      <c r="P480" s="62"/>
      <c r="Q480" s="67">
        <f t="shared" si="297"/>
        <v>0.45973211165165184</v>
      </c>
      <c r="R480" s="111"/>
      <c r="T480" s="67">
        <f t="shared" si="293"/>
        <v>4.9086497999955465E-2</v>
      </c>
    </row>
    <row r="481" spans="1:20" s="36" customFormat="1">
      <c r="B481" s="63" t="s">
        <v>104</v>
      </c>
      <c r="C481" s="33">
        <v>12299432.744016636</v>
      </c>
      <c r="D481" s="64">
        <f t="shared" si="294"/>
        <v>1.7206026723841639E-2</v>
      </c>
      <c r="E481" s="29">
        <f t="shared" si="298"/>
        <v>12112568.671987526</v>
      </c>
      <c r="F481" s="65">
        <f t="shared" si="288"/>
        <v>1.7017426579107653E-2</v>
      </c>
      <c r="G481" s="29">
        <f t="shared" si="295"/>
        <v>11696921.297530675</v>
      </c>
      <c r="H481" s="65">
        <f t="shared" si="289"/>
        <v>1.7206026723841639E-2</v>
      </c>
      <c r="I481" s="62"/>
      <c r="J481" s="29">
        <f t="shared" si="296"/>
        <v>5725514.1532209432</v>
      </c>
      <c r="K481" s="65">
        <f t="shared" si="290"/>
        <v>1.7206026723841639E-2</v>
      </c>
      <c r="L481" s="90"/>
      <c r="M481" s="90"/>
      <c r="N481" s="53">
        <f t="shared" si="291"/>
        <v>0.46551042412962185</v>
      </c>
      <c r="O481" s="54">
        <f t="shared" si="292"/>
        <v>4.8986929643488435E-2</v>
      </c>
      <c r="P481" s="62"/>
      <c r="Q481" s="67">
        <f t="shared" si="297"/>
        <v>0.4655104241296219</v>
      </c>
      <c r="R481" s="111"/>
      <c r="T481" s="67">
        <f t="shared" si="293"/>
        <v>4.8986929643488428E-2</v>
      </c>
    </row>
    <row r="482" spans="1:20" s="36" customFormat="1">
      <c r="B482" s="63" t="s">
        <v>105</v>
      </c>
      <c r="C482" s="33">
        <v>11536860.532604869</v>
      </c>
      <c r="D482" s="64">
        <f t="shared" si="294"/>
        <v>1.7416535764908536E-2</v>
      </c>
      <c r="E482" s="29">
        <f t="shared" si="298"/>
        <v>11189143.376612794</v>
      </c>
      <c r="F482" s="65">
        <f t="shared" si="288"/>
        <v>1.7308806849825276E-2</v>
      </c>
      <c r="G482" s="29">
        <f t="shared" si="295"/>
        <v>10971376.124922642</v>
      </c>
      <c r="H482" s="65">
        <f t="shared" si="289"/>
        <v>1.7416535764908536E-2</v>
      </c>
      <c r="I482" s="62"/>
      <c r="J482" s="29">
        <f t="shared" si="296"/>
        <v>5507746.9015307911</v>
      </c>
      <c r="K482" s="65">
        <f t="shared" si="290"/>
        <v>1.7416535764908314E-2</v>
      </c>
      <c r="L482" s="90"/>
      <c r="M482" s="90"/>
      <c r="N482" s="53">
        <f t="shared" si="291"/>
        <v>0.47740430648052701</v>
      </c>
      <c r="O482" s="54">
        <f t="shared" si="292"/>
        <v>4.9015449747709494E-2</v>
      </c>
      <c r="P482" s="62"/>
      <c r="Q482" s="67">
        <f t="shared" si="297"/>
        <v>0.47740430648052701</v>
      </c>
      <c r="R482" s="111"/>
      <c r="T482" s="67">
        <f t="shared" si="293"/>
        <v>4.9015449747709543E-2</v>
      </c>
    </row>
    <row r="483" spans="1:20" s="36" customFormat="1">
      <c r="B483" s="75" t="s">
        <v>106</v>
      </c>
      <c r="C483" s="33">
        <v>9650450.2220101841</v>
      </c>
      <c r="D483" s="64">
        <f t="shared" si="294"/>
        <v>1.8722468616074295E-2</v>
      </c>
      <c r="E483" s="29">
        <f t="shared" si="298"/>
        <v>9807741.645018056</v>
      </c>
      <c r="F483" s="65">
        <f t="shared" si="288"/>
        <v>1.7988681702727494E-2</v>
      </c>
      <c r="G483" s="29">
        <f t="shared" si="295"/>
        <v>9230141.5454376396</v>
      </c>
      <c r="H483" s="65">
        <f t="shared" si="289"/>
        <v>1.8722468616074295E-2</v>
      </c>
      <c r="I483" s="62"/>
      <c r="J483" s="29">
        <f t="shared" si="296"/>
        <v>4930146.8019503737</v>
      </c>
      <c r="K483" s="65">
        <f t="shared" si="290"/>
        <v>1.8722468616074295E-2</v>
      </c>
      <c r="L483" s="90"/>
      <c r="M483" s="90"/>
      <c r="N483" s="53">
        <f t="shared" si="291"/>
        <v>0.51087220684336387</v>
      </c>
      <c r="O483" s="54">
        <f t="shared" si="292"/>
        <v>4.3553271288206741E-2</v>
      </c>
      <c r="P483" s="62"/>
      <c r="Q483" s="67">
        <f t="shared" si="297"/>
        <v>0.51087220684336387</v>
      </c>
      <c r="R483" s="111"/>
      <c r="T483" s="67">
        <f t="shared" si="293"/>
        <v>4.355327128820681E-2</v>
      </c>
    </row>
    <row r="484" spans="1:20" s="36" customFormat="1">
      <c r="B484" s="63" t="s">
        <v>107</v>
      </c>
      <c r="C484" s="33">
        <v>9940453.3515236359</v>
      </c>
      <c r="D484" s="64">
        <f t="shared" si="294"/>
        <v>1.8580777469980214E-2</v>
      </c>
      <c r="E484" s="29">
        <f t="shared" si="298"/>
        <v>9654900.5397973899</v>
      </c>
      <c r="F484" s="65">
        <f t="shared" si="288"/>
        <v>1.8653125247958702E-2</v>
      </c>
      <c r="G484" s="29">
        <f t="shared" si="295"/>
        <v>9465016.8699655905</v>
      </c>
      <c r="H484" s="65">
        <f t="shared" si="289"/>
        <v>1.8580777469979992E-2</v>
      </c>
      <c r="I484" s="62"/>
      <c r="J484" s="29">
        <f t="shared" si="296"/>
        <v>4740263.1321185734</v>
      </c>
      <c r="K484" s="65">
        <f t="shared" si="290"/>
        <v>1.8580777469980214E-2</v>
      </c>
      <c r="L484" s="90"/>
      <c r="M484" s="90"/>
      <c r="N484" s="53">
        <f t="shared" si="291"/>
        <v>0.47686588976266392</v>
      </c>
      <c r="O484" s="54">
        <f t="shared" si="292"/>
        <v>4.782845054900562E-2</v>
      </c>
      <c r="P484" s="62"/>
      <c r="Q484" s="67">
        <f t="shared" si="297"/>
        <v>0.47686588976266392</v>
      </c>
      <c r="R484" s="111"/>
      <c r="T484" s="67">
        <f t="shared" si="293"/>
        <v>4.7828450549005537E-2</v>
      </c>
    </row>
    <row r="485" spans="1:20" s="36" customFormat="1">
      <c r="A485" s="91"/>
      <c r="B485" s="92" t="s">
        <v>108</v>
      </c>
      <c r="C485" s="93">
        <f>SUM(C473:C484)</f>
        <v>133329073.81794743</v>
      </c>
      <c r="D485" s="94">
        <f t="shared" si="294"/>
        <v>1.7772315895627111E-2</v>
      </c>
      <c r="E485" s="93">
        <f>SUM(E473:E484)</f>
        <v>126934224.19404316</v>
      </c>
      <c r="F485" s="95">
        <f>(E485/E471)-1</f>
        <v>1.7748708002052638E-2</v>
      </c>
      <c r="G485" s="93">
        <f>SUM(G473:G484)</f>
        <v>127020695.26865524</v>
      </c>
      <c r="H485" s="95">
        <f t="shared" si="289"/>
        <v>1.7772099051150958E-2</v>
      </c>
      <c r="I485" s="91"/>
      <c r="J485" s="96">
        <f>SUM(J473:J484)</f>
        <v>59718595.681320623</v>
      </c>
      <c r="K485" s="95">
        <f t="shared" si="290"/>
        <v>1.7759865051649504E-2</v>
      </c>
      <c r="L485" s="114"/>
      <c r="M485" s="104"/>
      <c r="N485" s="60">
        <f t="shared" si="291"/>
        <v>0.44790377650761043</v>
      </c>
      <c r="O485" s="77">
        <f>AVERAGE(O473:O484)</f>
        <v>4.7369385243249386E-2</v>
      </c>
      <c r="P485" s="91"/>
      <c r="Q485" s="97"/>
      <c r="R485" s="97"/>
      <c r="S485" s="91"/>
      <c r="T485" s="105">
        <f>AVERAGE(T473:T484)</f>
        <v>4.7369385243249428E-2</v>
      </c>
    </row>
    <row r="486" spans="1:20" s="36" customFormat="1">
      <c r="D486" s="61"/>
      <c r="E486" s="131"/>
      <c r="Q486" s="67"/>
      <c r="R486" s="62"/>
    </row>
    <row r="487" spans="1:20" s="36" customFormat="1">
      <c r="A487" s="36">
        <f>+A473+1</f>
        <v>2031</v>
      </c>
      <c r="B487" s="132" t="str">
        <f>+B473</f>
        <v>January</v>
      </c>
      <c r="C487" s="33">
        <v>10069462.205788605</v>
      </c>
      <c r="D487" s="64">
        <f>(C487/C473)-1</f>
        <v>1.5148082930616091E-2</v>
      </c>
      <c r="E487" s="29">
        <f>(G487+J484-J487)</f>
        <v>10202852.564837378</v>
      </c>
      <c r="F487" s="65">
        <f t="shared" ref="F487:F498" si="299">(E487/E473)-1</f>
        <v>1.6740036685291226E-2</v>
      </c>
      <c r="G487" s="29">
        <f>+(C487-(C487*T487))</f>
        <v>9560926.855023019</v>
      </c>
      <c r="H487" s="65">
        <f t="shared" ref="H487:H499" si="300">(G487/G473)-1</f>
        <v>1.5148082930616091E-2</v>
      </c>
      <c r="I487" s="62"/>
      <c r="J487" s="29">
        <f>+C487*Q487</f>
        <v>4098337.4223042158</v>
      </c>
      <c r="K487" s="65">
        <f t="shared" ref="K487:K499" si="301">(J487/J473)-1</f>
        <v>1.5148082930616091E-2</v>
      </c>
      <c r="L487" s="90"/>
      <c r="M487" s="90"/>
      <c r="N487" s="53">
        <f t="shared" ref="N487:N499" si="302">(J487/C487)</f>
        <v>0.40700658471593604</v>
      </c>
      <c r="O487" s="54">
        <f t="shared" ref="O487:O498" si="303">(C487-G487)/C487</f>
        <v>5.050273196052571E-2</v>
      </c>
      <c r="P487" s="62"/>
      <c r="Q487" s="67">
        <f>+Q473</f>
        <v>0.40700658471593604</v>
      </c>
      <c r="R487" s="111"/>
      <c r="T487" s="67">
        <f t="shared" ref="T487:T498" si="304">+T473</f>
        <v>5.0502731960525703E-2</v>
      </c>
    </row>
    <row r="488" spans="1:20" s="36" customFormat="1">
      <c r="B488" s="132" t="str">
        <f t="shared" ref="B488:B499" si="305">+B474</f>
        <v>February</v>
      </c>
      <c r="C488" s="33">
        <v>9051008.4324082248</v>
      </c>
      <c r="D488" s="64">
        <f t="shared" ref="D488:D498" si="306">(C488/C474)-1</f>
        <v>1.5064764953180321E-2</v>
      </c>
      <c r="E488" s="29">
        <f>(G488+J487-J488)</f>
        <v>9159222.762574736</v>
      </c>
      <c r="F488" s="65">
        <f t="shared" si="299"/>
        <v>1.5102044284376115E-2</v>
      </c>
      <c r="G488" s="29">
        <f t="shared" ref="G488:G498" si="307">+(C488-(C488*T488))</f>
        <v>8596649.2859550882</v>
      </c>
      <c r="H488" s="65">
        <f t="shared" si="300"/>
        <v>1.5064764953180099E-2</v>
      </c>
      <c r="I488" s="62"/>
      <c r="J488" s="29">
        <f t="shared" ref="J488:J498" si="308">+C488*Q488</f>
        <v>3535763.9456845671</v>
      </c>
      <c r="K488" s="65">
        <f t="shared" si="301"/>
        <v>1.5064764953180321E-2</v>
      </c>
      <c r="L488" s="90"/>
      <c r="M488" s="90"/>
      <c r="N488" s="53">
        <f t="shared" si="302"/>
        <v>0.39064861911125159</v>
      </c>
      <c r="O488" s="54">
        <f t="shared" si="303"/>
        <v>5.0199836829921511E-2</v>
      </c>
      <c r="P488" s="62"/>
      <c r="Q488" s="67">
        <f t="shared" ref="Q488:Q498" si="309">+Q474</f>
        <v>0.39064861911125159</v>
      </c>
      <c r="R488" s="111"/>
      <c r="T488" s="67">
        <f t="shared" si="304"/>
        <v>5.0199836829921421E-2</v>
      </c>
    </row>
    <row r="489" spans="1:20" s="36" customFormat="1">
      <c r="B489" s="132" t="str">
        <f t="shared" si="305"/>
        <v>March</v>
      </c>
      <c r="C489" s="33">
        <v>10218938.284880649</v>
      </c>
      <c r="D489" s="64">
        <f t="shared" si="306"/>
        <v>1.4340544686577195E-2</v>
      </c>
      <c r="E489" s="29">
        <f t="shared" ref="E489:E498" si="310">(G489+J488-J489)</f>
        <v>9178944.8015003055</v>
      </c>
      <c r="F489" s="65">
        <f t="shared" si="299"/>
        <v>1.4619394646032902E-2</v>
      </c>
      <c r="G489" s="29">
        <f t="shared" si="307"/>
        <v>9715190.9848892819</v>
      </c>
      <c r="H489" s="65">
        <f t="shared" si="300"/>
        <v>1.4340544686577195E-2</v>
      </c>
      <c r="I489" s="62"/>
      <c r="J489" s="29">
        <f t="shared" si="308"/>
        <v>4072010.1290735444</v>
      </c>
      <c r="K489" s="65">
        <f t="shared" si="301"/>
        <v>1.4340544686577417E-2</v>
      </c>
      <c r="L489" s="90"/>
      <c r="M489" s="90"/>
      <c r="N489" s="53">
        <f t="shared" si="302"/>
        <v>0.39847682954483199</v>
      </c>
      <c r="O489" s="54">
        <f t="shared" si="303"/>
        <v>4.9295463574399193E-2</v>
      </c>
      <c r="P489" s="62"/>
      <c r="Q489" s="67">
        <f t="shared" si="309"/>
        <v>0.39847682954483199</v>
      </c>
      <c r="R489" s="111"/>
      <c r="T489" s="67">
        <f t="shared" si="304"/>
        <v>4.9295463574399137E-2</v>
      </c>
    </row>
    <row r="490" spans="1:20" s="36" customFormat="1">
      <c r="B490" s="132" t="str">
        <f t="shared" si="305"/>
        <v>April</v>
      </c>
      <c r="C490" s="33">
        <v>10522379.25884738</v>
      </c>
      <c r="D490" s="64">
        <f t="shared" si="306"/>
        <v>1.386856039995088E-2</v>
      </c>
      <c r="E490" s="29">
        <f t="shared" si="310"/>
        <v>9508513.0231705233</v>
      </c>
      <c r="F490" s="65">
        <f t="shared" si="299"/>
        <v>1.4070633360878215E-2</v>
      </c>
      <c r="G490" s="29">
        <f t="shared" si="307"/>
        <v>10041953.44953192</v>
      </c>
      <c r="H490" s="65">
        <f t="shared" si="300"/>
        <v>1.3868560399950658E-2</v>
      </c>
      <c r="I490" s="62"/>
      <c r="J490" s="29">
        <f t="shared" si="308"/>
        <v>4605450.5554349422</v>
      </c>
      <c r="K490" s="65">
        <f t="shared" si="301"/>
        <v>1.386856039995088E-2</v>
      </c>
      <c r="L490" s="90"/>
      <c r="M490" s="90"/>
      <c r="N490" s="53">
        <f t="shared" si="302"/>
        <v>0.43768148268963103</v>
      </c>
      <c r="O490" s="54">
        <f t="shared" si="303"/>
        <v>4.5657526448831455E-2</v>
      </c>
      <c r="P490" s="62"/>
      <c r="Q490" s="67">
        <f t="shared" si="309"/>
        <v>0.43768148268963103</v>
      </c>
      <c r="R490" s="111"/>
      <c r="T490" s="67">
        <f t="shared" si="304"/>
        <v>4.5657526448831441E-2</v>
      </c>
    </row>
    <row r="491" spans="1:20" s="36" customFormat="1">
      <c r="B491" s="132" t="str">
        <f t="shared" si="305"/>
        <v>May</v>
      </c>
      <c r="C491" s="33">
        <v>11956237.420700952</v>
      </c>
      <c r="D491" s="64">
        <f t="shared" si="306"/>
        <v>1.3681569070371324E-2</v>
      </c>
      <c r="E491" s="29">
        <f t="shared" si="310"/>
        <v>10713341.751508979</v>
      </c>
      <c r="F491" s="65">
        <f t="shared" si="299"/>
        <v>1.3761944436257334E-2</v>
      </c>
      <c r="G491" s="29">
        <f t="shared" si="307"/>
        <v>11435127.187681232</v>
      </c>
      <c r="H491" s="65">
        <f t="shared" si="300"/>
        <v>1.3681569070371324E-2</v>
      </c>
      <c r="I491" s="62"/>
      <c r="J491" s="29">
        <f t="shared" si="308"/>
        <v>5327235.9916071948</v>
      </c>
      <c r="K491" s="65">
        <f t="shared" si="301"/>
        <v>1.3681569070371324E-2</v>
      </c>
      <c r="L491" s="90"/>
      <c r="M491" s="90"/>
      <c r="N491" s="53">
        <f t="shared" si="302"/>
        <v>0.44556124173175521</v>
      </c>
      <c r="O491" s="54">
        <f t="shared" si="303"/>
        <v>4.3584801362130353E-2</v>
      </c>
      <c r="P491" s="62"/>
      <c r="Q491" s="67">
        <f t="shared" si="309"/>
        <v>0.44556124173175526</v>
      </c>
      <c r="R491" s="111"/>
      <c r="T491" s="67">
        <f t="shared" si="304"/>
        <v>4.3584801362130311E-2</v>
      </c>
    </row>
    <row r="492" spans="1:20" s="36" customFormat="1">
      <c r="B492" s="132" t="str">
        <f t="shared" si="305"/>
        <v>June</v>
      </c>
      <c r="C492" s="33">
        <v>12505602.866119824</v>
      </c>
      <c r="D492" s="64">
        <f t="shared" si="306"/>
        <v>1.3639852962138654E-2</v>
      </c>
      <c r="E492" s="29">
        <f t="shared" si="310"/>
        <v>11685105.909082141</v>
      </c>
      <c r="F492" s="65">
        <f t="shared" si="299"/>
        <v>1.365887089648754E-2</v>
      </c>
      <c r="G492" s="29">
        <f t="shared" si="307"/>
        <v>11953046.220809706</v>
      </c>
      <c r="H492" s="65">
        <f t="shared" si="300"/>
        <v>1.3639852962138654E-2</v>
      </c>
      <c r="I492" s="62"/>
      <c r="J492" s="29">
        <f t="shared" si="308"/>
        <v>5595176.3033347614</v>
      </c>
      <c r="K492" s="65">
        <f t="shared" si="301"/>
        <v>1.3639852962138432E-2</v>
      </c>
      <c r="L492" s="90"/>
      <c r="M492" s="90"/>
      <c r="N492" s="53">
        <f t="shared" si="302"/>
        <v>0.44741356040444968</v>
      </c>
      <c r="O492" s="54">
        <f t="shared" si="303"/>
        <v>4.4184726736134015E-2</v>
      </c>
      <c r="P492" s="62"/>
      <c r="Q492" s="67">
        <f t="shared" si="309"/>
        <v>0.44741356040444974</v>
      </c>
      <c r="R492" s="111"/>
      <c r="T492" s="67">
        <f t="shared" si="304"/>
        <v>4.4184726736133953E-2</v>
      </c>
    </row>
    <row r="493" spans="1:20" s="36" customFormat="1">
      <c r="B493" s="132" t="str">
        <f t="shared" si="305"/>
        <v>July</v>
      </c>
      <c r="C493" s="33">
        <v>13301031.288998418</v>
      </c>
      <c r="D493" s="64">
        <f t="shared" si="306"/>
        <v>1.3584767352341043E-2</v>
      </c>
      <c r="E493" s="29">
        <f t="shared" si="310"/>
        <v>12376961.471186474</v>
      </c>
      <c r="F493" s="65">
        <f t="shared" si="299"/>
        <v>1.360966882119774E-2</v>
      </c>
      <c r="G493" s="29">
        <f t="shared" si="307"/>
        <v>12682042.036810983</v>
      </c>
      <c r="H493" s="65">
        <f t="shared" si="300"/>
        <v>1.3584767352341043E-2</v>
      </c>
      <c r="I493" s="62"/>
      <c r="J493" s="29">
        <f t="shared" si="308"/>
        <v>5900256.8689592695</v>
      </c>
      <c r="K493" s="65">
        <f t="shared" si="301"/>
        <v>1.3584767352341265E-2</v>
      </c>
      <c r="L493" s="90"/>
      <c r="M493" s="90"/>
      <c r="N493" s="53">
        <f t="shared" si="302"/>
        <v>0.44359393950448828</v>
      </c>
      <c r="O493" s="54">
        <f t="shared" si="303"/>
        <v>4.6536936778685312E-2</v>
      </c>
      <c r="P493" s="62"/>
      <c r="Q493" s="67">
        <f t="shared" si="309"/>
        <v>0.44359393950448822</v>
      </c>
      <c r="R493" s="111"/>
      <c r="T493" s="67">
        <f t="shared" si="304"/>
        <v>4.6536936778685332E-2</v>
      </c>
    </row>
    <row r="494" spans="1:20" s="36" customFormat="1">
      <c r="B494" s="132" t="str">
        <f t="shared" si="305"/>
        <v>August</v>
      </c>
      <c r="C494" s="33">
        <v>13540000.773779292</v>
      </c>
      <c r="D494" s="64">
        <f t="shared" si="306"/>
        <v>1.3614952064023633E-2</v>
      </c>
      <c r="E494" s="29">
        <f t="shared" si="310"/>
        <v>12550853.274342492</v>
      </c>
      <c r="F494" s="65">
        <f t="shared" si="299"/>
        <v>1.3600761764851255E-2</v>
      </c>
      <c r="G494" s="29">
        <f t="shared" si="307"/>
        <v>12875369.552877778</v>
      </c>
      <c r="H494" s="65">
        <f t="shared" si="300"/>
        <v>1.3614952064023411E-2</v>
      </c>
      <c r="I494" s="62"/>
      <c r="J494" s="29">
        <f t="shared" si="308"/>
        <v>6224773.1474945536</v>
      </c>
      <c r="K494" s="65">
        <f t="shared" si="301"/>
        <v>1.3614952064023633E-2</v>
      </c>
      <c r="L494" s="90"/>
      <c r="M494" s="90"/>
      <c r="N494" s="53">
        <f t="shared" si="302"/>
        <v>0.45973211165165184</v>
      </c>
      <c r="O494" s="54">
        <f t="shared" si="303"/>
        <v>4.9086497999955528E-2</v>
      </c>
      <c r="P494" s="62"/>
      <c r="Q494" s="67">
        <f t="shared" si="309"/>
        <v>0.45973211165165184</v>
      </c>
      <c r="R494" s="111"/>
      <c r="T494" s="67">
        <f t="shared" si="304"/>
        <v>4.9086497999955465E-2</v>
      </c>
    </row>
    <row r="495" spans="1:20" s="36" customFormat="1">
      <c r="B495" s="132" t="str">
        <f t="shared" si="305"/>
        <v>September</v>
      </c>
      <c r="C495" s="33">
        <v>12469046.650869446</v>
      </c>
      <c r="D495" s="64">
        <f t="shared" si="306"/>
        <v>1.3790384514710485E-2</v>
      </c>
      <c r="E495" s="29">
        <f t="shared" si="310"/>
        <v>12278528.292418208</v>
      </c>
      <c r="F495" s="65">
        <f t="shared" si="299"/>
        <v>1.3701438970124658E-2</v>
      </c>
      <c r="G495" s="29">
        <f t="shared" si="307"/>
        <v>11858226.339861929</v>
      </c>
      <c r="H495" s="65">
        <f t="shared" si="300"/>
        <v>1.3790384514710485E-2</v>
      </c>
      <c r="I495" s="62"/>
      <c r="J495" s="29">
        <f t="shared" si="308"/>
        <v>5804471.1949382769</v>
      </c>
      <c r="K495" s="65">
        <f t="shared" si="301"/>
        <v>1.3790384514710485E-2</v>
      </c>
      <c r="L495" s="90"/>
      <c r="M495" s="90"/>
      <c r="N495" s="53">
        <f t="shared" si="302"/>
        <v>0.46551042412962185</v>
      </c>
      <c r="O495" s="54">
        <f t="shared" si="303"/>
        <v>4.8986929643488421E-2</v>
      </c>
      <c r="P495" s="62"/>
      <c r="Q495" s="67">
        <f t="shared" si="309"/>
        <v>0.4655104241296219</v>
      </c>
      <c r="R495" s="111"/>
      <c r="T495" s="67">
        <f t="shared" si="304"/>
        <v>4.8986929643488428E-2</v>
      </c>
    </row>
    <row r="496" spans="1:20" s="36" customFormat="1">
      <c r="B496" s="132" t="str">
        <f t="shared" si="305"/>
        <v>October</v>
      </c>
      <c r="C496" s="33">
        <v>11697824.212480839</v>
      </c>
      <c r="D496" s="64">
        <f t="shared" si="306"/>
        <v>1.3952121499697601E-2</v>
      </c>
      <c r="E496" s="29">
        <f t="shared" si="310"/>
        <v>11344329.63708419</v>
      </c>
      <c r="F496" s="65">
        <f t="shared" si="299"/>
        <v>1.3869360258244701E-2</v>
      </c>
      <c r="G496" s="29">
        <f t="shared" si="307"/>
        <v>11124450.097636444</v>
      </c>
      <c r="H496" s="65">
        <f t="shared" si="300"/>
        <v>1.3952121499697601E-2</v>
      </c>
      <c r="I496" s="62"/>
      <c r="J496" s="29">
        <f t="shared" si="308"/>
        <v>5584591.6554905325</v>
      </c>
      <c r="K496" s="65">
        <f t="shared" si="301"/>
        <v>1.3952121499697823E-2</v>
      </c>
      <c r="L496" s="90"/>
      <c r="M496" s="90"/>
      <c r="N496" s="53">
        <f t="shared" si="302"/>
        <v>0.47740430648052706</v>
      </c>
      <c r="O496" s="54">
        <f t="shared" si="303"/>
        <v>4.901544974770957E-2</v>
      </c>
      <c r="P496" s="62"/>
      <c r="Q496" s="67">
        <f t="shared" si="309"/>
        <v>0.47740430648052701</v>
      </c>
      <c r="R496" s="111"/>
      <c r="T496" s="67">
        <f t="shared" si="304"/>
        <v>4.9015449747709543E-2</v>
      </c>
    </row>
    <row r="497" spans="1:20" s="36" customFormat="1">
      <c r="B497" s="132" t="str">
        <f t="shared" si="305"/>
        <v>November</v>
      </c>
      <c r="C497" s="33">
        <v>9789159.824236948</v>
      </c>
      <c r="D497" s="64">
        <f t="shared" si="306"/>
        <v>1.4373381452235545E-2</v>
      </c>
      <c r="E497" s="29">
        <f t="shared" si="310"/>
        <v>9946391.8636685479</v>
      </c>
      <c r="F497" s="65">
        <f t="shared" si="299"/>
        <v>1.4136813924020997E-2</v>
      </c>
      <c r="G497" s="29">
        <f t="shared" si="307"/>
        <v>9362809.8907283414</v>
      </c>
      <c r="H497" s="65">
        <f t="shared" si="300"/>
        <v>1.4373381452235545E-2</v>
      </c>
      <c r="I497" s="62"/>
      <c r="J497" s="29">
        <f t="shared" si="308"/>
        <v>5001009.682550326</v>
      </c>
      <c r="K497" s="65">
        <f t="shared" si="301"/>
        <v>1.4373381452235545E-2</v>
      </c>
      <c r="L497" s="90"/>
      <c r="M497" s="90"/>
      <c r="N497" s="53">
        <f t="shared" si="302"/>
        <v>0.51087220684336387</v>
      </c>
      <c r="O497" s="54">
        <f t="shared" si="303"/>
        <v>4.3553271288206803E-2</v>
      </c>
      <c r="P497" s="62"/>
      <c r="Q497" s="67">
        <f t="shared" si="309"/>
        <v>0.51087220684336387</v>
      </c>
      <c r="R497" s="111"/>
      <c r="T497" s="67">
        <f t="shared" si="304"/>
        <v>4.355327128820681E-2</v>
      </c>
    </row>
    <row r="498" spans="1:20" s="36" customFormat="1">
      <c r="B498" s="132" t="str">
        <f t="shared" si="305"/>
        <v>December</v>
      </c>
      <c r="C498" s="33">
        <v>10083419.543589784</v>
      </c>
      <c r="D498" s="64">
        <f t="shared" si="306"/>
        <v>1.4382260749127074E-2</v>
      </c>
      <c r="E498" s="29">
        <f t="shared" si="310"/>
        <v>9793716.0606304742</v>
      </c>
      <c r="F498" s="65">
        <f t="shared" si="299"/>
        <v>1.4377726654033252E-2</v>
      </c>
      <c r="G498" s="29">
        <f t="shared" si="307"/>
        <v>9601145.2105843239</v>
      </c>
      <c r="H498" s="65">
        <f t="shared" si="300"/>
        <v>1.4382260749127296E-2</v>
      </c>
      <c r="I498" s="62"/>
      <c r="J498" s="29">
        <f t="shared" si="308"/>
        <v>4808438.8325041765</v>
      </c>
      <c r="K498" s="65">
        <f t="shared" si="301"/>
        <v>1.4382260749127074E-2</v>
      </c>
      <c r="L498" s="90"/>
      <c r="M498" s="90"/>
      <c r="N498" s="53">
        <f t="shared" si="302"/>
        <v>0.47686588976266392</v>
      </c>
      <c r="O498" s="54">
        <f t="shared" si="303"/>
        <v>4.7828450549005537E-2</v>
      </c>
      <c r="P498" s="62"/>
      <c r="Q498" s="67">
        <f t="shared" si="309"/>
        <v>0.47686588976266392</v>
      </c>
      <c r="R498" s="111"/>
      <c r="T498" s="67">
        <f t="shared" si="304"/>
        <v>4.7828450549005537E-2</v>
      </c>
    </row>
    <row r="499" spans="1:20" s="36" customFormat="1">
      <c r="B499" s="132" t="str">
        <f t="shared" si="305"/>
        <v>TOTAL</v>
      </c>
      <c r="C499" s="93">
        <f>SUM(C487:C498)</f>
        <v>135204110.76270035</v>
      </c>
      <c r="D499" s="94">
        <f>(C499/C485)-1</f>
        <v>1.4063226354614544E-2</v>
      </c>
      <c r="E499" s="93">
        <f>SUM(E487:E498)</f>
        <v>128738761.41200444</v>
      </c>
      <c r="F499" s="95">
        <f>(E499/E485)-1</f>
        <v>1.4216317383424437E-2</v>
      </c>
      <c r="G499" s="93">
        <f>SUM(G487:G498)</f>
        <v>128806937.11239006</v>
      </c>
      <c r="H499" s="95">
        <f t="shared" si="300"/>
        <v>1.4062604837399295E-2</v>
      </c>
      <c r="I499" s="91"/>
      <c r="J499" s="96">
        <f>SUM(J487:J498)</f>
        <v>60557515.729376361</v>
      </c>
      <c r="K499" s="95">
        <f t="shared" si="301"/>
        <v>1.4047886399280118E-2</v>
      </c>
      <c r="L499" s="114"/>
      <c r="M499" s="104"/>
      <c r="N499" s="60">
        <f t="shared" si="302"/>
        <v>0.44789700096960927</v>
      </c>
      <c r="O499" s="77">
        <f>AVERAGE(O487:O498)</f>
        <v>4.7369385243249455E-2</v>
      </c>
      <c r="P499" s="91"/>
      <c r="Q499" s="97"/>
      <c r="R499" s="97"/>
      <c r="S499" s="91"/>
      <c r="T499" s="105">
        <f>AVERAGE(T487:T498)</f>
        <v>4.7369385243249428E-2</v>
      </c>
    </row>
    <row r="500" spans="1:20" s="36" customFormat="1">
      <c r="D500" s="61"/>
    </row>
    <row r="501" spans="1:20" s="36" customFormat="1">
      <c r="A501" s="36">
        <f>+A487+1</f>
        <v>2032</v>
      </c>
      <c r="B501" s="132" t="str">
        <f>+B487</f>
        <v>January</v>
      </c>
      <c r="C501" s="33">
        <v>10207793.503626432</v>
      </c>
      <c r="D501" s="64">
        <f>(C501/C487)-1</f>
        <v>1.3737704656987981E-2</v>
      </c>
      <c r="E501" s="29">
        <f>(G501+J498-J501)</f>
        <v>10346071.705512054</v>
      </c>
      <c r="F501" s="65">
        <f t="shared" ref="F501:F512" si="311">(E501/E487)-1</f>
        <v>1.4037166543821256E-2</v>
      </c>
      <c r="G501" s="29">
        <f>+(C501-(C501*T501))</f>
        <v>9692272.0444043912</v>
      </c>
      <c r="H501" s="65">
        <f t="shared" ref="H501:H513" si="312">(G501/G487)-1</f>
        <v>1.3737704656987981E-2</v>
      </c>
      <c r="I501" s="62"/>
      <c r="J501" s="29">
        <f>+C501*Q501</f>
        <v>4154639.171396513</v>
      </c>
      <c r="K501" s="65">
        <f t="shared" ref="K501:K513" si="313">(J501/J487)-1</f>
        <v>1.3737704656987981E-2</v>
      </c>
      <c r="L501" s="90"/>
      <c r="M501" s="90"/>
      <c r="N501" s="53">
        <f t="shared" ref="N501:N513" si="314">(J501/C501)</f>
        <v>0.40700658471593604</v>
      </c>
      <c r="O501" s="54">
        <f t="shared" ref="O501:O512" si="315">(C501-G501)/C501</f>
        <v>5.0502731960525682E-2</v>
      </c>
      <c r="P501" s="62"/>
      <c r="Q501" s="67">
        <f>+Q487</f>
        <v>0.40700658471593604</v>
      </c>
      <c r="R501" s="111"/>
      <c r="T501" s="67">
        <f t="shared" ref="T501:T512" si="316">+T487</f>
        <v>5.0502731960525703E-2</v>
      </c>
    </row>
    <row r="502" spans="1:20" s="36" customFormat="1">
      <c r="B502" s="132" t="str">
        <f t="shared" ref="B502:B513" si="317">+B488</f>
        <v>February</v>
      </c>
      <c r="C502" s="33">
        <v>9429319.9025029764</v>
      </c>
      <c r="D502" s="64">
        <f t="shared" ref="D502:D513" si="318">(C502/C488)-1</f>
        <v>4.1797714908778705E-2</v>
      </c>
      <c r="E502" s="29">
        <f>(G502+J501-J502)</f>
        <v>9427057.9543056805</v>
      </c>
      <c r="F502" s="65">
        <f t="shared" si="311"/>
        <v>2.9242130983574199E-2</v>
      </c>
      <c r="G502" s="29">
        <f t="shared" ref="G502:G512" si="319">+(C502-(C502*T502))</f>
        <v>8955969.5819801968</v>
      </c>
      <c r="H502" s="65">
        <f t="shared" si="312"/>
        <v>4.1797714908778927E-2</v>
      </c>
      <c r="I502" s="62"/>
      <c r="J502" s="29">
        <f t="shared" ref="J502:J512" si="320">+C502*Q502</f>
        <v>3683550.7990710293</v>
      </c>
      <c r="K502" s="65">
        <f t="shared" si="313"/>
        <v>4.1797714908778705E-2</v>
      </c>
      <c r="L502" s="90"/>
      <c r="M502" s="90"/>
      <c r="N502" s="53">
        <f t="shared" si="314"/>
        <v>0.39064861911125159</v>
      </c>
      <c r="O502" s="54">
        <f t="shared" si="315"/>
        <v>5.0199836829921379E-2</v>
      </c>
      <c r="P502" s="62"/>
      <c r="Q502" s="67">
        <f t="shared" ref="Q502:Q512" si="321">+Q488</f>
        <v>0.39064861911125159</v>
      </c>
      <c r="R502" s="111"/>
      <c r="T502" s="67">
        <f t="shared" si="316"/>
        <v>5.0199836829921421E-2</v>
      </c>
    </row>
    <row r="503" spans="1:20" s="36" customFormat="1">
      <c r="B503" s="132" t="str">
        <f t="shared" si="317"/>
        <v>March</v>
      </c>
      <c r="C503" s="33">
        <v>10351487.657262668</v>
      </c>
      <c r="D503" s="64">
        <f t="shared" si="318"/>
        <v>1.2970953408939945E-2</v>
      </c>
      <c r="E503" s="29">
        <f t="shared" ref="E503:E512" si="322">(G503+J502-J503)</f>
        <v>9399929.0908457749</v>
      </c>
      <c r="F503" s="65">
        <f t="shared" si="311"/>
        <v>2.4075129998532008E-2</v>
      </c>
      <c r="G503" s="29">
        <f t="shared" si="319"/>
        <v>9841206.2745132335</v>
      </c>
      <c r="H503" s="65">
        <f t="shared" si="312"/>
        <v>1.2970953408939945E-2</v>
      </c>
      <c r="I503" s="62"/>
      <c r="J503" s="29">
        <f t="shared" si="320"/>
        <v>4124827.9827384884</v>
      </c>
      <c r="K503" s="65">
        <f t="shared" si="313"/>
        <v>1.2970953408939723E-2</v>
      </c>
      <c r="L503" s="90"/>
      <c r="M503" s="90"/>
      <c r="N503" s="53">
        <f t="shared" si="314"/>
        <v>0.39847682954483199</v>
      </c>
      <c r="O503" s="54">
        <f t="shared" si="315"/>
        <v>4.9295463574399179E-2</v>
      </c>
      <c r="P503" s="62"/>
      <c r="Q503" s="67">
        <f t="shared" si="321"/>
        <v>0.39847682954483199</v>
      </c>
      <c r="R503" s="111"/>
      <c r="T503" s="67">
        <f t="shared" si="316"/>
        <v>4.9295463574399137E-2</v>
      </c>
    </row>
    <row r="504" spans="1:20" s="36" customFormat="1">
      <c r="B504" s="132" t="str">
        <f t="shared" si="317"/>
        <v>April</v>
      </c>
      <c r="C504" s="33">
        <v>10654545.00635916</v>
      </c>
      <c r="D504" s="64">
        <f t="shared" si="318"/>
        <v>1.2560443247723985E-2</v>
      </c>
      <c r="E504" s="29">
        <f t="shared" si="322"/>
        <v>9629615.7629028577</v>
      </c>
      <c r="F504" s="65">
        <f t="shared" si="311"/>
        <v>1.2736243767792921E-2</v>
      </c>
      <c r="G504" s="29">
        <f t="shared" si="319"/>
        <v>10168084.835931052</v>
      </c>
      <c r="H504" s="65">
        <f t="shared" si="312"/>
        <v>1.2560443247723985E-2</v>
      </c>
      <c r="I504" s="62"/>
      <c r="J504" s="29">
        <f t="shared" si="320"/>
        <v>4663297.0557666812</v>
      </c>
      <c r="K504" s="65">
        <f t="shared" si="313"/>
        <v>1.2560443247723763E-2</v>
      </c>
      <c r="L504" s="90"/>
      <c r="M504" s="90"/>
      <c r="N504" s="53">
        <f t="shared" si="314"/>
        <v>0.43768148268963103</v>
      </c>
      <c r="O504" s="54">
        <f t="shared" si="315"/>
        <v>4.5657526448831455E-2</v>
      </c>
      <c r="P504" s="62"/>
      <c r="Q504" s="67">
        <f t="shared" si="321"/>
        <v>0.43768148268963103</v>
      </c>
      <c r="R504" s="111"/>
      <c r="T504" s="67">
        <f t="shared" si="316"/>
        <v>4.5657526448831441E-2</v>
      </c>
    </row>
    <row r="505" spans="1:20" s="36" customFormat="1">
      <c r="B505" s="132" t="str">
        <f t="shared" si="317"/>
        <v>May</v>
      </c>
      <c r="C505" s="33">
        <v>12105412.400201637</v>
      </c>
      <c r="D505" s="64">
        <f t="shared" si="318"/>
        <v>1.2476749520079267E-2</v>
      </c>
      <c r="E505" s="29">
        <f t="shared" si="322"/>
        <v>10847394.880390031</v>
      </c>
      <c r="F505" s="65">
        <f t="shared" si="311"/>
        <v>1.2512727773495103E-2</v>
      </c>
      <c r="G505" s="29">
        <f t="shared" si="319"/>
        <v>11577800.40533218</v>
      </c>
      <c r="H505" s="65">
        <f t="shared" si="312"/>
        <v>1.2476749520079267E-2</v>
      </c>
      <c r="I505" s="62"/>
      <c r="J505" s="29">
        <f t="shared" si="320"/>
        <v>5393702.5807088297</v>
      </c>
      <c r="K505" s="65">
        <f t="shared" si="313"/>
        <v>1.2476749520079489E-2</v>
      </c>
      <c r="L505" s="90"/>
      <c r="M505" s="90"/>
      <c r="N505" s="53">
        <f t="shared" si="314"/>
        <v>0.44556124173175526</v>
      </c>
      <c r="O505" s="54">
        <f t="shared" si="315"/>
        <v>4.3584801362130318E-2</v>
      </c>
      <c r="P505" s="62"/>
      <c r="Q505" s="67">
        <f t="shared" si="321"/>
        <v>0.44556124173175526</v>
      </c>
      <c r="R505" s="111"/>
      <c r="T505" s="67">
        <f t="shared" si="316"/>
        <v>4.3584801362130311E-2</v>
      </c>
    </row>
    <row r="506" spans="1:20" s="36" customFormat="1">
      <c r="B506" s="132" t="str">
        <f t="shared" si="317"/>
        <v>June</v>
      </c>
      <c r="C506" s="33">
        <v>12661346.746573042</v>
      </c>
      <c r="D506" s="64">
        <f t="shared" si="318"/>
        <v>1.2453928220858446E-2</v>
      </c>
      <c r="E506" s="29">
        <f t="shared" si="322"/>
        <v>11830752.95377356</v>
      </c>
      <c r="F506" s="65">
        <f t="shared" si="311"/>
        <v>1.2464332443766324E-2</v>
      </c>
      <c r="G506" s="29">
        <f t="shared" si="319"/>
        <v>12101908.600464273</v>
      </c>
      <c r="H506" s="65">
        <f t="shared" si="312"/>
        <v>1.2453928220858446E-2</v>
      </c>
      <c r="I506" s="62"/>
      <c r="J506" s="29">
        <f t="shared" si="320"/>
        <v>5664858.2273995411</v>
      </c>
      <c r="K506" s="65">
        <f t="shared" si="313"/>
        <v>1.2453928220858446E-2</v>
      </c>
      <c r="L506" s="90"/>
      <c r="M506" s="90"/>
      <c r="N506" s="53">
        <f t="shared" si="314"/>
        <v>0.44741356040444974</v>
      </c>
      <c r="O506" s="54">
        <f t="shared" si="315"/>
        <v>4.4184726736133981E-2</v>
      </c>
      <c r="P506" s="62"/>
      <c r="Q506" s="67">
        <f t="shared" si="321"/>
        <v>0.44741356040444974</v>
      </c>
      <c r="R506" s="111"/>
      <c r="T506" s="67">
        <f t="shared" si="316"/>
        <v>4.4184726736133953E-2</v>
      </c>
    </row>
    <row r="507" spans="1:20" s="36" customFormat="1">
      <c r="B507" s="132" t="str">
        <f t="shared" si="317"/>
        <v>July</v>
      </c>
      <c r="C507" s="33">
        <v>13466200.988742456</v>
      </c>
      <c r="D507" s="64">
        <f t="shared" si="318"/>
        <v>1.2417811533204537E-2</v>
      </c>
      <c r="E507" s="29">
        <f t="shared" si="322"/>
        <v>12530858.325324319</v>
      </c>
      <c r="F507" s="65">
        <f t="shared" si="311"/>
        <v>1.2434138580468046E-2</v>
      </c>
      <c r="G507" s="29">
        <f t="shared" si="319"/>
        <v>12839525.244680278</v>
      </c>
      <c r="H507" s="65">
        <f t="shared" si="312"/>
        <v>1.2417811533204537E-2</v>
      </c>
      <c r="I507" s="62"/>
      <c r="J507" s="29">
        <f t="shared" si="320"/>
        <v>5973525.1467555007</v>
      </c>
      <c r="K507" s="65">
        <f t="shared" si="313"/>
        <v>1.2417811533204537E-2</v>
      </c>
      <c r="L507" s="90"/>
      <c r="M507" s="90"/>
      <c r="N507" s="53">
        <f t="shared" si="314"/>
        <v>0.44359393950448822</v>
      </c>
      <c r="O507" s="54">
        <f t="shared" si="315"/>
        <v>4.6536936778685353E-2</v>
      </c>
      <c r="P507" s="62"/>
      <c r="Q507" s="67">
        <f t="shared" si="321"/>
        <v>0.44359393950448822</v>
      </c>
      <c r="R507" s="111"/>
      <c r="T507" s="67">
        <f t="shared" si="316"/>
        <v>4.6536936778685332E-2</v>
      </c>
    </row>
    <row r="508" spans="1:20" s="36" customFormat="1">
      <c r="B508" s="132" t="str">
        <f t="shared" si="317"/>
        <v>August</v>
      </c>
      <c r="C508" s="33">
        <v>13708334.315583663</v>
      </c>
      <c r="D508" s="64">
        <f t="shared" si="318"/>
        <v>1.2432314046122883E-2</v>
      </c>
      <c r="E508" s="29">
        <f t="shared" si="322"/>
        <v>12706803.855244467</v>
      </c>
      <c r="F508" s="65">
        <f t="shared" si="311"/>
        <v>1.2425496298389627E-2</v>
      </c>
      <c r="G508" s="29">
        <f t="shared" si="319"/>
        <v>13035440.190619044</v>
      </c>
      <c r="H508" s="65">
        <f t="shared" si="312"/>
        <v>1.2432314046122883E-2</v>
      </c>
      <c r="I508" s="62"/>
      <c r="J508" s="29">
        <f t="shared" si="320"/>
        <v>6302161.4821300786</v>
      </c>
      <c r="K508" s="65">
        <f t="shared" si="313"/>
        <v>1.2432314046122883E-2</v>
      </c>
      <c r="L508" s="90"/>
      <c r="M508" s="90"/>
      <c r="N508" s="53">
        <f t="shared" si="314"/>
        <v>0.45973211165165184</v>
      </c>
      <c r="O508" s="54">
        <f t="shared" si="315"/>
        <v>4.9086497999955514E-2</v>
      </c>
      <c r="P508" s="62"/>
      <c r="Q508" s="67">
        <f t="shared" si="321"/>
        <v>0.45973211165165184</v>
      </c>
      <c r="R508" s="111"/>
      <c r="T508" s="67">
        <f t="shared" si="316"/>
        <v>4.9086497999955465E-2</v>
      </c>
    </row>
    <row r="509" spans="1:20" s="36" customFormat="1">
      <c r="B509" s="132" t="str">
        <f t="shared" si="317"/>
        <v>September</v>
      </c>
      <c r="C509" s="33">
        <v>12624886.21895308</v>
      </c>
      <c r="D509" s="64">
        <f t="shared" si="318"/>
        <v>1.2498114125891746E-2</v>
      </c>
      <c r="E509" s="29">
        <f t="shared" si="322"/>
        <v>12431577.149745192</v>
      </c>
      <c r="F509" s="65">
        <f t="shared" si="311"/>
        <v>1.2464755847122921E-2</v>
      </c>
      <c r="G509" s="29">
        <f t="shared" si="319"/>
        <v>12006431.80598818</v>
      </c>
      <c r="H509" s="65">
        <f t="shared" si="312"/>
        <v>1.2498114125891746E-2</v>
      </c>
      <c r="I509" s="62"/>
      <c r="J509" s="29">
        <f t="shared" si="320"/>
        <v>5877016.1383730667</v>
      </c>
      <c r="K509" s="65">
        <f t="shared" si="313"/>
        <v>1.2498114125891746E-2</v>
      </c>
      <c r="L509" s="90"/>
      <c r="M509" s="90"/>
      <c r="N509" s="53">
        <f t="shared" si="314"/>
        <v>0.46551042412962185</v>
      </c>
      <c r="O509" s="54">
        <f t="shared" si="315"/>
        <v>4.8986929643488407E-2</v>
      </c>
      <c r="P509" s="62"/>
      <c r="Q509" s="67">
        <f t="shared" si="321"/>
        <v>0.4655104241296219</v>
      </c>
      <c r="R509" s="111"/>
      <c r="T509" s="67">
        <f t="shared" si="316"/>
        <v>4.8986929643488428E-2</v>
      </c>
    </row>
    <row r="510" spans="1:20" s="36" customFormat="1">
      <c r="B510" s="132" t="str">
        <f t="shared" si="317"/>
        <v>October</v>
      </c>
      <c r="C510" s="33">
        <v>11844347.639809752</v>
      </c>
      <c r="D510" s="64">
        <f t="shared" si="318"/>
        <v>1.2525699195631734E-2</v>
      </c>
      <c r="E510" s="29">
        <f t="shared" si="322"/>
        <v>11486265.180951677</v>
      </c>
      <c r="F510" s="65">
        <f t="shared" si="311"/>
        <v>1.2511584942269893E-2</v>
      </c>
      <c r="G510" s="29">
        <f t="shared" si="319"/>
        <v>11263791.613276254</v>
      </c>
      <c r="H510" s="65">
        <f t="shared" si="312"/>
        <v>1.2525699195631734E-2</v>
      </c>
      <c r="I510" s="62"/>
      <c r="J510" s="29">
        <f t="shared" si="320"/>
        <v>5654542.5706976419</v>
      </c>
      <c r="K510" s="65">
        <f t="shared" si="313"/>
        <v>1.2525699195631734E-2</v>
      </c>
      <c r="L510" s="90"/>
      <c r="M510" s="90"/>
      <c r="N510" s="53">
        <f t="shared" si="314"/>
        <v>0.47740430648052706</v>
      </c>
      <c r="O510" s="54">
        <f t="shared" si="315"/>
        <v>4.9015449747709584E-2</v>
      </c>
      <c r="P510" s="62"/>
      <c r="Q510" s="67">
        <f t="shared" si="321"/>
        <v>0.47740430648052701</v>
      </c>
      <c r="R510" s="111"/>
      <c r="T510" s="67">
        <f t="shared" si="316"/>
        <v>4.9015449747709543E-2</v>
      </c>
    </row>
    <row r="511" spans="1:20" s="36" customFormat="1">
      <c r="B511" s="132" t="str">
        <f t="shared" si="317"/>
        <v>November</v>
      </c>
      <c r="C511" s="33">
        <v>9912625.8403200824</v>
      </c>
      <c r="D511" s="64">
        <f t="shared" si="318"/>
        <v>1.2612524292171079E-2</v>
      </c>
      <c r="E511" s="29">
        <f t="shared" si="322"/>
        <v>10071356.089958899</v>
      </c>
      <c r="F511" s="65">
        <f t="shared" si="311"/>
        <v>1.2563774683642892E-2</v>
      </c>
      <c r="G511" s="29">
        <f t="shared" si="319"/>
        <v>9480898.5579181332</v>
      </c>
      <c r="H511" s="65">
        <f t="shared" si="312"/>
        <v>1.2612524292171079E-2</v>
      </c>
      <c r="I511" s="62"/>
      <c r="J511" s="29">
        <f t="shared" si="320"/>
        <v>5064085.0386568746</v>
      </c>
      <c r="K511" s="65">
        <f t="shared" si="313"/>
        <v>1.2612524292171079E-2</v>
      </c>
      <c r="L511" s="90"/>
      <c r="M511" s="90"/>
      <c r="N511" s="53">
        <f t="shared" si="314"/>
        <v>0.51087220684336387</v>
      </c>
      <c r="O511" s="54">
        <f t="shared" si="315"/>
        <v>4.3553271288206769E-2</v>
      </c>
      <c r="P511" s="62"/>
      <c r="Q511" s="67">
        <f t="shared" si="321"/>
        <v>0.51087220684336387</v>
      </c>
      <c r="R511" s="111"/>
      <c r="T511" s="67">
        <f t="shared" si="316"/>
        <v>4.355327128820681E-2</v>
      </c>
    </row>
    <row r="512" spans="1:20" s="36" customFormat="1">
      <c r="B512" s="132" t="str">
        <f t="shared" si="317"/>
        <v>December</v>
      </c>
      <c r="C512" s="33">
        <v>10209497.548090003</v>
      </c>
      <c r="D512" s="64">
        <f t="shared" si="318"/>
        <v>1.2503496849971762E-2</v>
      </c>
      <c r="E512" s="29">
        <f t="shared" si="322"/>
        <v>9916717.0058381855</v>
      </c>
      <c r="F512" s="65">
        <f t="shared" si="311"/>
        <v>1.2559170027622191E-2</v>
      </c>
      <c r="G512" s="29">
        <f t="shared" si="319"/>
        <v>9721193.0994809866</v>
      </c>
      <c r="H512" s="65">
        <f t="shared" si="312"/>
        <v>1.2503496849971762E-2</v>
      </c>
      <c r="I512" s="62"/>
      <c r="J512" s="29">
        <f t="shared" si="320"/>
        <v>4868561.1322996756</v>
      </c>
      <c r="K512" s="65">
        <f t="shared" si="313"/>
        <v>1.2503496849971985E-2</v>
      </c>
      <c r="L512" s="90"/>
      <c r="M512" s="90"/>
      <c r="N512" s="53">
        <f t="shared" si="314"/>
        <v>0.47686588976266397</v>
      </c>
      <c r="O512" s="54">
        <f t="shared" si="315"/>
        <v>4.782845054900562E-2</v>
      </c>
      <c r="P512" s="62"/>
      <c r="Q512" s="67">
        <f t="shared" si="321"/>
        <v>0.47686588976266392</v>
      </c>
      <c r="R512" s="111"/>
      <c r="T512" s="67">
        <f t="shared" si="316"/>
        <v>4.7828450549005537E-2</v>
      </c>
    </row>
    <row r="513" spans="1:20" s="36" customFormat="1">
      <c r="B513" s="132" t="str">
        <f t="shared" si="317"/>
        <v>TOTAL</v>
      </c>
      <c r="C513" s="93">
        <f>SUM(C501:C512)</f>
        <v>137175797.76802495</v>
      </c>
      <c r="D513" s="94">
        <f t="shared" si="318"/>
        <v>1.4583040369128719E-2</v>
      </c>
      <c r="E513" s="93">
        <f>SUM(E501:E512)</f>
        <v>130624399.95479271</v>
      </c>
      <c r="F513" s="95">
        <f>(E513/E499)-1</f>
        <v>1.4647014792643853E-2</v>
      </c>
      <c r="G513" s="93">
        <f>SUM(G501:G512)</f>
        <v>130684522.25458822</v>
      </c>
      <c r="H513" s="95">
        <f t="shared" si="312"/>
        <v>1.4576739299063446E-2</v>
      </c>
      <c r="I513" s="91"/>
      <c r="J513" s="96">
        <f>SUM(J501:J512)</f>
        <v>61424767.325993933</v>
      </c>
      <c r="K513" s="95">
        <f t="shared" si="313"/>
        <v>1.4321122426705912E-2</v>
      </c>
      <c r="L513" s="114"/>
      <c r="M513" s="104"/>
      <c r="N513" s="60">
        <f t="shared" si="314"/>
        <v>0.4477813748885065</v>
      </c>
      <c r="O513" s="77">
        <f>AVERAGE(O501:O512)</f>
        <v>4.7369385243249441E-2</v>
      </c>
      <c r="P513" s="91"/>
      <c r="Q513" s="97"/>
      <c r="R513" s="97"/>
      <c r="S513" s="91"/>
      <c r="T513" s="105">
        <f>AVERAGE(T501:T512)</f>
        <v>4.7369385243249428E-2</v>
      </c>
    </row>
    <row r="514" spans="1:20" s="36" customFormat="1">
      <c r="D514" s="61"/>
    </row>
    <row r="515" spans="1:20" s="36" customFormat="1">
      <c r="A515" s="36">
        <f>+A501+1</f>
        <v>2033</v>
      </c>
      <c r="B515" s="132" t="str">
        <f>+B501</f>
        <v>January</v>
      </c>
      <c r="C515" s="33">
        <v>10325757.738814285</v>
      </c>
      <c r="D515" s="64">
        <f>(C515/C501)-1</f>
        <v>1.1556291293112864E-2</v>
      </c>
      <c r="E515" s="29">
        <f>(G515+J512-J515)</f>
        <v>10470188.503862351</v>
      </c>
      <c r="F515" s="65">
        <f t="shared" ref="F515:F526" si="323">(E515/E501)-1</f>
        <v>1.199651441466143E-2</v>
      </c>
      <c r="G515" s="29">
        <f>+(C515-(C515*T515))</f>
        <v>9804278.7634416241</v>
      </c>
      <c r="H515" s="65">
        <f t="shared" ref="H515:H527" si="324">(G515/G501)-1</f>
        <v>1.1556291293113086E-2</v>
      </c>
      <c r="I515" s="62"/>
      <c r="J515" s="29">
        <f>+C515*Q515</f>
        <v>4202651.3918789485</v>
      </c>
      <c r="K515" s="65">
        <f t="shared" ref="K515:K527" si="325">(J515/J501)-1</f>
        <v>1.1556291293112864E-2</v>
      </c>
      <c r="L515" s="90"/>
      <c r="M515" s="90"/>
      <c r="N515" s="53">
        <f t="shared" ref="N515:N527" si="326">(J515/C515)</f>
        <v>0.40700658471593604</v>
      </c>
      <c r="O515" s="54">
        <f t="shared" ref="O515:O526" si="327">(C515-G515)/C515</f>
        <v>5.0502731960525613E-2</v>
      </c>
      <c r="P515" s="62"/>
      <c r="Q515" s="67">
        <f>+Q501</f>
        <v>0.40700658471593604</v>
      </c>
      <c r="R515" s="111"/>
      <c r="T515" s="67">
        <f t="shared" ref="T515:T526" si="328">+T501</f>
        <v>5.0502731960525703E-2</v>
      </c>
    </row>
    <row r="516" spans="1:20" s="36" customFormat="1">
      <c r="B516" s="132" t="str">
        <f t="shared" ref="B516:B527" si="329">+B502</f>
        <v>February</v>
      </c>
      <c r="C516" s="33">
        <v>9269440.8408601601</v>
      </c>
      <c r="D516" s="64">
        <f t="shared" ref="D516:D527" si="330">(C516/C502)-1</f>
        <v>-1.6955524183708826E-2</v>
      </c>
      <c r="E516" s="29">
        <f>(G516+J515-J516)</f>
        <v>9385673.5506078582</v>
      </c>
      <c r="F516" s="65">
        <f t="shared" si="323"/>
        <v>-4.3899596139557184E-3</v>
      </c>
      <c r="G516" s="29">
        <f t="shared" ref="G516:G526" si="331">+(C516-(C516*T516))</f>
        <v>8804116.4231443703</v>
      </c>
      <c r="H516" s="65">
        <f t="shared" si="324"/>
        <v>-1.6955524183708937E-2</v>
      </c>
      <c r="I516" s="62"/>
      <c r="J516" s="29">
        <f t="shared" ref="J516:J526" si="332">+C516*Q516</f>
        <v>3621094.2644154602</v>
      </c>
      <c r="K516" s="65">
        <f t="shared" si="325"/>
        <v>-1.6955524183708937E-2</v>
      </c>
      <c r="L516" s="90"/>
      <c r="M516" s="90"/>
      <c r="N516" s="53">
        <f t="shared" si="326"/>
        <v>0.39064861911125159</v>
      </c>
      <c r="O516" s="54">
        <f t="shared" si="327"/>
        <v>5.0199836829921435E-2</v>
      </c>
      <c r="P516" s="62"/>
      <c r="Q516" s="67">
        <f t="shared" ref="Q516:Q526" si="333">+Q502</f>
        <v>0.39064861911125159</v>
      </c>
      <c r="R516" s="111"/>
      <c r="T516" s="67">
        <f t="shared" si="328"/>
        <v>5.0199836829921421E-2</v>
      </c>
    </row>
    <row r="517" spans="1:20" s="36" customFormat="1">
      <c r="B517" s="132" t="str">
        <f t="shared" si="329"/>
        <v>March</v>
      </c>
      <c r="C517" s="33">
        <v>10451662.557010692</v>
      </c>
      <c r="D517" s="64">
        <f t="shared" si="330"/>
        <v>9.6773433022199207E-3</v>
      </c>
      <c r="E517" s="29">
        <f t="shared" ref="E517:E526" si="334">(G517+J516-J517)</f>
        <v>9392791.9113650676</v>
      </c>
      <c r="F517" s="65">
        <f t="shared" si="323"/>
        <v>-7.5928014049142512E-4</v>
      </c>
      <c r="G517" s="29">
        <f t="shared" si="331"/>
        <v>9936443.0061396603</v>
      </c>
      <c r="H517" s="65">
        <f t="shared" si="324"/>
        <v>9.6773433022201427E-3</v>
      </c>
      <c r="I517" s="62"/>
      <c r="J517" s="29">
        <f t="shared" si="332"/>
        <v>4164745.3591900524</v>
      </c>
      <c r="K517" s="65">
        <f t="shared" si="325"/>
        <v>9.6773433022199207E-3</v>
      </c>
      <c r="L517" s="90"/>
      <c r="M517" s="90"/>
      <c r="N517" s="53">
        <f t="shared" si="326"/>
        <v>0.39847682954483199</v>
      </c>
      <c r="O517" s="54">
        <f t="shared" si="327"/>
        <v>4.9295463574399088E-2</v>
      </c>
      <c r="P517" s="62"/>
      <c r="Q517" s="67">
        <f t="shared" si="333"/>
        <v>0.39847682954483199</v>
      </c>
      <c r="R517" s="111"/>
      <c r="T517" s="67">
        <f t="shared" si="328"/>
        <v>4.9295463574399137E-2</v>
      </c>
    </row>
    <row r="518" spans="1:20" s="36" customFormat="1">
      <c r="B518" s="132" t="str">
        <f t="shared" si="329"/>
        <v>April</v>
      </c>
      <c r="C518" s="33">
        <v>10748809.888455572</v>
      </c>
      <c r="D518" s="64">
        <f t="shared" si="330"/>
        <v>8.8473869170526687E-3</v>
      </c>
      <c r="E518" s="29">
        <f t="shared" si="334"/>
        <v>9718236.1267418005</v>
      </c>
      <c r="F518" s="65">
        <f t="shared" si="323"/>
        <v>9.2028971893503009E-3</v>
      </c>
      <c r="G518" s="29">
        <f t="shared" si="331"/>
        <v>10258045.816679951</v>
      </c>
      <c r="H518" s="65">
        <f t="shared" si="324"/>
        <v>8.8473869170528907E-3</v>
      </c>
      <c r="I518" s="62"/>
      <c r="J518" s="29">
        <f t="shared" si="332"/>
        <v>4704555.0491282018</v>
      </c>
      <c r="K518" s="65">
        <f t="shared" si="325"/>
        <v>8.8473869170526687E-3</v>
      </c>
      <c r="L518" s="90"/>
      <c r="M518" s="90"/>
      <c r="N518" s="53">
        <f t="shared" si="326"/>
        <v>0.43768148268963097</v>
      </c>
      <c r="O518" s="54">
        <f t="shared" si="327"/>
        <v>4.5657526448831406E-2</v>
      </c>
      <c r="P518" s="62"/>
      <c r="Q518" s="67">
        <f t="shared" si="333"/>
        <v>0.43768148268963103</v>
      </c>
      <c r="R518" s="111"/>
      <c r="T518" s="67">
        <f t="shared" si="328"/>
        <v>4.5657526448831441E-2</v>
      </c>
    </row>
    <row r="519" spans="1:20" s="36" customFormat="1">
      <c r="B519" s="132" t="str">
        <f t="shared" si="329"/>
        <v>May</v>
      </c>
      <c r="C519" s="33">
        <v>12215936.636672683</v>
      </c>
      <c r="D519" s="64">
        <f t="shared" si="330"/>
        <v>9.1301504498273456E-3</v>
      </c>
      <c r="E519" s="29">
        <f t="shared" si="334"/>
        <v>10945114.617286813</v>
      </c>
      <c r="F519" s="65">
        <f t="shared" si="323"/>
        <v>9.0085903550389812E-3</v>
      </c>
      <c r="G519" s="29">
        <f t="shared" si="331"/>
        <v>11683507.464910934</v>
      </c>
      <c r="H519" s="65">
        <f t="shared" si="324"/>
        <v>9.1301504498273456E-3</v>
      </c>
      <c r="I519" s="62"/>
      <c r="J519" s="29">
        <f t="shared" si="332"/>
        <v>5442947.896752323</v>
      </c>
      <c r="K519" s="65">
        <f t="shared" si="325"/>
        <v>9.1301504498273456E-3</v>
      </c>
      <c r="L519" s="90"/>
      <c r="M519" s="90"/>
      <c r="N519" s="53">
        <f t="shared" si="326"/>
        <v>0.44556124173175526</v>
      </c>
      <c r="O519" s="54">
        <f t="shared" si="327"/>
        <v>4.3584801362130325E-2</v>
      </c>
      <c r="P519" s="62"/>
      <c r="Q519" s="67">
        <f t="shared" si="333"/>
        <v>0.44556124173175526</v>
      </c>
      <c r="R519" s="111"/>
      <c r="T519" s="67">
        <f t="shared" si="328"/>
        <v>4.3584801362130311E-2</v>
      </c>
    </row>
    <row r="520" spans="1:20" s="36" customFormat="1">
      <c r="B520" s="132" t="str">
        <f t="shared" si="329"/>
        <v>June</v>
      </c>
      <c r="C520" s="33">
        <v>12777684.18827874</v>
      </c>
      <c r="D520" s="64">
        <f t="shared" si="330"/>
        <v>9.1883939389927338E-3</v>
      </c>
      <c r="E520" s="29">
        <f t="shared" si="334"/>
        <v>11939144.424449913</v>
      </c>
      <c r="F520" s="65">
        <f t="shared" si="323"/>
        <v>9.1618404255309205E-3</v>
      </c>
      <c r="G520" s="29">
        <f t="shared" si="331"/>
        <v>12213105.704099024</v>
      </c>
      <c r="H520" s="65">
        <f t="shared" si="324"/>
        <v>9.1883939389927338E-3</v>
      </c>
      <c r="I520" s="62"/>
      <c r="J520" s="29">
        <f t="shared" si="332"/>
        <v>5716909.1764014326</v>
      </c>
      <c r="K520" s="65">
        <f t="shared" si="325"/>
        <v>9.1883939389927338E-3</v>
      </c>
      <c r="L520" s="90"/>
      <c r="M520" s="90"/>
      <c r="N520" s="53">
        <f t="shared" si="326"/>
        <v>0.44741356040444974</v>
      </c>
      <c r="O520" s="54">
        <f t="shared" si="327"/>
        <v>4.4184726736134015E-2</v>
      </c>
      <c r="P520" s="62"/>
      <c r="Q520" s="67">
        <f t="shared" si="333"/>
        <v>0.44741356040444974</v>
      </c>
      <c r="R520" s="111"/>
      <c r="T520" s="67">
        <f t="shared" si="328"/>
        <v>4.4184726736133953E-2</v>
      </c>
    </row>
    <row r="521" spans="1:20" s="36" customFormat="1">
      <c r="B521" s="132" t="str">
        <f t="shared" si="329"/>
        <v>July</v>
      </c>
      <c r="C521" s="33">
        <v>13590997.294688465</v>
      </c>
      <c r="D521" s="64">
        <f t="shared" si="330"/>
        <v>9.2673728878944761E-3</v>
      </c>
      <c r="E521" s="29">
        <f t="shared" si="334"/>
        <v>12646539.057482</v>
      </c>
      <c r="F521" s="65">
        <f t="shared" si="323"/>
        <v>9.2316686658164837E-3</v>
      </c>
      <c r="G521" s="29">
        <f t="shared" si="331"/>
        <v>12958513.912826264</v>
      </c>
      <c r="H521" s="65">
        <f t="shared" si="324"/>
        <v>9.2673728878944761E-3</v>
      </c>
      <c r="I521" s="62"/>
      <c r="J521" s="29">
        <f t="shared" si="332"/>
        <v>6028884.0317456983</v>
      </c>
      <c r="K521" s="65">
        <f t="shared" si="325"/>
        <v>9.2673728878944761E-3</v>
      </c>
      <c r="L521" s="90"/>
      <c r="M521" s="90"/>
      <c r="N521" s="53">
        <f t="shared" si="326"/>
        <v>0.44359393950448822</v>
      </c>
      <c r="O521" s="54">
        <f t="shared" si="327"/>
        <v>4.6536936778685353E-2</v>
      </c>
      <c r="P521" s="62"/>
      <c r="Q521" s="67">
        <f t="shared" si="333"/>
        <v>0.44359393950448822</v>
      </c>
      <c r="R521" s="111"/>
      <c r="T521" s="67">
        <f t="shared" si="328"/>
        <v>4.6536936778685332E-2</v>
      </c>
    </row>
    <row r="522" spans="1:20" s="36" customFormat="1">
      <c r="B522" s="132" t="str">
        <f t="shared" si="329"/>
        <v>August</v>
      </c>
      <c r="C522" s="33">
        <v>13834949.977496484</v>
      </c>
      <c r="D522" s="64">
        <f t="shared" si="330"/>
        <v>9.2364002071998463E-3</v>
      </c>
      <c r="E522" s="29">
        <f t="shared" si="334"/>
        <v>12824353.997092884</v>
      </c>
      <c r="F522" s="65">
        <f t="shared" si="323"/>
        <v>9.2509606024886448E-3</v>
      </c>
      <c r="G522" s="29">
        <f t="shared" si="331"/>
        <v>13155840.73309662</v>
      </c>
      <c r="H522" s="65">
        <f t="shared" si="324"/>
        <v>9.2364002071998463E-3</v>
      </c>
      <c r="I522" s="62"/>
      <c r="J522" s="29">
        <f t="shared" si="332"/>
        <v>6360370.7677494315</v>
      </c>
      <c r="K522" s="65">
        <f t="shared" si="325"/>
        <v>9.2364002071998463E-3</v>
      </c>
      <c r="L522" s="90"/>
      <c r="M522" s="90"/>
      <c r="N522" s="53">
        <f t="shared" si="326"/>
        <v>0.45973211165165184</v>
      </c>
      <c r="O522" s="54">
        <f t="shared" si="327"/>
        <v>4.9086497999955403E-2</v>
      </c>
      <c r="P522" s="62"/>
      <c r="Q522" s="67">
        <f t="shared" si="333"/>
        <v>0.45973211165165184</v>
      </c>
      <c r="R522" s="111"/>
      <c r="T522" s="67">
        <f t="shared" si="328"/>
        <v>4.9086497999955465E-2</v>
      </c>
    </row>
    <row r="523" spans="1:20" s="36" customFormat="1">
      <c r="B523" s="132" t="str">
        <f t="shared" si="329"/>
        <v>September</v>
      </c>
      <c r="C523" s="33">
        <v>12737656.979873229</v>
      </c>
      <c r="D523" s="64">
        <f t="shared" si="330"/>
        <v>8.932418000793696E-3</v>
      </c>
      <c r="E523" s="29">
        <f t="shared" si="334"/>
        <v>12544536.938208295</v>
      </c>
      <c r="F523" s="65">
        <f t="shared" si="323"/>
        <v>9.0865211310229288E-3</v>
      </c>
      <c r="G523" s="29">
        <f t="shared" si="331"/>
        <v>12113678.27357729</v>
      </c>
      <c r="H523" s="65">
        <f t="shared" si="324"/>
        <v>8.932418000793696E-3</v>
      </c>
      <c r="I523" s="62"/>
      <c r="J523" s="29">
        <f t="shared" si="332"/>
        <v>5929512.1031184252</v>
      </c>
      <c r="K523" s="65">
        <f t="shared" si="325"/>
        <v>8.932418000793696E-3</v>
      </c>
      <c r="L523" s="90"/>
      <c r="M523" s="90"/>
      <c r="N523" s="53">
        <f t="shared" si="326"/>
        <v>0.4655104241296219</v>
      </c>
      <c r="O523" s="54">
        <f t="shared" si="327"/>
        <v>4.8986929643488428E-2</v>
      </c>
      <c r="P523" s="62"/>
      <c r="Q523" s="67">
        <f t="shared" si="333"/>
        <v>0.4655104241296219</v>
      </c>
      <c r="R523" s="111"/>
      <c r="T523" s="67">
        <f t="shared" si="328"/>
        <v>4.8986929643488428E-2</v>
      </c>
    </row>
    <row r="524" spans="1:20" s="36" customFormat="1">
      <c r="B524" s="132" t="str">
        <f t="shared" si="329"/>
        <v>October</v>
      </c>
      <c r="C524" s="33">
        <v>11946954.170307787</v>
      </c>
      <c r="D524" s="64">
        <f t="shared" si="330"/>
        <v>8.6629110879157256E-3</v>
      </c>
      <c r="E524" s="29">
        <f t="shared" si="334"/>
        <v>11587353.571422875</v>
      </c>
      <c r="F524" s="65">
        <f t="shared" si="323"/>
        <v>8.800805908506959E-3</v>
      </c>
      <c r="G524" s="29">
        <f t="shared" si="331"/>
        <v>11361368.838534877</v>
      </c>
      <c r="H524" s="65">
        <f t="shared" si="324"/>
        <v>8.6629110879157256E-3</v>
      </c>
      <c r="I524" s="62"/>
      <c r="J524" s="29">
        <f t="shared" si="332"/>
        <v>5703527.3702304289</v>
      </c>
      <c r="K524" s="65">
        <f t="shared" si="325"/>
        <v>8.6629110879155036E-3</v>
      </c>
      <c r="L524" s="90"/>
      <c r="M524" s="90"/>
      <c r="N524" s="53">
        <f t="shared" si="326"/>
        <v>0.47740430648052701</v>
      </c>
      <c r="O524" s="54">
        <f t="shared" si="327"/>
        <v>4.9015449747709557E-2</v>
      </c>
      <c r="P524" s="62"/>
      <c r="Q524" s="67">
        <f t="shared" si="333"/>
        <v>0.47740430648052701</v>
      </c>
      <c r="R524" s="111"/>
      <c r="T524" s="67">
        <f t="shared" si="328"/>
        <v>4.9015449747709543E-2</v>
      </c>
    </row>
    <row r="525" spans="1:20" s="36" customFormat="1">
      <c r="B525" s="132" t="str">
        <f t="shared" si="329"/>
        <v>November</v>
      </c>
      <c r="C525" s="33">
        <v>9992089.0360427666</v>
      </c>
      <c r="D525" s="64">
        <f t="shared" si="330"/>
        <v>8.0163618603925624E-3</v>
      </c>
      <c r="E525" s="29">
        <f t="shared" si="334"/>
        <v>10155747.66493196</v>
      </c>
      <c r="F525" s="65">
        <f t="shared" si="323"/>
        <v>8.3793656206039291E-3</v>
      </c>
      <c r="G525" s="29">
        <f t="shared" si="331"/>
        <v>9556900.8715200797</v>
      </c>
      <c r="H525" s="65">
        <f t="shared" si="324"/>
        <v>8.0163618603925624E-3</v>
      </c>
      <c r="I525" s="62"/>
      <c r="J525" s="29">
        <f t="shared" si="332"/>
        <v>5104680.5768185491</v>
      </c>
      <c r="K525" s="65">
        <f t="shared" si="325"/>
        <v>8.0163618603927844E-3</v>
      </c>
      <c r="L525" s="90"/>
      <c r="M525" s="90"/>
      <c r="N525" s="53">
        <f t="shared" si="326"/>
        <v>0.51087220684336387</v>
      </c>
      <c r="O525" s="54">
        <f t="shared" si="327"/>
        <v>4.3553271288206762E-2</v>
      </c>
      <c r="P525" s="62"/>
      <c r="Q525" s="67">
        <f t="shared" si="333"/>
        <v>0.51087220684336387</v>
      </c>
      <c r="R525" s="111"/>
      <c r="T525" s="67">
        <f t="shared" si="328"/>
        <v>4.355327128820681E-2</v>
      </c>
    </row>
    <row r="526" spans="1:20" s="36" customFormat="1">
      <c r="B526" s="132" t="str">
        <f t="shared" si="329"/>
        <v>December</v>
      </c>
      <c r="C526" s="33">
        <v>10291891.106457077</v>
      </c>
      <c r="D526" s="64">
        <f t="shared" si="330"/>
        <v>8.0702853376450889E-3</v>
      </c>
      <c r="E526" s="29">
        <f t="shared" si="334"/>
        <v>9996474.6686135903</v>
      </c>
      <c r="F526" s="65">
        <f t="shared" si="323"/>
        <v>8.0427486968166484E-3</v>
      </c>
      <c r="G526" s="29">
        <f t="shared" si="331"/>
        <v>9799645.9016161449</v>
      </c>
      <c r="H526" s="65">
        <f t="shared" si="324"/>
        <v>8.0702853376450889E-3</v>
      </c>
      <c r="I526" s="62"/>
      <c r="J526" s="29">
        <f t="shared" si="332"/>
        <v>4907851.8098211018</v>
      </c>
      <c r="K526" s="65">
        <f t="shared" si="325"/>
        <v>8.0702853376448669E-3</v>
      </c>
      <c r="L526" s="90"/>
      <c r="M526" s="90"/>
      <c r="N526" s="53">
        <f t="shared" si="326"/>
        <v>0.47686588976266392</v>
      </c>
      <c r="O526" s="54">
        <f t="shared" si="327"/>
        <v>4.7828450549005523E-2</v>
      </c>
      <c r="P526" s="62"/>
      <c r="Q526" s="67">
        <f t="shared" si="333"/>
        <v>0.47686588976266392</v>
      </c>
      <c r="R526" s="111"/>
      <c r="T526" s="67">
        <f t="shared" si="328"/>
        <v>4.7828450549005537E-2</v>
      </c>
    </row>
    <row r="527" spans="1:20" s="36" customFormat="1">
      <c r="B527" s="132" t="str">
        <f t="shared" si="329"/>
        <v>TOTAL</v>
      </c>
      <c r="C527" s="93">
        <f>SUM(C515:C526)</f>
        <v>138183830.41495794</v>
      </c>
      <c r="D527" s="94">
        <f t="shared" si="330"/>
        <v>7.3484730056949665E-3</v>
      </c>
      <c r="E527" s="93">
        <f>SUM(E515:E526)</f>
        <v>131606155.03206542</v>
      </c>
      <c r="F527" s="95">
        <f>(E527/E513)-1</f>
        <v>7.5158628679823369E-3</v>
      </c>
      <c r="G527" s="93">
        <f>SUM(G515:G526)</f>
        <v>131645445.70958681</v>
      </c>
      <c r="H527" s="95">
        <f t="shared" si="324"/>
        <v>7.3530012462119654E-3</v>
      </c>
      <c r="I527" s="91"/>
      <c r="J527" s="96">
        <f>SUM(J515:J526)</f>
        <v>61887729.797250055</v>
      </c>
      <c r="K527" s="95">
        <f t="shared" si="325"/>
        <v>7.5370651190111992E-3</v>
      </c>
      <c r="L527" s="114"/>
      <c r="M527" s="104"/>
      <c r="N527" s="60">
        <f t="shared" si="326"/>
        <v>0.44786520688712156</v>
      </c>
      <c r="O527" s="77">
        <f>AVERAGE(O515:O526)</f>
        <v>4.7369385243249407E-2</v>
      </c>
      <c r="P527" s="91"/>
      <c r="Q527" s="97"/>
      <c r="R527" s="97"/>
      <c r="S527" s="91"/>
      <c r="T527" s="105">
        <f>AVERAGE(T515:T526)</f>
        <v>4.7369385243249428E-2</v>
      </c>
    </row>
    <row r="528" spans="1:20" s="36" customFormat="1">
      <c r="D528" s="61"/>
    </row>
    <row r="529" spans="1:20" s="36" customFormat="1">
      <c r="A529" s="36">
        <f>+A515+1</f>
        <v>2034</v>
      </c>
      <c r="B529" s="132" t="str">
        <f>+B515</f>
        <v>January</v>
      </c>
      <c r="C529" s="33">
        <v>10419810.979019765</v>
      </c>
      <c r="D529" s="64">
        <f>(C529/C515)-1</f>
        <v>9.1086041900765302E-3</v>
      </c>
      <c r="E529" s="29">
        <f>(G529+J526-J529)</f>
        <v>10560502.187931642</v>
      </c>
      <c r="F529" s="65">
        <f t="shared" ref="F529:F540" si="335">(E529/E515)-1</f>
        <v>8.6257935123110752E-3</v>
      </c>
      <c r="G529" s="29">
        <f>+(C529-(C529*T529))</f>
        <v>9893582.0580669865</v>
      </c>
      <c r="H529" s="65">
        <f t="shared" ref="H529:H541" si="336">(G529/G515)-1</f>
        <v>9.1086041900765302E-3</v>
      </c>
      <c r="I529" s="62"/>
      <c r="J529" s="29">
        <f>+C529*Q529</f>
        <v>4240931.6799564483</v>
      </c>
      <c r="K529" s="65">
        <f t="shared" ref="K529:K541" si="337">(J529/J515)-1</f>
        <v>9.1086041900765302E-3</v>
      </c>
      <c r="L529" s="90"/>
      <c r="M529" s="90"/>
      <c r="N529" s="53">
        <f t="shared" ref="N529:N541" si="338">(J529/C529)</f>
        <v>0.40700658471593604</v>
      </c>
      <c r="O529" s="54">
        <f t="shared" ref="O529:O540" si="339">(C529-G529)/C529</f>
        <v>5.0502731960525724E-2</v>
      </c>
      <c r="P529" s="62"/>
      <c r="Q529" s="67">
        <f>+Q515</f>
        <v>0.40700658471593604</v>
      </c>
      <c r="R529" s="111"/>
      <c r="T529" s="67">
        <f t="shared" ref="T529:T540" si="340">+T515</f>
        <v>5.0502731960525703E-2</v>
      </c>
    </row>
    <row r="530" spans="1:20" s="36" customFormat="1">
      <c r="B530" s="132" t="str">
        <f t="shared" ref="B530:B541" si="341">+B516</f>
        <v>February</v>
      </c>
      <c r="C530" s="33">
        <v>9360853.1172541082</v>
      </c>
      <c r="D530" s="64">
        <f t="shared" ref="D530:D541" si="342">(C530/C516)-1</f>
        <v>9.8616818385632854E-3</v>
      </c>
      <c r="E530" s="29">
        <f>(G530+J529-J530)</f>
        <v>9475067.1541769691</v>
      </c>
      <c r="F530" s="65">
        <f t="shared" si="335"/>
        <v>9.5244739854947191E-3</v>
      </c>
      <c r="G530" s="29">
        <f t="shared" ref="G530:G540" si="343">+(C530-(C530*T530))</f>
        <v>8890939.8181790914</v>
      </c>
      <c r="H530" s="65">
        <f t="shared" si="336"/>
        <v>9.8616818385635074E-3</v>
      </c>
      <c r="I530" s="62"/>
      <c r="J530" s="29">
        <f t="shared" ref="J530:J540" si="344">+C530*Q530</f>
        <v>3656804.3439585725</v>
      </c>
      <c r="K530" s="65">
        <f t="shared" si="337"/>
        <v>9.8616818385635074E-3</v>
      </c>
      <c r="L530" s="90"/>
      <c r="M530" s="90"/>
      <c r="N530" s="53">
        <f t="shared" si="338"/>
        <v>0.39064861911125159</v>
      </c>
      <c r="O530" s="54">
        <f t="shared" si="339"/>
        <v>5.0199836829921338E-2</v>
      </c>
      <c r="P530" s="62"/>
      <c r="Q530" s="67">
        <f t="shared" ref="Q530:Q540" si="345">+Q516</f>
        <v>0.39064861911125159</v>
      </c>
      <c r="R530" s="111"/>
      <c r="T530" s="67">
        <f t="shared" si="340"/>
        <v>5.0199836829921421E-2</v>
      </c>
    </row>
    <row r="531" spans="1:20" s="36" customFormat="1">
      <c r="B531" s="132" t="str">
        <f t="shared" si="341"/>
        <v>March</v>
      </c>
      <c r="C531" s="33">
        <v>10566491.762042541</v>
      </c>
      <c r="D531" s="64">
        <f t="shared" si="342"/>
        <v>1.0986692730031278E-2</v>
      </c>
      <c r="E531" s="29">
        <f t="shared" ref="E531:E540" si="346">(G531+J530-J531)</f>
        <v>9491913.8594858609</v>
      </c>
      <c r="F531" s="65">
        <f t="shared" si="335"/>
        <v>1.0552980312579674E-2</v>
      </c>
      <c r="G531" s="29">
        <f t="shared" si="343"/>
        <v>10045611.652277585</v>
      </c>
      <c r="H531" s="65">
        <f t="shared" si="336"/>
        <v>1.0986692730031278E-2</v>
      </c>
      <c r="I531" s="62"/>
      <c r="J531" s="29">
        <f t="shared" si="344"/>
        <v>4210502.1367502967</v>
      </c>
      <c r="K531" s="65">
        <f t="shared" si="337"/>
        <v>1.0986692730031056E-2</v>
      </c>
      <c r="L531" s="90"/>
      <c r="M531" s="90"/>
      <c r="N531" s="53">
        <f t="shared" si="338"/>
        <v>0.39847682954483193</v>
      </c>
      <c r="O531" s="54">
        <f t="shared" si="339"/>
        <v>4.9295463574399068E-2</v>
      </c>
      <c r="P531" s="62"/>
      <c r="Q531" s="67">
        <f t="shared" si="345"/>
        <v>0.39847682954483199</v>
      </c>
      <c r="R531" s="111"/>
      <c r="T531" s="67">
        <f t="shared" si="340"/>
        <v>4.9295463574399137E-2</v>
      </c>
    </row>
    <row r="532" spans="1:20" s="36" customFormat="1">
      <c r="B532" s="132" t="str">
        <f t="shared" si="341"/>
        <v>April</v>
      </c>
      <c r="C532" s="33">
        <v>10876792.946248204</v>
      </c>
      <c r="D532" s="64">
        <f t="shared" si="342"/>
        <v>1.1906718894534318E-2</v>
      </c>
      <c r="E532" s="29">
        <f t="shared" si="346"/>
        <v>9830116.7577546742</v>
      </c>
      <c r="F532" s="65">
        <f t="shared" si="335"/>
        <v>1.1512442129802736E-2</v>
      </c>
      <c r="G532" s="29">
        <f t="shared" si="343"/>
        <v>10380185.484626412</v>
      </c>
      <c r="H532" s="65">
        <f t="shared" si="336"/>
        <v>1.1906718894534318E-2</v>
      </c>
      <c r="I532" s="62"/>
      <c r="J532" s="29">
        <f t="shared" si="344"/>
        <v>4760570.863622034</v>
      </c>
      <c r="K532" s="65">
        <f t="shared" si="337"/>
        <v>1.190671889453454E-2</v>
      </c>
      <c r="L532" s="90"/>
      <c r="M532" s="90"/>
      <c r="N532" s="53">
        <f t="shared" si="338"/>
        <v>0.43768148268963103</v>
      </c>
      <c r="O532" s="54">
        <f t="shared" si="339"/>
        <v>4.565752644883149E-2</v>
      </c>
      <c r="P532" s="62"/>
      <c r="Q532" s="67">
        <f t="shared" si="345"/>
        <v>0.43768148268963103</v>
      </c>
      <c r="R532" s="111"/>
      <c r="T532" s="67">
        <f t="shared" si="340"/>
        <v>4.5657526448831441E-2</v>
      </c>
    </row>
    <row r="533" spans="1:20" s="36" customFormat="1">
      <c r="B533" s="132" t="str">
        <f t="shared" si="341"/>
        <v>May</v>
      </c>
      <c r="C533" s="33">
        <v>12360075.15154304</v>
      </c>
      <c r="D533" s="64">
        <f t="shared" si="342"/>
        <v>1.1799219262291105E-2</v>
      </c>
      <c r="E533" s="29">
        <f t="shared" si="346"/>
        <v>11074764.162444739</v>
      </c>
      <c r="F533" s="65">
        <f t="shared" si="335"/>
        <v>1.1845425990620218E-2</v>
      </c>
      <c r="G533" s="29">
        <f t="shared" si="343"/>
        <v>11821363.731242035</v>
      </c>
      <c r="H533" s="65">
        <f t="shared" si="336"/>
        <v>1.1799219262291327E-2</v>
      </c>
      <c r="I533" s="62"/>
      <c r="J533" s="29">
        <f t="shared" si="344"/>
        <v>5507170.4324193299</v>
      </c>
      <c r="K533" s="65">
        <f t="shared" si="337"/>
        <v>1.1799219262291105E-2</v>
      </c>
      <c r="L533" s="90"/>
      <c r="M533" s="90"/>
      <c r="N533" s="53">
        <f t="shared" si="338"/>
        <v>0.44556124173175526</v>
      </c>
      <c r="O533" s="54">
        <f t="shared" si="339"/>
        <v>4.3584801362130242E-2</v>
      </c>
      <c r="P533" s="62"/>
      <c r="Q533" s="67">
        <f t="shared" si="345"/>
        <v>0.44556124173175526</v>
      </c>
      <c r="R533" s="111"/>
      <c r="T533" s="67">
        <f t="shared" si="340"/>
        <v>4.3584801362130311E-2</v>
      </c>
    </row>
    <row r="534" spans="1:20" s="36" customFormat="1">
      <c r="B534" s="132" t="str">
        <f t="shared" si="341"/>
        <v>June</v>
      </c>
      <c r="C534" s="33">
        <v>12927994.546385588</v>
      </c>
      <c r="D534" s="64">
        <f t="shared" si="342"/>
        <v>1.1763505490668624E-2</v>
      </c>
      <c r="E534" s="29">
        <f t="shared" si="346"/>
        <v>12079785.003638957</v>
      </c>
      <c r="F534" s="65">
        <f t="shared" si="335"/>
        <v>1.1779787075950621E-2</v>
      </c>
      <c r="G534" s="29">
        <f t="shared" si="343"/>
        <v>12356774.640107311</v>
      </c>
      <c r="H534" s="65">
        <f t="shared" si="336"/>
        <v>1.1763505490668846E-2</v>
      </c>
      <c r="I534" s="62"/>
      <c r="J534" s="29">
        <f t="shared" si="344"/>
        <v>5784160.0688876854</v>
      </c>
      <c r="K534" s="65">
        <f t="shared" si="337"/>
        <v>1.1763505490668846E-2</v>
      </c>
      <c r="L534" s="90"/>
      <c r="M534" s="90"/>
      <c r="N534" s="53">
        <f t="shared" si="338"/>
        <v>0.44741356040444974</v>
      </c>
      <c r="O534" s="54">
        <f t="shared" si="339"/>
        <v>4.4184726736133918E-2</v>
      </c>
      <c r="P534" s="62"/>
      <c r="Q534" s="67">
        <f t="shared" si="345"/>
        <v>0.44741356040444974</v>
      </c>
      <c r="R534" s="111"/>
      <c r="T534" s="67">
        <f t="shared" si="340"/>
        <v>4.4184726736133953E-2</v>
      </c>
    </row>
    <row r="535" spans="1:20" s="36" customFormat="1">
      <c r="B535" s="132" t="str">
        <f t="shared" si="341"/>
        <v>July</v>
      </c>
      <c r="C535" s="33">
        <v>13750550.998191407</v>
      </c>
      <c r="D535" s="64">
        <f t="shared" si="342"/>
        <v>1.1739661192140538E-2</v>
      </c>
      <c r="E535" s="29">
        <f t="shared" si="346"/>
        <v>12795141.456959073</v>
      </c>
      <c r="F535" s="65">
        <f t="shared" si="335"/>
        <v>1.1750440084961733E-2</v>
      </c>
      <c r="G535" s="29">
        <f t="shared" si="343"/>
        <v>13110642.475716485</v>
      </c>
      <c r="H535" s="65">
        <f t="shared" si="336"/>
        <v>1.1739661192140538E-2</v>
      </c>
      <c r="I535" s="62"/>
      <c r="J535" s="29">
        <f t="shared" si="344"/>
        <v>6099661.0876450995</v>
      </c>
      <c r="K535" s="65">
        <f t="shared" si="337"/>
        <v>1.1739661192140538E-2</v>
      </c>
      <c r="L535" s="90"/>
      <c r="M535" s="90"/>
      <c r="N535" s="53">
        <f t="shared" si="338"/>
        <v>0.44359393950448828</v>
      </c>
      <c r="O535" s="54">
        <f t="shared" si="339"/>
        <v>4.6536936778685353E-2</v>
      </c>
      <c r="P535" s="62"/>
      <c r="Q535" s="67">
        <f t="shared" si="345"/>
        <v>0.44359393950448822</v>
      </c>
      <c r="R535" s="111"/>
      <c r="T535" s="67">
        <f t="shared" si="340"/>
        <v>4.6536936778685332E-2</v>
      </c>
    </row>
    <row r="536" spans="1:20" s="36" customFormat="1">
      <c r="B536" s="132" t="str">
        <f t="shared" si="341"/>
        <v>August</v>
      </c>
      <c r="C536" s="33">
        <v>13997539.99179695</v>
      </c>
      <c r="D536" s="64">
        <f t="shared" si="342"/>
        <v>1.1752121588074482E-2</v>
      </c>
      <c r="E536" s="29">
        <f t="shared" si="346"/>
        <v>12974992.242273156</v>
      </c>
      <c r="F536" s="65">
        <f t="shared" si="335"/>
        <v>1.174626380513355E-2</v>
      </c>
      <c r="G536" s="29">
        <f t="shared" si="343"/>
        <v>13310449.772985313</v>
      </c>
      <c r="H536" s="65">
        <f t="shared" si="336"/>
        <v>1.1752121588074482E-2</v>
      </c>
      <c r="I536" s="62"/>
      <c r="J536" s="29">
        <f t="shared" si="344"/>
        <v>6435118.618357257</v>
      </c>
      <c r="K536" s="65">
        <f t="shared" si="337"/>
        <v>1.1752121588074482E-2</v>
      </c>
      <c r="L536" s="90"/>
      <c r="M536" s="90"/>
      <c r="N536" s="53">
        <f t="shared" si="338"/>
        <v>0.45973211165165184</v>
      </c>
      <c r="O536" s="54">
        <f t="shared" si="339"/>
        <v>4.9086497999955403E-2</v>
      </c>
      <c r="P536" s="62"/>
      <c r="Q536" s="67">
        <f t="shared" si="345"/>
        <v>0.45973211165165184</v>
      </c>
      <c r="R536" s="111"/>
      <c r="T536" s="67">
        <f t="shared" si="340"/>
        <v>4.9086497999955465E-2</v>
      </c>
    </row>
    <row r="537" spans="1:20" s="36" customFormat="1">
      <c r="B537" s="132" t="str">
        <f t="shared" si="341"/>
        <v>September</v>
      </c>
      <c r="C537" s="33">
        <v>12887697.230829092</v>
      </c>
      <c r="D537" s="64">
        <f t="shared" si="342"/>
        <v>1.1779266092103224E-2</v>
      </c>
      <c r="E537" s="29">
        <f t="shared" si="346"/>
        <v>12692129.727695737</v>
      </c>
      <c r="F537" s="65">
        <f t="shared" si="335"/>
        <v>1.1765503199875127E-2</v>
      </c>
      <c r="G537" s="29">
        <f t="shared" si="343"/>
        <v>12256368.513315886</v>
      </c>
      <c r="H537" s="65">
        <f t="shared" si="336"/>
        <v>1.1779266092103224E-2</v>
      </c>
      <c r="I537" s="62"/>
      <c r="J537" s="29">
        <f t="shared" si="344"/>
        <v>5999357.4039774043</v>
      </c>
      <c r="K537" s="65">
        <f t="shared" si="337"/>
        <v>1.1779266092103224E-2</v>
      </c>
      <c r="L537" s="90"/>
      <c r="M537" s="90"/>
      <c r="N537" s="53">
        <f t="shared" si="338"/>
        <v>0.4655104241296219</v>
      </c>
      <c r="O537" s="54">
        <f t="shared" si="339"/>
        <v>4.8986929643488435E-2</v>
      </c>
      <c r="P537" s="62"/>
      <c r="Q537" s="67">
        <f t="shared" si="345"/>
        <v>0.4655104241296219</v>
      </c>
      <c r="R537" s="111"/>
      <c r="T537" s="67">
        <f t="shared" si="340"/>
        <v>4.8986929643488428E-2</v>
      </c>
    </row>
    <row r="538" spans="1:20" s="36" customFormat="1">
      <c r="B538" s="132" t="str">
        <f t="shared" si="341"/>
        <v>October</v>
      </c>
      <c r="C538" s="33">
        <v>12087806.353888728</v>
      </c>
      <c r="D538" s="64">
        <f t="shared" si="342"/>
        <v>1.1789798602475976E-2</v>
      </c>
      <c r="E538" s="29">
        <f t="shared" si="346"/>
        <v>11723903.683717899</v>
      </c>
      <c r="F538" s="65">
        <f t="shared" si="335"/>
        <v>1.1784408877605124E-2</v>
      </c>
      <c r="G538" s="29">
        <f t="shared" si="343"/>
        <v>11495317.088989651</v>
      </c>
      <c r="H538" s="65">
        <f t="shared" si="336"/>
        <v>1.1789798602476198E-2</v>
      </c>
      <c r="I538" s="62"/>
      <c r="J538" s="29">
        <f t="shared" si="344"/>
        <v>5770770.8092491562</v>
      </c>
      <c r="K538" s="65">
        <f t="shared" si="337"/>
        <v>1.1789798602476198E-2</v>
      </c>
      <c r="L538" s="90"/>
      <c r="M538" s="90"/>
      <c r="N538" s="53">
        <f t="shared" si="338"/>
        <v>0.47740430648052701</v>
      </c>
      <c r="O538" s="54">
        <f t="shared" si="339"/>
        <v>4.9015449747709529E-2</v>
      </c>
      <c r="P538" s="62"/>
      <c r="Q538" s="67">
        <f t="shared" si="345"/>
        <v>0.47740430648052701</v>
      </c>
      <c r="R538" s="111"/>
      <c r="T538" s="67">
        <f t="shared" si="340"/>
        <v>4.9015449747709543E-2</v>
      </c>
    </row>
    <row r="539" spans="1:20" s="36" customFormat="1">
      <c r="B539" s="132" t="str">
        <f t="shared" si="341"/>
        <v>November</v>
      </c>
      <c r="C539" s="33">
        <v>10110322.378777476</v>
      </c>
      <c r="D539" s="64">
        <f t="shared" si="342"/>
        <v>1.1832695075897126E-2</v>
      </c>
      <c r="E539" s="29">
        <f t="shared" si="346"/>
        <v>10275672.86910861</v>
      </c>
      <c r="F539" s="65">
        <f t="shared" si="335"/>
        <v>1.1808604165181702E-2</v>
      </c>
      <c r="G539" s="29">
        <f t="shared" si="343"/>
        <v>9669984.7654033527</v>
      </c>
      <c r="H539" s="65">
        <f t="shared" si="336"/>
        <v>1.1832695075897126E-2</v>
      </c>
      <c r="I539" s="62"/>
      <c r="J539" s="29">
        <f t="shared" si="344"/>
        <v>5165082.7055438971</v>
      </c>
      <c r="K539" s="65">
        <f t="shared" si="337"/>
        <v>1.1832695075897126E-2</v>
      </c>
      <c r="L539" s="90"/>
      <c r="M539" s="90"/>
      <c r="N539" s="53">
        <f t="shared" si="338"/>
        <v>0.51087220684336387</v>
      </c>
      <c r="O539" s="54">
        <f t="shared" si="339"/>
        <v>4.3553271288206762E-2</v>
      </c>
      <c r="P539" s="62"/>
      <c r="Q539" s="67">
        <f t="shared" si="345"/>
        <v>0.51087220684336387</v>
      </c>
      <c r="R539" s="111"/>
      <c r="T539" s="67">
        <f t="shared" si="340"/>
        <v>4.355327128820681E-2</v>
      </c>
    </row>
    <row r="540" spans="1:20" s="36" customFormat="1">
      <c r="B540" s="132" t="str">
        <f t="shared" si="341"/>
        <v>December</v>
      </c>
      <c r="C540" s="33">
        <v>10413519.243947733</v>
      </c>
      <c r="D540" s="64">
        <f t="shared" si="342"/>
        <v>1.1817860899669519E-2</v>
      </c>
      <c r="E540" s="29">
        <f t="shared" si="346"/>
        <v>10114687.3394656</v>
      </c>
      <c r="F540" s="65">
        <f t="shared" si="335"/>
        <v>1.1825435943249696E-2</v>
      </c>
      <c r="G540" s="29">
        <f t="shared" si="343"/>
        <v>9915456.7537474614</v>
      </c>
      <c r="H540" s="65">
        <f t="shared" si="336"/>
        <v>1.1817860899669519E-2</v>
      </c>
      <c r="I540" s="62"/>
      <c r="J540" s="29">
        <f t="shared" si="344"/>
        <v>4965852.119825759</v>
      </c>
      <c r="K540" s="65">
        <f t="shared" si="337"/>
        <v>1.1817860899669519E-2</v>
      </c>
      <c r="L540" s="90"/>
      <c r="M540" s="90"/>
      <c r="N540" s="53">
        <f t="shared" si="338"/>
        <v>0.47686588976266392</v>
      </c>
      <c r="O540" s="54">
        <f t="shared" si="339"/>
        <v>4.7828450549005551E-2</v>
      </c>
      <c r="P540" s="62"/>
      <c r="Q540" s="67">
        <f t="shared" si="345"/>
        <v>0.47686588976266392</v>
      </c>
      <c r="R540" s="111"/>
      <c r="T540" s="67">
        <f t="shared" si="340"/>
        <v>4.7828450549005537E-2</v>
      </c>
    </row>
    <row r="541" spans="1:20" s="36" customFormat="1">
      <c r="B541" s="132" t="str">
        <f t="shared" si="341"/>
        <v>TOTAL</v>
      </c>
      <c r="C541" s="93">
        <f>SUM(C529:C540)</f>
        <v>139759454.69992465</v>
      </c>
      <c r="D541" s="94">
        <f t="shared" si="342"/>
        <v>1.1402378123657408E-2</v>
      </c>
      <c r="E541" s="93">
        <f>SUM(E529:E540)</f>
        <v>133088676.44465293</v>
      </c>
      <c r="F541" s="95">
        <f>(E541/E527)-1</f>
        <v>1.1264833413196396E-2</v>
      </c>
      <c r="G541" s="93">
        <f>SUM(G529:G540)</f>
        <v>133146676.75465757</v>
      </c>
      <c r="H541" s="95">
        <f t="shared" si="336"/>
        <v>1.1403592710548471E-2</v>
      </c>
      <c r="I541" s="91"/>
      <c r="J541" s="96">
        <f>SUM(J529:J540)</f>
        <v>62595982.270192936</v>
      </c>
      <c r="K541" s="95">
        <f t="shared" si="337"/>
        <v>1.1444150161319167E-2</v>
      </c>
      <c r="L541" s="114"/>
      <c r="M541" s="104"/>
      <c r="N541" s="60">
        <f t="shared" si="338"/>
        <v>0.44788370421587431</v>
      </c>
      <c r="O541" s="77">
        <f>AVERAGE(O529:O540)</f>
        <v>4.7369385243249407E-2</v>
      </c>
      <c r="P541" s="91"/>
      <c r="Q541" s="97"/>
      <c r="R541" s="97"/>
      <c r="S541" s="91"/>
      <c r="T541" s="105">
        <f>AVERAGE(T529:T540)</f>
        <v>4.7369385243249428E-2</v>
      </c>
    </row>
    <row r="542" spans="1:20" s="36" customFormat="1">
      <c r="D542" s="61"/>
      <c r="R542" s="62"/>
    </row>
    <row r="543" spans="1:20" s="36" customFormat="1">
      <c r="A543" s="36">
        <f>+A529+1</f>
        <v>2035</v>
      </c>
      <c r="B543" s="132" t="str">
        <f>+B529</f>
        <v>January</v>
      </c>
      <c r="C543" s="33">
        <v>10545921.94222356</v>
      </c>
      <c r="D543" s="64">
        <f>(C543/C529)-1</f>
        <v>1.2102999129036007E-2</v>
      </c>
      <c r="E543" s="29">
        <f>(G543+J540-J543)</f>
        <v>10686916.520539315</v>
      </c>
      <c r="F543" s="65">
        <f t="shared" ref="F543:F554" si="347">(E543/E529)-1</f>
        <v>1.1970484959715089E-2</v>
      </c>
      <c r="G543" s="29">
        <f>+(C543-(C543*T543))</f>
        <v>10013324.073098818</v>
      </c>
      <c r="H543" s="65">
        <f t="shared" ref="H543:H555" si="348">(G543/G529)-1</f>
        <v>1.2102999129036007E-2</v>
      </c>
      <c r="I543" s="62"/>
      <c r="J543" s="29">
        <f>+C543*Q543</f>
        <v>4292259.6723852623</v>
      </c>
      <c r="K543" s="65">
        <f t="shared" ref="K543:K555" si="349">(J543/J529)-1</f>
        <v>1.2102999129036007E-2</v>
      </c>
      <c r="L543" s="90"/>
      <c r="M543" s="90"/>
      <c r="N543" s="53">
        <f t="shared" ref="N543:N555" si="350">(J543/C543)</f>
        <v>0.40700658471593604</v>
      </c>
      <c r="O543" s="54">
        <f t="shared" ref="O543:O554" si="351">(C543-G543)/C543</f>
        <v>5.0502731960525619E-2</v>
      </c>
      <c r="P543" s="62"/>
      <c r="Q543" s="67">
        <f>+Q529</f>
        <v>0.40700658471593604</v>
      </c>
      <c r="R543" s="111"/>
      <c r="T543" s="67">
        <f t="shared" ref="T543:T554" si="352">+T529</f>
        <v>5.0502731960525703E-2</v>
      </c>
    </row>
    <row r="544" spans="1:20" s="36" customFormat="1">
      <c r="B544" s="132" t="str">
        <f t="shared" ref="B544:B555" si="353">+B530</f>
        <v>February</v>
      </c>
      <c r="C544" s="33">
        <v>9478057.9396314602</v>
      </c>
      <c r="D544" s="64">
        <f t="shared" ref="D544:D555" si="354">(C544/C530)-1</f>
        <v>1.2520741529564061E-2</v>
      </c>
      <c r="E544" s="29">
        <f>(G544+J543-J544)</f>
        <v>9591930.4040092174</v>
      </c>
      <c r="F544" s="65">
        <f t="shared" si="347"/>
        <v>1.2333764809332237E-2</v>
      </c>
      <c r="G544" s="29">
        <f t="shared" ref="G544:G554" si="355">+(C544-(C544*T544))</f>
        <v>9002260.9775974192</v>
      </c>
      <c r="H544" s="65">
        <f t="shared" si="348"/>
        <v>1.2520741529563839E-2</v>
      </c>
      <c r="I544" s="62"/>
      <c r="J544" s="29">
        <f t="shared" ref="J544:J554" si="356">+C544*Q544</f>
        <v>3702590.2459734646</v>
      </c>
      <c r="K544" s="65">
        <f t="shared" si="349"/>
        <v>1.2520741529564061E-2</v>
      </c>
      <c r="L544" s="90"/>
      <c r="M544" s="90"/>
      <c r="N544" s="53">
        <f t="shared" si="350"/>
        <v>0.39064861911125159</v>
      </c>
      <c r="O544" s="54">
        <f t="shared" si="351"/>
        <v>5.0199836829921476E-2</v>
      </c>
      <c r="P544" s="62"/>
      <c r="Q544" s="67">
        <f t="shared" ref="Q544:Q554" si="357">+Q530</f>
        <v>0.39064861911125159</v>
      </c>
      <c r="R544" s="111"/>
      <c r="T544" s="67">
        <f t="shared" si="352"/>
        <v>5.0199836829921421E-2</v>
      </c>
    </row>
    <row r="545" spans="1:20" s="36" customFormat="1">
      <c r="B545" s="132" t="str">
        <f t="shared" si="353"/>
        <v>March</v>
      </c>
      <c r="C545" s="33">
        <v>10701015.628939228</v>
      </c>
      <c r="D545" s="64">
        <f t="shared" si="354"/>
        <v>1.2731176054092908E-2</v>
      </c>
      <c r="E545" s="29">
        <f t="shared" ref="E545:E554" si="358">(G545+J544-J545)</f>
        <v>9611987.5680378433</v>
      </c>
      <c r="F545" s="65">
        <f t="shared" si="347"/>
        <v>1.2650105166302605E-2</v>
      </c>
      <c r="G545" s="29">
        <f t="shared" si="355"/>
        <v>10173504.102793779</v>
      </c>
      <c r="H545" s="65">
        <f t="shared" si="348"/>
        <v>1.2731176054092908E-2</v>
      </c>
      <c r="I545" s="62"/>
      <c r="J545" s="29">
        <f t="shared" si="356"/>
        <v>4264106.7807294</v>
      </c>
      <c r="K545" s="65">
        <f t="shared" si="349"/>
        <v>1.273117605409313E-2</v>
      </c>
      <c r="L545" s="90"/>
      <c r="M545" s="90"/>
      <c r="N545" s="53">
        <f t="shared" si="350"/>
        <v>0.39847682954483199</v>
      </c>
      <c r="O545" s="54">
        <f t="shared" si="351"/>
        <v>4.9295463574399075E-2</v>
      </c>
      <c r="P545" s="62"/>
      <c r="Q545" s="67">
        <f t="shared" si="357"/>
        <v>0.39847682954483199</v>
      </c>
      <c r="R545" s="111"/>
      <c r="T545" s="67">
        <f t="shared" si="352"/>
        <v>4.9295463574399137E-2</v>
      </c>
    </row>
    <row r="546" spans="1:20" s="36" customFormat="1">
      <c r="B546" s="132" t="str">
        <f t="shared" si="353"/>
        <v>April</v>
      </c>
      <c r="C546" s="33">
        <v>11018228.766750561</v>
      </c>
      <c r="D546" s="64">
        <f t="shared" si="354"/>
        <v>1.3003448829201458E-2</v>
      </c>
      <c r="E546" s="29">
        <f t="shared" si="358"/>
        <v>9956795.7728978414</v>
      </c>
      <c r="F546" s="65">
        <f t="shared" si="347"/>
        <v>1.2886827111512567E-2</v>
      </c>
      <c r="G546" s="29">
        <f t="shared" si="355"/>
        <v>10515163.695413372</v>
      </c>
      <c r="H546" s="65">
        <f t="shared" si="348"/>
        <v>1.3003448829201458E-2</v>
      </c>
      <c r="I546" s="62"/>
      <c r="J546" s="29">
        <f t="shared" si="356"/>
        <v>4822474.7032449301</v>
      </c>
      <c r="K546" s="65">
        <f t="shared" si="349"/>
        <v>1.3003448829201458E-2</v>
      </c>
      <c r="L546" s="90"/>
      <c r="M546" s="90"/>
      <c r="N546" s="53">
        <f t="shared" si="350"/>
        <v>0.43768148268963103</v>
      </c>
      <c r="O546" s="54">
        <f t="shared" si="351"/>
        <v>4.5657526448831476E-2</v>
      </c>
      <c r="P546" s="62"/>
      <c r="Q546" s="67">
        <f t="shared" si="357"/>
        <v>0.43768148268963103</v>
      </c>
      <c r="R546" s="111"/>
      <c r="T546" s="67">
        <f t="shared" si="352"/>
        <v>4.5657526448831441E-2</v>
      </c>
    </row>
    <row r="547" spans="1:20" s="36" customFormat="1">
      <c r="B547" s="132" t="str">
        <f t="shared" si="353"/>
        <v>May</v>
      </c>
      <c r="C547" s="33">
        <v>12518612.962803079</v>
      </c>
      <c r="D547" s="64">
        <f t="shared" si="354"/>
        <v>1.2826605770293265E-2</v>
      </c>
      <c r="E547" s="29">
        <f t="shared" si="358"/>
        <v>11217657.670269059</v>
      </c>
      <c r="F547" s="65">
        <f t="shared" si="347"/>
        <v>1.2902623092316601E-2</v>
      </c>
      <c r="G547" s="29">
        <f t="shared" si="355"/>
        <v>11972991.703489916</v>
      </c>
      <c r="H547" s="65">
        <f t="shared" si="348"/>
        <v>1.2826605770293042E-2</v>
      </c>
      <c r="I547" s="62"/>
      <c r="J547" s="29">
        <f t="shared" si="356"/>
        <v>5577808.7364657875</v>
      </c>
      <c r="K547" s="65">
        <f t="shared" si="349"/>
        <v>1.2826605770293265E-2</v>
      </c>
      <c r="L547" s="90"/>
      <c r="M547" s="90"/>
      <c r="N547" s="53">
        <f t="shared" si="350"/>
        <v>0.44556124173175526</v>
      </c>
      <c r="O547" s="54">
        <f t="shared" si="351"/>
        <v>4.358480136213036E-2</v>
      </c>
      <c r="P547" s="62"/>
      <c r="Q547" s="67">
        <f t="shared" si="357"/>
        <v>0.44556124173175526</v>
      </c>
      <c r="R547" s="111"/>
      <c r="T547" s="67">
        <f t="shared" si="352"/>
        <v>4.3584801362130311E-2</v>
      </c>
    </row>
    <row r="548" spans="1:20" s="36" customFormat="1">
      <c r="B548" s="132" t="str">
        <f t="shared" si="353"/>
        <v>June</v>
      </c>
      <c r="C548" s="33">
        <v>13092894.729517413</v>
      </c>
      <c r="D548" s="64">
        <f t="shared" si="354"/>
        <v>1.2755279447261847E-2</v>
      </c>
      <c r="E548" s="29">
        <f t="shared" si="358"/>
        <v>12234258.843240466</v>
      </c>
      <c r="F548" s="65">
        <f t="shared" si="347"/>
        <v>1.2787797096966091E-2</v>
      </c>
      <c r="G548" s="29">
        <f t="shared" si="355"/>
        <v>12514388.753708718</v>
      </c>
      <c r="H548" s="65">
        <f t="shared" si="348"/>
        <v>1.2755279447261847E-2</v>
      </c>
      <c r="I548" s="62"/>
      <c r="J548" s="29">
        <f t="shared" si="356"/>
        <v>5857938.6469340408</v>
      </c>
      <c r="K548" s="65">
        <f t="shared" si="349"/>
        <v>1.2755279447261847E-2</v>
      </c>
      <c r="L548" s="90"/>
      <c r="M548" s="90"/>
      <c r="N548" s="53">
        <f t="shared" si="350"/>
        <v>0.44741356040444974</v>
      </c>
      <c r="O548" s="54">
        <f t="shared" si="351"/>
        <v>4.4184726736133918E-2</v>
      </c>
      <c r="P548" s="62"/>
      <c r="Q548" s="67">
        <f t="shared" si="357"/>
        <v>0.44741356040444974</v>
      </c>
      <c r="R548" s="111"/>
      <c r="T548" s="67">
        <f t="shared" si="352"/>
        <v>4.4184726736133953E-2</v>
      </c>
    </row>
    <row r="549" spans="1:20" s="36" customFormat="1">
      <c r="B549" s="132" t="str">
        <f t="shared" si="353"/>
        <v>July</v>
      </c>
      <c r="C549" s="33">
        <v>13924473.73045758</v>
      </c>
      <c r="D549" s="64">
        <f t="shared" si="354"/>
        <v>1.2648419128007848E-2</v>
      </c>
      <c r="E549" s="29">
        <f t="shared" si="358"/>
        <v>12957597.866100419</v>
      </c>
      <c r="F549" s="65">
        <f t="shared" si="347"/>
        <v>1.2696726307233508E-2</v>
      </c>
      <c r="G549" s="29">
        <f t="shared" si="355"/>
        <v>13276471.376786811</v>
      </c>
      <c r="H549" s="65">
        <f t="shared" si="348"/>
        <v>1.264841912800807E-2</v>
      </c>
      <c r="I549" s="62"/>
      <c r="J549" s="29">
        <f t="shared" si="356"/>
        <v>6176812.1576204346</v>
      </c>
      <c r="K549" s="65">
        <f t="shared" si="349"/>
        <v>1.2648419128007848E-2</v>
      </c>
      <c r="L549" s="90"/>
      <c r="M549" s="90"/>
      <c r="N549" s="53">
        <f t="shared" si="350"/>
        <v>0.44359393950448817</v>
      </c>
      <c r="O549" s="54">
        <f t="shared" si="351"/>
        <v>4.6536936778685284E-2</v>
      </c>
      <c r="P549" s="62"/>
      <c r="Q549" s="67">
        <f t="shared" si="357"/>
        <v>0.44359393950448822</v>
      </c>
      <c r="R549" s="111"/>
      <c r="T549" s="67">
        <f t="shared" si="352"/>
        <v>4.6536936778685332E-2</v>
      </c>
    </row>
    <row r="550" spans="1:20" s="36" customFormat="1">
      <c r="B550" s="132" t="str">
        <f t="shared" si="353"/>
        <v>August</v>
      </c>
      <c r="C550" s="33">
        <v>14174224.837955162</v>
      </c>
      <c r="D550" s="64">
        <f t="shared" si="354"/>
        <v>1.2622564126393288E-2</v>
      </c>
      <c r="E550" s="29">
        <f t="shared" si="358"/>
        <v>13138927.620637972</v>
      </c>
      <c r="F550" s="65">
        <f t="shared" si="347"/>
        <v>1.2634718796262989E-2</v>
      </c>
      <c r="G550" s="29">
        <f t="shared" si="355"/>
        <v>13478461.778795958</v>
      </c>
      <c r="H550" s="65">
        <f t="shared" si="348"/>
        <v>1.2622564126393288E-2</v>
      </c>
      <c r="I550" s="62"/>
      <c r="J550" s="29">
        <f t="shared" si="356"/>
        <v>6516346.3157784194</v>
      </c>
      <c r="K550" s="65">
        <f t="shared" si="349"/>
        <v>1.2622564126393288E-2</v>
      </c>
      <c r="L550" s="90"/>
      <c r="M550" s="90"/>
      <c r="N550" s="53">
        <f t="shared" si="350"/>
        <v>0.45973211165165184</v>
      </c>
      <c r="O550" s="54">
        <f t="shared" si="351"/>
        <v>4.908649799995541E-2</v>
      </c>
      <c r="P550" s="62"/>
      <c r="Q550" s="67">
        <f t="shared" si="357"/>
        <v>0.45973211165165184</v>
      </c>
      <c r="R550" s="111"/>
      <c r="T550" s="67">
        <f t="shared" si="352"/>
        <v>4.9086497999955465E-2</v>
      </c>
    </row>
    <row r="551" spans="1:20" s="36" customFormat="1">
      <c r="B551" s="132" t="str">
        <f t="shared" si="353"/>
        <v>September</v>
      </c>
      <c r="C551" s="33">
        <v>13051714.342048179</v>
      </c>
      <c r="D551" s="64">
        <f t="shared" si="354"/>
        <v>1.2726642182960157E-2</v>
      </c>
      <c r="E551" s="29">
        <f t="shared" si="358"/>
        <v>12852988.166640259</v>
      </c>
      <c r="F551" s="65">
        <f t="shared" si="347"/>
        <v>1.2673872895697658E-2</v>
      </c>
      <c r="G551" s="29">
        <f t="shared" si="355"/>
        <v>12412350.929847356</v>
      </c>
      <c r="H551" s="65">
        <f t="shared" si="348"/>
        <v>1.2726642182960157E-2</v>
      </c>
      <c r="I551" s="62"/>
      <c r="J551" s="29">
        <f t="shared" si="356"/>
        <v>6075709.0789855169</v>
      </c>
      <c r="K551" s="65">
        <f t="shared" si="349"/>
        <v>1.2726642182960157E-2</v>
      </c>
      <c r="L551" s="90"/>
      <c r="M551" s="90"/>
      <c r="N551" s="53">
        <f t="shared" si="350"/>
        <v>0.4655104241296219</v>
      </c>
      <c r="O551" s="54">
        <f t="shared" si="351"/>
        <v>4.8986929643488462E-2</v>
      </c>
      <c r="P551" s="62"/>
      <c r="Q551" s="67">
        <f t="shared" si="357"/>
        <v>0.4655104241296219</v>
      </c>
      <c r="R551" s="111"/>
      <c r="T551" s="67">
        <f t="shared" si="352"/>
        <v>4.8986929643488428E-2</v>
      </c>
    </row>
    <row r="552" spans="1:20" s="36" customFormat="1">
      <c r="B552" s="132" t="str">
        <f t="shared" si="353"/>
        <v>October</v>
      </c>
      <c r="C552" s="33">
        <v>12242857.490529295</v>
      </c>
      <c r="D552" s="64">
        <f t="shared" si="354"/>
        <v>1.2827069867038965E-2</v>
      </c>
      <c r="E552" s="29">
        <f t="shared" si="358"/>
        <v>11873684.513813343</v>
      </c>
      <c r="F552" s="65">
        <f t="shared" si="347"/>
        <v>1.2775679000456064E-2</v>
      </c>
      <c r="G552" s="29">
        <f t="shared" si="355"/>
        <v>11642768.324433887</v>
      </c>
      <c r="H552" s="65">
        <f t="shared" si="348"/>
        <v>1.2827069867038965E-2</v>
      </c>
      <c r="I552" s="62"/>
      <c r="J552" s="29">
        <f t="shared" si="356"/>
        <v>5844792.8896060633</v>
      </c>
      <c r="K552" s="65">
        <f t="shared" si="349"/>
        <v>1.2827069867038743E-2</v>
      </c>
      <c r="L552" s="90"/>
      <c r="M552" s="90"/>
      <c r="N552" s="53">
        <f t="shared" si="350"/>
        <v>0.47740430648052701</v>
      </c>
      <c r="O552" s="54">
        <f t="shared" si="351"/>
        <v>4.9015449747709515E-2</v>
      </c>
      <c r="P552" s="62"/>
      <c r="Q552" s="67">
        <f t="shared" si="357"/>
        <v>0.47740430648052701</v>
      </c>
      <c r="R552" s="111"/>
      <c r="T552" s="67">
        <f t="shared" si="352"/>
        <v>4.9015449747709543E-2</v>
      </c>
    </row>
    <row r="553" spans="1:20" s="36" customFormat="1">
      <c r="B553" s="132" t="str">
        <f t="shared" si="353"/>
        <v>November</v>
      </c>
      <c r="C553" s="33">
        <v>10243392.741278507</v>
      </c>
      <c r="D553" s="64">
        <f t="shared" si="354"/>
        <v>1.3161831790879264E-2</v>
      </c>
      <c r="E553" s="29">
        <f t="shared" si="358"/>
        <v>10408987.712611776</v>
      </c>
      <c r="F553" s="65">
        <f t="shared" si="347"/>
        <v>1.2973831028033844E-2</v>
      </c>
      <c r="G553" s="29">
        <f t="shared" si="355"/>
        <v>9797259.4783059563</v>
      </c>
      <c r="H553" s="65">
        <f t="shared" si="348"/>
        <v>1.3161831790879264E-2</v>
      </c>
      <c r="I553" s="62"/>
      <c r="J553" s="29">
        <f t="shared" si="356"/>
        <v>5233064.6553002456</v>
      </c>
      <c r="K553" s="65">
        <f t="shared" si="349"/>
        <v>1.3161831790879264E-2</v>
      </c>
      <c r="L553" s="90"/>
      <c r="M553" s="90"/>
      <c r="N553" s="53">
        <f t="shared" si="350"/>
        <v>0.51087220684336387</v>
      </c>
      <c r="O553" s="54">
        <f t="shared" si="351"/>
        <v>4.3553271288206734E-2</v>
      </c>
      <c r="P553" s="62"/>
      <c r="Q553" s="67">
        <f t="shared" si="357"/>
        <v>0.51087220684336387</v>
      </c>
      <c r="R553" s="111"/>
      <c r="T553" s="67">
        <f t="shared" si="352"/>
        <v>4.355327128820681E-2</v>
      </c>
    </row>
    <row r="554" spans="1:20" s="36" customFormat="1">
      <c r="B554" s="132" t="str">
        <f t="shared" si="353"/>
        <v>December</v>
      </c>
      <c r="C554" s="33">
        <v>10550548.249411831</v>
      </c>
      <c r="D554" s="64">
        <f t="shared" si="354"/>
        <v>1.3158760477994802E-2</v>
      </c>
      <c r="E554" s="29">
        <f t="shared" si="358"/>
        <v>10247799.951060496</v>
      </c>
      <c r="F554" s="65">
        <f t="shared" si="347"/>
        <v>1.3160328849268099E-2</v>
      </c>
      <c r="G554" s="29">
        <f t="shared" si="355"/>
        <v>10045931.87419994</v>
      </c>
      <c r="H554" s="65">
        <f t="shared" si="348"/>
        <v>1.3158760477994802E-2</v>
      </c>
      <c r="I554" s="62"/>
      <c r="J554" s="29">
        <f t="shared" si="356"/>
        <v>5031196.5784396892</v>
      </c>
      <c r="K554" s="65">
        <f t="shared" si="349"/>
        <v>1.3158760477994802E-2</v>
      </c>
      <c r="L554" s="90"/>
      <c r="M554" s="90"/>
      <c r="N554" s="53">
        <f t="shared" si="350"/>
        <v>0.47686588976266397</v>
      </c>
      <c r="O554" s="54">
        <f t="shared" si="351"/>
        <v>4.7828450549005544E-2</v>
      </c>
      <c r="P554" s="62"/>
      <c r="Q554" s="67">
        <f t="shared" si="357"/>
        <v>0.47686588976266392</v>
      </c>
      <c r="R554" s="111"/>
      <c r="T554" s="67">
        <f t="shared" si="352"/>
        <v>4.7828450549005537E-2</v>
      </c>
    </row>
    <row r="555" spans="1:20" s="36" customFormat="1">
      <c r="B555" s="132" t="str">
        <f t="shared" si="353"/>
        <v>TOTAL</v>
      </c>
      <c r="C555" s="93">
        <f>SUM(C543:C554)</f>
        <v>141541943.36154583</v>
      </c>
      <c r="D555" s="94">
        <f t="shared" si="354"/>
        <v>1.2753975503470238E-2</v>
      </c>
      <c r="E555" s="93">
        <f>SUM(E543:E554)</f>
        <v>134779532.60985801</v>
      </c>
      <c r="F555" s="95">
        <f>(E555/E541)-1</f>
        <v>1.2704733493297926E-2</v>
      </c>
      <c r="G555" s="93">
        <f>SUM(G543:G554)</f>
        <v>134844877.06847194</v>
      </c>
      <c r="H555" s="95">
        <f t="shared" si="348"/>
        <v>1.27543574890987E-2</v>
      </c>
      <c r="I555" s="91"/>
      <c r="J555" s="96">
        <f>SUM(J543:J554)</f>
        <v>63395100.461463265</v>
      </c>
      <c r="K555" s="95">
        <f t="shared" si="349"/>
        <v>1.2766285667041188E-2</v>
      </c>
      <c r="L555" s="114"/>
      <c r="M555" s="104"/>
      <c r="N555" s="60">
        <f t="shared" si="350"/>
        <v>0.44788914830377036</v>
      </c>
      <c r="O555" s="77">
        <f>AVERAGE(O543:O554)</f>
        <v>4.73693852432494E-2</v>
      </c>
      <c r="P555" s="91"/>
      <c r="Q555" s="97"/>
      <c r="R555" s="97"/>
      <c r="S555" s="91"/>
      <c r="T555" s="105">
        <f>AVERAGE(T543:T554)</f>
        <v>4.7369385243249428E-2</v>
      </c>
    </row>
    <row r="556" spans="1:20" s="36" customFormat="1">
      <c r="D556" s="61"/>
    </row>
    <row r="557" spans="1:20" s="36" customFormat="1">
      <c r="A557" s="36">
        <f>+A543+1</f>
        <v>2036</v>
      </c>
      <c r="B557" s="132" t="str">
        <f>+B543</f>
        <v>January</v>
      </c>
      <c r="C557" s="33">
        <v>10672020.881720714</v>
      </c>
      <c r="D557" s="64">
        <f>(C557/C543)-1</f>
        <v>1.1957128090649194E-2</v>
      </c>
      <c r="E557" s="29">
        <f>(G557+J554-J557)</f>
        <v>10820668.479007427</v>
      </c>
      <c r="F557" s="65">
        <f t="shared" ref="F557:F568" si="359">(E557/E543)-1</f>
        <v>1.2515486409110821E-2</v>
      </c>
      <c r="G557" s="29">
        <f>+(C557-(C557*T557))</f>
        <v>10133054.67165404</v>
      </c>
      <c r="H557" s="65">
        <f t="shared" ref="H557:H569" si="360">(G557/G543)-1</f>
        <v>1.1957128090648972E-2</v>
      </c>
      <c r="I557" s="62"/>
      <c r="J557" s="29">
        <f>+C557*Q557</f>
        <v>4343582.7710863007</v>
      </c>
      <c r="K557" s="65">
        <f t="shared" ref="K557:K569" si="361">(J557/J543)-1</f>
        <v>1.1957128090649194E-2</v>
      </c>
      <c r="L557" s="90"/>
      <c r="M557" s="90"/>
      <c r="N557" s="53">
        <f t="shared" ref="N557:N569" si="362">(J557/C557)</f>
        <v>0.40700658471593609</v>
      </c>
      <c r="O557" s="54">
        <f t="shared" ref="O557:O568" si="363">(C557-G557)/C557</f>
        <v>5.0502731960525689E-2</v>
      </c>
      <c r="P557" s="62"/>
      <c r="Q557" s="67">
        <f>+Q543</f>
        <v>0.40700658471593604</v>
      </c>
      <c r="R557" s="111"/>
      <c r="T557" s="67">
        <f t="shared" ref="T557:T568" si="364">+T543</f>
        <v>5.0502731960525703E-2</v>
      </c>
    </row>
    <row r="558" spans="1:20" s="36" customFormat="1">
      <c r="B558" s="132" t="str">
        <f t="shared" ref="B558:B569" si="365">+B544</f>
        <v>February</v>
      </c>
      <c r="C558" s="33">
        <v>9846537.4938529748</v>
      </c>
      <c r="D558" s="64">
        <f t="shared" ref="D558:D569" si="366">(C558/C544)-1</f>
        <v>3.8877115604111001E-2</v>
      </c>
      <c r="E558" s="29">
        <f>(G558+J557-J558)</f>
        <v>9849289.414407324</v>
      </c>
      <c r="F558" s="65">
        <f t="shared" si="359"/>
        <v>2.6830783748236664E-2</v>
      </c>
      <c r="G558" s="29">
        <f t="shared" ref="G558:G568" si="367">+(C558-(C558*T558))</f>
        <v>9352242.9183218516</v>
      </c>
      <c r="H558" s="65">
        <f t="shared" si="360"/>
        <v>3.8877115604111001E-2</v>
      </c>
      <c r="I558" s="62"/>
      <c r="J558" s="29">
        <f t="shared" ref="J558:J568" si="368">+C558*Q558</f>
        <v>3846536.2750008288</v>
      </c>
      <c r="K558" s="65">
        <f t="shared" si="361"/>
        <v>3.8877115604111001E-2</v>
      </c>
      <c r="L558" s="90"/>
      <c r="M558" s="90"/>
      <c r="N558" s="53">
        <f t="shared" si="362"/>
        <v>0.39064861911125159</v>
      </c>
      <c r="O558" s="54">
        <f t="shared" si="363"/>
        <v>5.019983682992147E-2</v>
      </c>
      <c r="P558" s="62"/>
      <c r="Q558" s="67">
        <f t="shared" ref="Q558:Q568" si="369">+Q544</f>
        <v>0.39064861911125159</v>
      </c>
      <c r="R558" s="111"/>
      <c r="T558" s="67">
        <f t="shared" si="364"/>
        <v>5.0199836829921421E-2</v>
      </c>
    </row>
    <row r="559" spans="1:20" s="36" customFormat="1">
      <c r="B559" s="132" t="str">
        <f t="shared" si="365"/>
        <v>March</v>
      </c>
      <c r="C559" s="33">
        <v>10802261.79251457</v>
      </c>
      <c r="D559" s="64">
        <f t="shared" si="366"/>
        <v>9.4613602190747326E-3</v>
      </c>
      <c r="E559" s="29">
        <f t="shared" ref="E559:E568" si="370">(G559+J558-J559)</f>
        <v>9811844.533806894</v>
      </c>
      <c r="F559" s="65">
        <f t="shared" si="359"/>
        <v>2.0792470272602337E-2</v>
      </c>
      <c r="G559" s="29">
        <f t="shared" si="367"/>
        <v>10269759.289800545</v>
      </c>
      <c r="H559" s="65">
        <f t="shared" si="360"/>
        <v>9.4613602190747326E-3</v>
      </c>
      <c r="I559" s="62"/>
      <c r="J559" s="29">
        <f t="shared" si="368"/>
        <v>4304451.0309944795</v>
      </c>
      <c r="K559" s="65">
        <f t="shared" si="361"/>
        <v>9.4613602190747326E-3</v>
      </c>
      <c r="L559" s="90"/>
      <c r="M559" s="90"/>
      <c r="N559" s="53">
        <f t="shared" si="362"/>
        <v>0.39847682954483199</v>
      </c>
      <c r="O559" s="54">
        <f t="shared" si="363"/>
        <v>4.9295463574399075E-2</v>
      </c>
      <c r="P559" s="62"/>
      <c r="Q559" s="67">
        <f t="shared" si="369"/>
        <v>0.39847682954483199</v>
      </c>
      <c r="R559" s="111"/>
      <c r="T559" s="67">
        <f t="shared" si="364"/>
        <v>4.9295463574399137E-2</v>
      </c>
    </row>
    <row r="560" spans="1:20" s="36" customFormat="1">
      <c r="B560" s="132" t="str">
        <f t="shared" si="365"/>
        <v>April</v>
      </c>
      <c r="C560" s="33">
        <v>11109914.579202831</v>
      </c>
      <c r="D560" s="64">
        <f t="shared" si="366"/>
        <v>8.3212841549404892E-3</v>
      </c>
      <c r="E560" s="29">
        <f t="shared" si="370"/>
        <v>10044510.505872454</v>
      </c>
      <c r="F560" s="65">
        <f t="shared" si="359"/>
        <v>8.8095342091247808E-3</v>
      </c>
      <c r="G560" s="29">
        <f t="shared" si="367"/>
        <v>10602663.36045862</v>
      </c>
      <c r="H560" s="65">
        <f t="shared" si="360"/>
        <v>8.3212841549404892E-3</v>
      </c>
      <c r="I560" s="62"/>
      <c r="J560" s="29">
        <f t="shared" si="368"/>
        <v>4862603.8855806431</v>
      </c>
      <c r="K560" s="65">
        <f t="shared" si="361"/>
        <v>8.3212841549404892E-3</v>
      </c>
      <c r="L560" s="90"/>
      <c r="M560" s="90"/>
      <c r="N560" s="53">
        <f t="shared" si="362"/>
        <v>0.43768148268963103</v>
      </c>
      <c r="O560" s="54">
        <f t="shared" si="363"/>
        <v>4.5657526448831406E-2</v>
      </c>
      <c r="P560" s="62"/>
      <c r="Q560" s="67">
        <f t="shared" si="369"/>
        <v>0.43768148268963103</v>
      </c>
      <c r="R560" s="111"/>
      <c r="T560" s="67">
        <f t="shared" si="364"/>
        <v>4.5657526448831441E-2</v>
      </c>
    </row>
    <row r="561" spans="1:20" s="36" customFormat="1">
      <c r="B561" s="132" t="str">
        <f t="shared" si="365"/>
        <v>May</v>
      </c>
      <c r="C561" s="33">
        <v>12627293.122671284</v>
      </c>
      <c r="D561" s="64">
        <f t="shared" si="366"/>
        <v>8.6814857357704334E-3</v>
      </c>
      <c r="E561" s="29">
        <f t="shared" si="370"/>
        <v>11313306.542310635</v>
      </c>
      <c r="F561" s="65">
        <f t="shared" si="359"/>
        <v>8.5266349583015266E-3</v>
      </c>
      <c r="G561" s="29">
        <f t="shared" si="367"/>
        <v>12076935.060178261</v>
      </c>
      <c r="H561" s="65">
        <f t="shared" si="360"/>
        <v>8.6814857357704334E-3</v>
      </c>
      <c r="I561" s="62"/>
      <c r="J561" s="29">
        <f t="shared" si="368"/>
        <v>5626232.4034482706</v>
      </c>
      <c r="K561" s="65">
        <f t="shared" si="361"/>
        <v>8.6814857357704334E-3</v>
      </c>
      <c r="L561" s="90"/>
      <c r="M561" s="90"/>
      <c r="N561" s="53">
        <f t="shared" si="362"/>
        <v>0.44556124173175526</v>
      </c>
      <c r="O561" s="54">
        <f t="shared" si="363"/>
        <v>4.3584801362130346E-2</v>
      </c>
      <c r="P561" s="62"/>
      <c r="Q561" s="67">
        <f t="shared" si="369"/>
        <v>0.44556124173175526</v>
      </c>
      <c r="R561" s="111"/>
      <c r="T561" s="67">
        <f t="shared" si="364"/>
        <v>4.3584801362130311E-2</v>
      </c>
    </row>
    <row r="562" spans="1:20" s="36" customFormat="1">
      <c r="B562" s="132" t="str">
        <f t="shared" si="365"/>
        <v>June</v>
      </c>
      <c r="C562" s="33">
        <v>13208559.361947382</v>
      </c>
      <c r="D562" s="64">
        <f t="shared" si="366"/>
        <v>8.8341527843500689E-3</v>
      </c>
      <c r="E562" s="29">
        <f t="shared" si="370"/>
        <v>12341486.607467599</v>
      </c>
      <c r="F562" s="65">
        <f t="shared" si="359"/>
        <v>8.7645492547656634E-3</v>
      </c>
      <c r="G562" s="29">
        <f t="shared" si="367"/>
        <v>12624942.775961732</v>
      </c>
      <c r="H562" s="65">
        <f t="shared" si="360"/>
        <v>8.8341527843500689E-3</v>
      </c>
      <c r="I562" s="62"/>
      <c r="J562" s="29">
        <f t="shared" si="368"/>
        <v>5909688.5719424048</v>
      </c>
      <c r="K562" s="65">
        <f t="shared" si="361"/>
        <v>8.8341527843500689E-3</v>
      </c>
      <c r="L562" s="90"/>
      <c r="M562" s="90"/>
      <c r="N562" s="53">
        <f t="shared" si="362"/>
        <v>0.44741356040444974</v>
      </c>
      <c r="O562" s="54">
        <f t="shared" si="363"/>
        <v>4.4184726736133988E-2</v>
      </c>
      <c r="P562" s="62"/>
      <c r="Q562" s="67">
        <f t="shared" si="369"/>
        <v>0.44741356040444974</v>
      </c>
      <c r="R562" s="111"/>
      <c r="T562" s="67">
        <f t="shared" si="364"/>
        <v>4.4184726736133953E-2</v>
      </c>
    </row>
    <row r="563" spans="1:20" s="36" customFormat="1">
      <c r="B563" s="132" t="str">
        <f t="shared" si="365"/>
        <v>July</v>
      </c>
      <c r="C563" s="33">
        <v>14049860.680956874</v>
      </c>
      <c r="D563" s="64">
        <f t="shared" si="366"/>
        <v>9.0047891881923636E-3</v>
      </c>
      <c r="E563" s="29">
        <f t="shared" si="370"/>
        <v>13073278.72568538</v>
      </c>
      <c r="F563" s="65">
        <f t="shared" si="359"/>
        <v>8.9276469898487143E-3</v>
      </c>
      <c r="G563" s="29">
        <f t="shared" si="367"/>
        <v>13396023.202697847</v>
      </c>
      <c r="H563" s="65">
        <f t="shared" si="360"/>
        <v>9.0047891881923636E-3</v>
      </c>
      <c r="I563" s="62"/>
      <c r="J563" s="29">
        <f t="shared" si="368"/>
        <v>6232433.0489548715</v>
      </c>
      <c r="K563" s="65">
        <f t="shared" si="361"/>
        <v>9.0047891881925857E-3</v>
      </c>
      <c r="L563" s="90"/>
      <c r="M563" s="90"/>
      <c r="N563" s="53">
        <f t="shared" si="362"/>
        <v>0.44359393950448822</v>
      </c>
      <c r="O563" s="54">
        <f t="shared" si="363"/>
        <v>4.6536936778685339E-2</v>
      </c>
      <c r="P563" s="62"/>
      <c r="Q563" s="67">
        <f t="shared" si="369"/>
        <v>0.44359393950448822</v>
      </c>
      <c r="R563" s="111"/>
      <c r="T563" s="67">
        <f t="shared" si="364"/>
        <v>4.6536936778685332E-2</v>
      </c>
    </row>
    <row r="564" spans="1:20" s="36" customFormat="1">
      <c r="B564" s="132" t="str">
        <f t="shared" si="365"/>
        <v>August</v>
      </c>
      <c r="C564" s="33">
        <v>14302658.679405399</v>
      </c>
      <c r="D564" s="64">
        <f t="shared" si="366"/>
        <v>9.0610839688616274E-3</v>
      </c>
      <c r="E564" s="29">
        <f t="shared" si="370"/>
        <v>13257632.82478372</v>
      </c>
      <c r="F564" s="65">
        <f t="shared" si="359"/>
        <v>9.0346189257708431E-3</v>
      </c>
      <c r="G564" s="29">
        <f t="shared" si="367"/>
        <v>13600591.252744719</v>
      </c>
      <c r="H564" s="65">
        <f t="shared" si="360"/>
        <v>9.0610839688616274E-3</v>
      </c>
      <c r="I564" s="62"/>
      <c r="J564" s="29">
        <f t="shared" si="368"/>
        <v>6575391.4769158699</v>
      </c>
      <c r="K564" s="65">
        <f t="shared" si="361"/>
        <v>9.0610839688616274E-3</v>
      </c>
      <c r="L564" s="90"/>
      <c r="M564" s="90"/>
      <c r="N564" s="53">
        <f t="shared" si="362"/>
        <v>0.45973211165165184</v>
      </c>
      <c r="O564" s="54">
        <f t="shared" si="363"/>
        <v>4.90864979999555E-2</v>
      </c>
      <c r="P564" s="62"/>
      <c r="Q564" s="67">
        <f t="shared" si="369"/>
        <v>0.45973211165165184</v>
      </c>
      <c r="R564" s="111"/>
      <c r="T564" s="67">
        <f t="shared" si="364"/>
        <v>4.9086497999955465E-2</v>
      </c>
    </row>
    <row r="565" spans="1:20" s="36" customFormat="1">
      <c r="B565" s="132" t="str">
        <f t="shared" si="365"/>
        <v>September</v>
      </c>
      <c r="C565" s="33">
        <v>13166947.09495951</v>
      </c>
      <c r="D565" s="64">
        <f t="shared" si="366"/>
        <v>8.8289361758471241E-3</v>
      </c>
      <c r="E565" s="29">
        <f t="shared" si="370"/>
        <v>12967979.134248167</v>
      </c>
      <c r="F565" s="65">
        <f t="shared" si="359"/>
        <v>8.9466329632486019E-3</v>
      </c>
      <c r="G565" s="29">
        <f t="shared" si="367"/>
        <v>12521938.783999195</v>
      </c>
      <c r="H565" s="65">
        <f t="shared" si="360"/>
        <v>8.8289361758471241E-3</v>
      </c>
      <c r="I565" s="62"/>
      <c r="J565" s="29">
        <f t="shared" si="368"/>
        <v>6129351.1266668951</v>
      </c>
      <c r="K565" s="65">
        <f t="shared" si="361"/>
        <v>8.8289361758471241E-3</v>
      </c>
      <c r="L565" s="90"/>
      <c r="M565" s="90"/>
      <c r="N565" s="53">
        <f t="shared" si="362"/>
        <v>0.46551042412962196</v>
      </c>
      <c r="O565" s="54">
        <f t="shared" si="363"/>
        <v>4.8986929643488372E-2</v>
      </c>
      <c r="P565" s="62"/>
      <c r="Q565" s="67">
        <f t="shared" si="369"/>
        <v>0.4655104241296219</v>
      </c>
      <c r="R565" s="111"/>
      <c r="T565" s="67">
        <f t="shared" si="364"/>
        <v>4.8986929643488428E-2</v>
      </c>
    </row>
    <row r="566" spans="1:20" s="36" customFormat="1">
      <c r="B566" s="132" t="str">
        <f t="shared" si="365"/>
        <v>October</v>
      </c>
      <c r="C566" s="33">
        <v>12347549.405102512</v>
      </c>
      <c r="D566" s="64">
        <f t="shared" si="366"/>
        <v>8.5512646581245022E-3</v>
      </c>
      <c r="E566" s="29">
        <f t="shared" si="370"/>
        <v>11976906.583919236</v>
      </c>
      <c r="F566" s="65">
        <f t="shared" si="359"/>
        <v>8.693347880837532E-3</v>
      </c>
      <c r="G566" s="29">
        <f t="shared" si="367"/>
        <v>11742328.717729349</v>
      </c>
      <c r="H566" s="65">
        <f t="shared" si="360"/>
        <v>8.5512646581242802E-3</v>
      </c>
      <c r="I566" s="62"/>
      <c r="J566" s="29">
        <f t="shared" si="368"/>
        <v>5894773.2604770083</v>
      </c>
      <c r="K566" s="65">
        <f t="shared" si="361"/>
        <v>8.5512646581242802E-3</v>
      </c>
      <c r="L566" s="90"/>
      <c r="M566" s="90"/>
      <c r="N566" s="53">
        <f t="shared" si="362"/>
        <v>0.47740430648052701</v>
      </c>
      <c r="O566" s="54">
        <f t="shared" si="363"/>
        <v>4.9015449747709557E-2</v>
      </c>
      <c r="P566" s="62"/>
      <c r="Q566" s="67">
        <f t="shared" si="369"/>
        <v>0.47740430648052701</v>
      </c>
      <c r="R566" s="111"/>
      <c r="T566" s="67">
        <f t="shared" si="364"/>
        <v>4.9015449747709543E-2</v>
      </c>
    </row>
    <row r="567" spans="1:20" s="36" customFormat="1">
      <c r="B567" s="132" t="str">
        <f t="shared" si="365"/>
        <v>November</v>
      </c>
      <c r="C567" s="33">
        <v>10323378.192665786</v>
      </c>
      <c r="D567" s="64">
        <f t="shared" si="366"/>
        <v>7.8084921087673287E-3</v>
      </c>
      <c r="E567" s="29">
        <f t="shared" si="370"/>
        <v>10494607.562741036</v>
      </c>
      <c r="F567" s="65">
        <f t="shared" si="359"/>
        <v>8.2255693342323521E-3</v>
      </c>
      <c r="G567" s="29">
        <f t="shared" si="367"/>
        <v>9873761.3016298544</v>
      </c>
      <c r="H567" s="65">
        <f t="shared" si="360"/>
        <v>7.8084921087673287E-3</v>
      </c>
      <c r="I567" s="62"/>
      <c r="J567" s="29">
        <f t="shared" si="368"/>
        <v>5273926.9993658271</v>
      </c>
      <c r="K567" s="65">
        <f t="shared" si="361"/>
        <v>7.8084921087673287E-3</v>
      </c>
      <c r="L567" s="90"/>
      <c r="M567" s="90"/>
      <c r="N567" s="53">
        <f t="shared" si="362"/>
        <v>0.51087220684336387</v>
      </c>
      <c r="O567" s="54">
        <f t="shared" si="363"/>
        <v>4.3553271288206824E-2</v>
      </c>
      <c r="P567" s="62"/>
      <c r="Q567" s="67">
        <f t="shared" si="369"/>
        <v>0.51087220684336387</v>
      </c>
      <c r="R567" s="111"/>
      <c r="T567" s="67">
        <f t="shared" si="364"/>
        <v>4.355327128820681E-2</v>
      </c>
    </row>
    <row r="568" spans="1:20" s="36" customFormat="1">
      <c r="B568" s="132" t="str">
        <f t="shared" si="365"/>
        <v>December</v>
      </c>
      <c r="C568" s="33">
        <v>10631799.38667874</v>
      </c>
      <c r="D568" s="64">
        <f t="shared" si="366"/>
        <v>7.7011293959476923E-3</v>
      </c>
      <c r="E568" s="29">
        <f t="shared" si="370"/>
        <v>10327281.420525156</v>
      </c>
      <c r="F568" s="65">
        <f t="shared" si="359"/>
        <v>7.7559544335596975E-3</v>
      </c>
      <c r="G568" s="29">
        <f t="shared" si="367"/>
        <v>10123296.89546603</v>
      </c>
      <c r="H568" s="65">
        <f t="shared" si="360"/>
        <v>7.7011293959476923E-3</v>
      </c>
      <c r="I568" s="62"/>
      <c r="J568" s="29">
        <f t="shared" si="368"/>
        <v>5069942.4743067017</v>
      </c>
      <c r="K568" s="65">
        <f t="shared" si="361"/>
        <v>7.7011293959474703E-3</v>
      </c>
      <c r="L568" s="90"/>
      <c r="M568" s="90"/>
      <c r="N568" s="53">
        <f t="shared" si="362"/>
        <v>0.47686588976266386</v>
      </c>
      <c r="O568" s="54">
        <f t="shared" si="363"/>
        <v>4.7828450549005461E-2</v>
      </c>
      <c r="P568" s="62"/>
      <c r="Q568" s="67">
        <f t="shared" si="369"/>
        <v>0.47686588976266392</v>
      </c>
      <c r="R568" s="111"/>
      <c r="T568" s="67">
        <f t="shared" si="364"/>
        <v>4.7828450549005537E-2</v>
      </c>
    </row>
    <row r="569" spans="1:20" s="36" customFormat="1">
      <c r="B569" s="132" t="str">
        <f t="shared" si="365"/>
        <v>TOTAL</v>
      </c>
      <c r="C569" s="93">
        <f>SUM(C557:C568)</f>
        <v>143088780.67167854</v>
      </c>
      <c r="D569" s="94">
        <f t="shared" si="366"/>
        <v>1.0928473026412977E-2</v>
      </c>
      <c r="E569" s="93">
        <f>SUM(E557:E568)</f>
        <v>136278792.33477503</v>
      </c>
      <c r="F569" s="95">
        <f>(E569/E555)-1</f>
        <v>1.1123793768130108E-2</v>
      </c>
      <c r="G569" s="93">
        <f>SUM(G557:G568)</f>
        <v>136317538.23064205</v>
      </c>
      <c r="H569" s="95">
        <f t="shared" si="360"/>
        <v>1.0921150244531219E-2</v>
      </c>
      <c r="I569" s="91"/>
      <c r="J569" s="96">
        <f>SUM(J557:J568)</f>
        <v>64068913.324740112</v>
      </c>
      <c r="K569" s="95">
        <f t="shared" si="361"/>
        <v>1.0628784533379676E-2</v>
      </c>
      <c r="L569" s="114"/>
      <c r="M569" s="104"/>
      <c r="N569" s="60">
        <f t="shared" si="362"/>
        <v>0.44775637212080333</v>
      </c>
      <c r="O569" s="77">
        <f>AVERAGE(O557:O568)</f>
        <v>4.7369385243249414E-2</v>
      </c>
      <c r="P569" s="91"/>
      <c r="Q569" s="97"/>
      <c r="R569" s="97"/>
      <c r="S569" s="91"/>
      <c r="T569" s="105">
        <f>AVERAGE(T557:T568)</f>
        <v>4.7369385243249428E-2</v>
      </c>
    </row>
    <row r="570" spans="1:20" s="36" customFormat="1">
      <c r="D570" s="61"/>
    </row>
    <row r="571" spans="1:20" s="36" customFormat="1">
      <c r="A571" s="36">
        <f>+A557+1</f>
        <v>2037</v>
      </c>
      <c r="B571" s="132" t="str">
        <f>+B557</f>
        <v>January</v>
      </c>
      <c r="C571" s="33">
        <v>10760669.131340992</v>
      </c>
      <c r="D571" s="64">
        <f>(C571/C557)-1</f>
        <v>8.3066038384647101E-3</v>
      </c>
      <c r="E571" s="29">
        <f>(G571+J568-J571)</f>
        <v>10907505.224386383</v>
      </c>
      <c r="F571" s="65">
        <f t="shared" ref="F571:F582" si="371">(E571/E557)-1</f>
        <v>8.0250814030042861E-3</v>
      </c>
      <c r="G571" s="29">
        <f>+(C571-(C571*T571))</f>
        <v>10217225.942484975</v>
      </c>
      <c r="H571" s="65">
        <f t="shared" ref="H571:H583" si="372">(G571/G557)-1</f>
        <v>8.3066038384647101E-3</v>
      </c>
      <c r="I571" s="62"/>
      <c r="J571" s="29">
        <f>+C571*Q571</f>
        <v>4379663.1924052956</v>
      </c>
      <c r="K571" s="65">
        <f t="shared" ref="K571:K583" si="373">(J571/J557)-1</f>
        <v>8.3066038384647101E-3</v>
      </c>
      <c r="L571" s="90"/>
      <c r="M571" s="90"/>
      <c r="N571" s="53">
        <f t="shared" ref="N571:N583" si="374">(J571/C571)</f>
        <v>0.40700658471593609</v>
      </c>
      <c r="O571" s="54">
        <f t="shared" ref="O571:O582" si="375">(C571-G571)/C571</f>
        <v>5.0502731960525682E-2</v>
      </c>
      <c r="P571" s="62"/>
      <c r="Q571" s="67">
        <f>+Q557</f>
        <v>0.40700658471593604</v>
      </c>
      <c r="R571" s="111"/>
      <c r="T571" s="67">
        <f t="shared" ref="T571:T582" si="376">+T557</f>
        <v>5.0502731960525703E-2</v>
      </c>
    </row>
    <row r="572" spans="1:20" s="36" customFormat="1">
      <c r="B572" s="132" t="str">
        <f t="shared" ref="B572:B583" si="377">+B558</f>
        <v>February</v>
      </c>
      <c r="C572" s="33">
        <v>9662461.4335575439</v>
      </c>
      <c r="D572" s="64">
        <f t="shared" ref="D572:D583" si="378">(C572/C558)-1</f>
        <v>-1.8694496457292376E-2</v>
      </c>
      <c r="E572" s="29">
        <f>(G572+J571-J572)</f>
        <v>9782443.4223878644</v>
      </c>
      <c r="F572" s="65">
        <f t="shared" si="371"/>
        <v>-6.7868847392867915E-3</v>
      </c>
      <c r="G572" s="29">
        <f t="shared" ref="G572:G582" si="379">+(C572-(C572*T572))</f>
        <v>9177407.4462175462</v>
      </c>
      <c r="H572" s="65">
        <f t="shared" si="372"/>
        <v>-1.8694496457292376E-2</v>
      </c>
      <c r="I572" s="62"/>
      <c r="J572" s="29">
        <f t="shared" ref="J572:J582" si="380">+C572*Q572</f>
        <v>3774627.2162349792</v>
      </c>
      <c r="K572" s="65">
        <f t="shared" si="373"/>
        <v>-1.8694496457292376E-2</v>
      </c>
      <c r="L572" s="90"/>
      <c r="M572" s="90"/>
      <c r="N572" s="53">
        <f t="shared" si="374"/>
        <v>0.39064861911125159</v>
      </c>
      <c r="O572" s="54">
        <f t="shared" si="375"/>
        <v>5.0199836829921456E-2</v>
      </c>
      <c r="P572" s="62"/>
      <c r="Q572" s="67">
        <f t="shared" ref="Q572:Q582" si="381">+Q558</f>
        <v>0.39064861911125159</v>
      </c>
      <c r="R572" s="111"/>
      <c r="T572" s="67">
        <f t="shared" si="376"/>
        <v>5.0199836829921421E-2</v>
      </c>
    </row>
    <row r="573" spans="1:20" s="36" customFormat="1">
      <c r="B573" s="132" t="str">
        <f t="shared" si="377"/>
        <v>March</v>
      </c>
      <c r="C573" s="33">
        <v>10907886.669449726</v>
      </c>
      <c r="D573" s="64">
        <f t="shared" si="378"/>
        <v>9.7780334307717709E-3</v>
      </c>
      <c r="E573" s="29">
        <f t="shared" ref="E573:E582" si="382">(G573+J572-J573)</f>
        <v>9798264.4586205091</v>
      </c>
      <c r="F573" s="65">
        <f t="shared" si="371"/>
        <v>-1.3840491601344596E-3</v>
      </c>
      <c r="G573" s="29">
        <f t="shared" si="379"/>
        <v>10370177.339462193</v>
      </c>
      <c r="H573" s="65">
        <f t="shared" si="372"/>
        <v>9.7780334307715489E-3</v>
      </c>
      <c r="I573" s="62"/>
      <c r="J573" s="29">
        <f t="shared" si="380"/>
        <v>4346540.0970766637</v>
      </c>
      <c r="K573" s="65">
        <f t="shared" si="373"/>
        <v>9.7780334307717709E-3</v>
      </c>
      <c r="L573" s="90"/>
      <c r="M573" s="90"/>
      <c r="N573" s="53">
        <f t="shared" si="374"/>
        <v>0.39847682954483199</v>
      </c>
      <c r="O573" s="54">
        <f t="shared" si="375"/>
        <v>4.9295463574399186E-2</v>
      </c>
      <c r="P573" s="62"/>
      <c r="Q573" s="67">
        <f t="shared" si="381"/>
        <v>0.39847682954483199</v>
      </c>
      <c r="R573" s="111"/>
      <c r="T573" s="67">
        <f t="shared" si="376"/>
        <v>4.9295463574399137E-2</v>
      </c>
    </row>
    <row r="574" spans="1:20" s="36" customFormat="1">
      <c r="B574" s="132" t="str">
        <f t="shared" si="377"/>
        <v>April</v>
      </c>
      <c r="C574" s="33">
        <v>11227019.629996177</v>
      </c>
      <c r="D574" s="64">
        <f t="shared" si="378"/>
        <v>1.0540589665069211E-2</v>
      </c>
      <c r="E574" s="29">
        <f t="shared" si="382"/>
        <v>10147103.183532421</v>
      </c>
      <c r="F574" s="65">
        <f t="shared" si="371"/>
        <v>1.021380560058005E-2</v>
      </c>
      <c r="G574" s="29">
        <f t="shared" si="379"/>
        <v>10714421.684298076</v>
      </c>
      <c r="H574" s="65">
        <f t="shared" si="372"/>
        <v>1.0540589665068989E-2</v>
      </c>
      <c r="I574" s="62"/>
      <c r="J574" s="29">
        <f t="shared" si="380"/>
        <v>4913858.5978423199</v>
      </c>
      <c r="K574" s="65">
        <f t="shared" si="373"/>
        <v>1.0540589665069211E-2</v>
      </c>
      <c r="L574" s="90"/>
      <c r="M574" s="90"/>
      <c r="N574" s="53">
        <f t="shared" si="374"/>
        <v>0.43768148268963109</v>
      </c>
      <c r="O574" s="54">
        <f t="shared" si="375"/>
        <v>4.5657526448831517E-2</v>
      </c>
      <c r="P574" s="62"/>
      <c r="Q574" s="67">
        <f t="shared" si="381"/>
        <v>0.43768148268963103</v>
      </c>
      <c r="R574" s="111"/>
      <c r="T574" s="67">
        <f t="shared" si="376"/>
        <v>4.5657526448831441E-2</v>
      </c>
    </row>
    <row r="575" spans="1:20" s="36" customFormat="1">
      <c r="B575" s="132" t="str">
        <f t="shared" si="377"/>
        <v>May</v>
      </c>
      <c r="C575" s="33">
        <v>12761084.012435056</v>
      </c>
      <c r="D575" s="64">
        <f t="shared" si="378"/>
        <v>1.0595373724520796E-2</v>
      </c>
      <c r="E575" s="29">
        <f t="shared" si="382"/>
        <v>11432908.860006124</v>
      </c>
      <c r="F575" s="65">
        <f t="shared" si="371"/>
        <v>1.0571826834903542E-2</v>
      </c>
      <c r="G575" s="29">
        <f t="shared" si="379"/>
        <v>12204894.700587617</v>
      </c>
      <c r="H575" s="65">
        <f t="shared" si="372"/>
        <v>1.0595373724520796E-2</v>
      </c>
      <c r="I575" s="62"/>
      <c r="J575" s="29">
        <f t="shared" si="380"/>
        <v>5685844.4384238133</v>
      </c>
      <c r="K575" s="65">
        <f t="shared" si="373"/>
        <v>1.0595373724520796E-2</v>
      </c>
      <c r="L575" s="90"/>
      <c r="M575" s="90"/>
      <c r="N575" s="53">
        <f t="shared" si="374"/>
        <v>0.44556124173175526</v>
      </c>
      <c r="O575" s="54">
        <f t="shared" si="375"/>
        <v>4.3584801362130332E-2</v>
      </c>
      <c r="P575" s="62"/>
      <c r="Q575" s="67">
        <f t="shared" si="381"/>
        <v>0.44556124173175526</v>
      </c>
      <c r="R575" s="111"/>
      <c r="T575" s="67">
        <f t="shared" si="376"/>
        <v>4.3584801362130311E-2</v>
      </c>
    </row>
    <row r="576" spans="1:20" s="36" customFormat="1">
      <c r="B576" s="132" t="str">
        <f t="shared" si="377"/>
        <v>June</v>
      </c>
      <c r="C576" s="33">
        <v>13348174.280596375</v>
      </c>
      <c r="D576" s="64">
        <f t="shared" si="378"/>
        <v>1.0570033780611388E-2</v>
      </c>
      <c r="E576" s="29">
        <f t="shared" si="382"/>
        <v>12472079.106225017</v>
      </c>
      <c r="F576" s="65">
        <f t="shared" si="371"/>
        <v>1.058158574497825E-2</v>
      </c>
      <c r="G576" s="29">
        <f t="shared" si="379"/>
        <v>12758388.847581934</v>
      </c>
      <c r="H576" s="65">
        <f t="shared" si="372"/>
        <v>1.0570033780611388E-2</v>
      </c>
      <c r="I576" s="62"/>
      <c r="J576" s="29">
        <f t="shared" si="380"/>
        <v>5972154.1797807291</v>
      </c>
      <c r="K576" s="65">
        <f t="shared" si="373"/>
        <v>1.0570033780611388E-2</v>
      </c>
      <c r="L576" s="90"/>
      <c r="M576" s="90"/>
      <c r="N576" s="53">
        <f t="shared" si="374"/>
        <v>0.44741356040444974</v>
      </c>
      <c r="O576" s="54">
        <f t="shared" si="375"/>
        <v>4.4184726736133877E-2</v>
      </c>
      <c r="P576" s="62"/>
      <c r="Q576" s="67">
        <f t="shared" si="381"/>
        <v>0.44741356040444974</v>
      </c>
      <c r="R576" s="111"/>
      <c r="T576" s="67">
        <f t="shared" si="376"/>
        <v>4.4184726736133953E-2</v>
      </c>
    </row>
    <row r="577" spans="1:20" s="36" customFormat="1">
      <c r="B577" s="132" t="str">
        <f t="shared" si="377"/>
        <v>July</v>
      </c>
      <c r="C577" s="33">
        <v>14198458.01473975</v>
      </c>
      <c r="D577" s="64">
        <f t="shared" si="378"/>
        <v>1.0576427564458646E-2</v>
      </c>
      <c r="E577" s="29">
        <f t="shared" si="382"/>
        <v>13211509.525886239</v>
      </c>
      <c r="F577" s="65">
        <f t="shared" si="371"/>
        <v>1.0573537297057234E-2</v>
      </c>
      <c r="G577" s="29">
        <f t="shared" si="379"/>
        <v>13537705.271752989</v>
      </c>
      <c r="H577" s="65">
        <f t="shared" si="372"/>
        <v>1.0576427564458646E-2</v>
      </c>
      <c r="I577" s="62"/>
      <c r="J577" s="29">
        <f t="shared" si="380"/>
        <v>6298349.9256474804</v>
      </c>
      <c r="K577" s="65">
        <f t="shared" si="373"/>
        <v>1.0576427564458646E-2</v>
      </c>
      <c r="L577" s="90"/>
      <c r="M577" s="90"/>
      <c r="N577" s="53">
        <f t="shared" si="374"/>
        <v>0.44359393950448822</v>
      </c>
      <c r="O577" s="54">
        <f t="shared" si="375"/>
        <v>4.6536936778685277E-2</v>
      </c>
      <c r="P577" s="62"/>
      <c r="Q577" s="67">
        <f t="shared" si="381"/>
        <v>0.44359393950448822</v>
      </c>
      <c r="R577" s="111"/>
      <c r="T577" s="67">
        <f t="shared" si="376"/>
        <v>4.6536936778685332E-2</v>
      </c>
    </row>
    <row r="578" spans="1:20" s="36" customFormat="1">
      <c r="B578" s="132" t="str">
        <f t="shared" si="377"/>
        <v>August</v>
      </c>
      <c r="C578" s="33">
        <v>14454907.339184005</v>
      </c>
      <c r="D578" s="64">
        <f t="shared" si="378"/>
        <v>1.0644780330095527E-2</v>
      </c>
      <c r="E578" s="29">
        <f t="shared" si="382"/>
        <v>13398331.409865066</v>
      </c>
      <c r="F578" s="65">
        <f t="shared" si="371"/>
        <v>1.0612647592587177E-2</v>
      </c>
      <c r="G578" s="29">
        <f t="shared" si="379"/>
        <v>13745366.558989607</v>
      </c>
      <c r="H578" s="65">
        <f t="shared" si="372"/>
        <v>1.0644780330095527E-2</v>
      </c>
      <c r="I578" s="62"/>
      <c r="J578" s="29">
        <f t="shared" si="380"/>
        <v>6645385.0747720227</v>
      </c>
      <c r="K578" s="65">
        <f t="shared" si="373"/>
        <v>1.0644780330095749E-2</v>
      </c>
      <c r="L578" s="90"/>
      <c r="M578" s="90"/>
      <c r="N578" s="53">
        <f t="shared" si="374"/>
        <v>0.45973211165165184</v>
      </c>
      <c r="O578" s="54">
        <f t="shared" si="375"/>
        <v>4.9086497999955521E-2</v>
      </c>
      <c r="P578" s="62"/>
      <c r="Q578" s="67">
        <f t="shared" si="381"/>
        <v>0.45973211165165184</v>
      </c>
      <c r="R578" s="111"/>
      <c r="T578" s="67">
        <f t="shared" si="376"/>
        <v>4.9086497999955465E-2</v>
      </c>
    </row>
    <row r="579" spans="1:20" s="36" customFormat="1">
      <c r="B579" s="132" t="str">
        <f t="shared" si="377"/>
        <v>September</v>
      </c>
      <c r="C579" s="33">
        <v>13307685.450371092</v>
      </c>
      <c r="D579" s="64">
        <f t="shared" si="378"/>
        <v>1.0688761365605925E-2</v>
      </c>
      <c r="E579" s="29">
        <f t="shared" si="382"/>
        <v>13106301.576082265</v>
      </c>
      <c r="F579" s="65">
        <f t="shared" si="371"/>
        <v>1.0666460857327476E-2</v>
      </c>
      <c r="G579" s="29">
        <f t="shared" si="379"/>
        <v>12655782.799496088</v>
      </c>
      <c r="H579" s="65">
        <f t="shared" si="372"/>
        <v>1.0688761365605925E-2</v>
      </c>
      <c r="I579" s="62"/>
      <c r="J579" s="29">
        <f t="shared" si="380"/>
        <v>6194866.2981858458</v>
      </c>
      <c r="K579" s="65">
        <f t="shared" si="373"/>
        <v>1.0688761365605925E-2</v>
      </c>
      <c r="L579" s="90"/>
      <c r="M579" s="90"/>
      <c r="N579" s="53">
        <f t="shared" si="374"/>
        <v>0.4655104241296219</v>
      </c>
      <c r="O579" s="54">
        <f t="shared" si="375"/>
        <v>4.8986929643488483E-2</v>
      </c>
      <c r="P579" s="62"/>
      <c r="Q579" s="67">
        <f t="shared" si="381"/>
        <v>0.4655104241296219</v>
      </c>
      <c r="R579" s="111"/>
      <c r="T579" s="67">
        <f t="shared" si="376"/>
        <v>4.8986929643488428E-2</v>
      </c>
    </row>
    <row r="580" spans="1:20" s="36" customFormat="1">
      <c r="B580" s="132" t="str">
        <f t="shared" si="377"/>
        <v>October</v>
      </c>
      <c r="C580" s="33">
        <v>12479864.202259919</v>
      </c>
      <c r="D580" s="64">
        <f t="shared" si="378"/>
        <v>1.0715875095241856E-2</v>
      </c>
      <c r="E580" s="29">
        <f t="shared" si="382"/>
        <v>12105083.429330602</v>
      </c>
      <c r="F580" s="65">
        <f t="shared" si="371"/>
        <v>1.0701999261099937E-2</v>
      </c>
      <c r="G580" s="29">
        <f t="shared" si="379"/>
        <v>11868158.045595808</v>
      </c>
      <c r="H580" s="65">
        <f t="shared" si="372"/>
        <v>1.0715875095241856E-2</v>
      </c>
      <c r="I580" s="62"/>
      <c r="J580" s="29">
        <f t="shared" si="380"/>
        <v>5957940.9144510515</v>
      </c>
      <c r="K580" s="65">
        <f t="shared" si="373"/>
        <v>1.0715875095241856E-2</v>
      </c>
      <c r="L580" s="90"/>
      <c r="M580" s="90"/>
      <c r="N580" s="53">
        <f t="shared" si="374"/>
        <v>0.47740430648052695</v>
      </c>
      <c r="O580" s="54">
        <f t="shared" si="375"/>
        <v>4.9015449747709577E-2</v>
      </c>
      <c r="P580" s="62"/>
      <c r="Q580" s="67">
        <f t="shared" si="381"/>
        <v>0.47740430648052701</v>
      </c>
      <c r="R580" s="111"/>
      <c r="T580" s="67">
        <f t="shared" si="376"/>
        <v>4.9015449747709543E-2</v>
      </c>
    </row>
    <row r="581" spans="1:20" s="36" customFormat="1">
      <c r="B581" s="132" t="str">
        <f t="shared" si="377"/>
        <v>November</v>
      </c>
      <c r="C581" s="33">
        <v>10433102.148131501</v>
      </c>
      <c r="D581" s="64">
        <f t="shared" si="378"/>
        <v>1.0628686987721458E-2</v>
      </c>
      <c r="E581" s="29">
        <f t="shared" si="382"/>
        <v>10606665.415709227</v>
      </c>
      <c r="F581" s="65">
        <f t="shared" si="371"/>
        <v>1.0677660150535839E-2</v>
      </c>
      <c r="G581" s="29">
        <f t="shared" si="379"/>
        <v>9978706.4198963568</v>
      </c>
      <c r="H581" s="65">
        <f t="shared" si="372"/>
        <v>1.0628686987721681E-2</v>
      </c>
      <c r="I581" s="62"/>
      <c r="J581" s="29">
        <f t="shared" si="380"/>
        <v>5329981.91863818</v>
      </c>
      <c r="K581" s="65">
        <f t="shared" si="373"/>
        <v>1.0628686987721458E-2</v>
      </c>
      <c r="L581" s="90"/>
      <c r="M581" s="90"/>
      <c r="N581" s="53">
        <f t="shared" si="374"/>
        <v>0.51087220684336387</v>
      </c>
      <c r="O581" s="54">
        <f t="shared" si="375"/>
        <v>4.3553271288206782E-2</v>
      </c>
      <c r="P581" s="62"/>
      <c r="Q581" s="67">
        <f t="shared" si="381"/>
        <v>0.51087220684336387</v>
      </c>
      <c r="R581" s="111"/>
      <c r="T581" s="67">
        <f t="shared" si="376"/>
        <v>4.355327128820681E-2</v>
      </c>
    </row>
    <row r="582" spans="1:20" s="36" customFormat="1">
      <c r="B582" s="132" t="str">
        <f t="shared" si="377"/>
        <v>December</v>
      </c>
      <c r="C582" s="33">
        <v>10744228.685094917</v>
      </c>
      <c r="D582" s="64">
        <f t="shared" si="378"/>
        <v>1.0574813757024737E-2</v>
      </c>
      <c r="E582" s="29">
        <f t="shared" si="382"/>
        <v>10436774.621649504</v>
      </c>
      <c r="F582" s="65">
        <f t="shared" si="371"/>
        <v>1.0602325691128511E-2</v>
      </c>
      <c r="G582" s="29">
        <f t="shared" si="379"/>
        <v>10230348.874742648</v>
      </c>
      <c r="H582" s="65">
        <f t="shared" si="372"/>
        <v>1.0574813757024515E-2</v>
      </c>
      <c r="I582" s="62"/>
      <c r="J582" s="29">
        <f t="shared" si="380"/>
        <v>5123556.1717313239</v>
      </c>
      <c r="K582" s="65">
        <f t="shared" si="373"/>
        <v>1.0574813757024737E-2</v>
      </c>
      <c r="L582" s="90"/>
      <c r="M582" s="90"/>
      <c r="N582" s="53">
        <f t="shared" si="374"/>
        <v>0.47686588976266386</v>
      </c>
      <c r="O582" s="54">
        <f t="shared" si="375"/>
        <v>4.7828450549005586E-2</v>
      </c>
      <c r="P582" s="62"/>
      <c r="Q582" s="67">
        <f t="shared" si="381"/>
        <v>0.47686588976266392</v>
      </c>
      <c r="R582" s="111"/>
      <c r="T582" s="67">
        <f t="shared" si="376"/>
        <v>4.7828450549005537E-2</v>
      </c>
    </row>
    <row r="583" spans="1:20" s="36" customFormat="1">
      <c r="B583" s="132" t="str">
        <f t="shared" si="377"/>
        <v>TOTAL</v>
      </c>
      <c r="C583" s="93">
        <f>SUM(C571:C582)</f>
        <v>144285540.99715704</v>
      </c>
      <c r="D583" s="94">
        <f t="shared" si="378"/>
        <v>8.3637607355429022E-3</v>
      </c>
      <c r="E583" s="93">
        <f>SUM(E571:E582)</f>
        <v>137404970.2336812</v>
      </c>
      <c r="F583" s="95">
        <f>(E583/E569)-1</f>
        <v>8.2637795625577493E-3</v>
      </c>
      <c r="G583" s="93">
        <f>SUM(G571:G582)</f>
        <v>137458583.93110582</v>
      </c>
      <c r="H583" s="95">
        <f t="shared" si="372"/>
        <v>8.3704981418692981E-3</v>
      </c>
      <c r="I583" s="91"/>
      <c r="J583" s="96">
        <f>SUM(J571:J582)</f>
        <v>64622768.025189705</v>
      </c>
      <c r="K583" s="95">
        <f t="shared" si="373"/>
        <v>8.6446713656953555E-3</v>
      </c>
      <c r="L583" s="114"/>
      <c r="M583" s="104"/>
      <c r="N583" s="60">
        <f t="shared" si="374"/>
        <v>0.44788110838121342</v>
      </c>
      <c r="O583" s="77">
        <f>AVERAGE(O571:O582)</f>
        <v>4.7369385243249441E-2</v>
      </c>
      <c r="P583" s="91"/>
      <c r="Q583" s="97"/>
      <c r="R583" s="97"/>
      <c r="S583" s="91"/>
      <c r="T583" s="105">
        <f>AVERAGE(T571:T582)</f>
        <v>4.7369385243249428E-2</v>
      </c>
    </row>
    <row r="584" spans="1:20" s="36" customFormat="1">
      <c r="D584" s="61"/>
    </row>
    <row r="585" spans="1:20" s="36" customFormat="1">
      <c r="A585" s="36">
        <f>+A571+1</f>
        <v>2038</v>
      </c>
      <c r="B585" s="132" t="str">
        <f>+B571</f>
        <v>January</v>
      </c>
      <c r="C585" s="33">
        <v>10877040.717690524</v>
      </c>
      <c r="D585" s="64">
        <f>(C585/C571)-1</f>
        <v>1.0814530669899902E-2</v>
      </c>
      <c r="E585" s="29">
        <f>(G585+J582-J585)</f>
        <v>11024249.423209205</v>
      </c>
      <c r="F585" s="65">
        <f t="shared" ref="F585:F596" si="383">(E585/E571)-1</f>
        <v>1.0703107302833414E-2</v>
      </c>
      <c r="G585" s="29">
        <f>+(C585-(C585*T585))</f>
        <v>10327720.445801275</v>
      </c>
      <c r="H585" s="65">
        <f t="shared" ref="H585:H597" si="384">(G585/G571)-1</f>
        <v>1.0814530669899902E-2</v>
      </c>
      <c r="I585" s="62"/>
      <c r="J585" s="29">
        <f>+C585*Q585</f>
        <v>4427027.1943233935</v>
      </c>
      <c r="K585" s="65">
        <f t="shared" ref="K585:K597" si="385">(J585/J571)-1</f>
        <v>1.081453066989968E-2</v>
      </c>
      <c r="L585" s="90"/>
      <c r="M585" s="90"/>
      <c r="N585" s="53">
        <f t="shared" ref="N585:N597" si="386">(J585/C585)</f>
        <v>0.40700658471593598</v>
      </c>
      <c r="O585" s="54">
        <f t="shared" ref="O585:O596" si="387">(C585-G585)/C585</f>
        <v>5.0502731960525724E-2</v>
      </c>
      <c r="P585" s="62"/>
      <c r="Q585" s="67">
        <f>+Q571</f>
        <v>0.40700658471593604</v>
      </c>
      <c r="R585" s="111"/>
      <c r="T585" s="67">
        <f t="shared" ref="T585:T596" si="388">+T571</f>
        <v>5.0502731960525703E-2</v>
      </c>
    </row>
    <row r="586" spans="1:20" s="36" customFormat="1">
      <c r="B586" s="132" t="str">
        <f t="shared" ref="B586:B597" si="389">+B572</f>
        <v>February</v>
      </c>
      <c r="C586" s="33">
        <v>9768995.7809279729</v>
      </c>
      <c r="D586" s="64">
        <f t="shared" ref="D586:D597" si="390">(C586/C572)-1</f>
        <v>1.1025590953505526E-2</v>
      </c>
      <c r="E586" s="29">
        <f>(G586+J585-J586)</f>
        <v>9889376.2691334337</v>
      </c>
      <c r="F586" s="65">
        <f t="shared" si="383"/>
        <v>1.0931097899410824E-2</v>
      </c>
      <c r="G586" s="29">
        <f t="shared" ref="G586:G596" si="391">+(C586-(C586*T586))</f>
        <v>9278593.786733197</v>
      </c>
      <c r="H586" s="65">
        <f t="shared" si="384"/>
        <v>1.1025590953505526E-2</v>
      </c>
      <c r="I586" s="62"/>
      <c r="J586" s="29">
        <f t="shared" ref="J586:J596" si="392">+C586*Q586</f>
        <v>3816244.7119231555</v>
      </c>
      <c r="K586" s="65">
        <f t="shared" si="385"/>
        <v>1.1025590953505526E-2</v>
      </c>
      <c r="L586" s="90"/>
      <c r="M586" s="90"/>
      <c r="N586" s="53">
        <f t="shared" si="386"/>
        <v>0.39064861911125159</v>
      </c>
      <c r="O586" s="54">
        <f t="shared" si="387"/>
        <v>5.0199836829921504E-2</v>
      </c>
      <c r="P586" s="62"/>
      <c r="Q586" s="67">
        <f t="shared" ref="Q586:Q596" si="393">+Q572</f>
        <v>0.39064861911125159</v>
      </c>
      <c r="R586" s="111"/>
      <c r="T586" s="67">
        <f t="shared" si="388"/>
        <v>5.0199836829921421E-2</v>
      </c>
    </row>
    <row r="587" spans="1:20" s="36" customFormat="1">
      <c r="B587" s="132" t="str">
        <f t="shared" si="389"/>
        <v>March</v>
      </c>
      <c r="C587" s="33">
        <v>11031191.260095721</v>
      </c>
      <c r="D587" s="64">
        <f t="shared" si="390"/>
        <v>1.1304168660950742E-2</v>
      </c>
      <c r="E587" s="29">
        <f t="shared" ref="E587:E596" si="394">(G587+J586-J587)</f>
        <v>9907974.1656489968</v>
      </c>
      <c r="F587" s="65">
        <f t="shared" si="383"/>
        <v>1.1196850982315043E-2</v>
      </c>
      <c r="G587" s="29">
        <f t="shared" si="391"/>
        <v>10487403.573151443</v>
      </c>
      <c r="H587" s="65">
        <f t="shared" si="384"/>
        <v>1.1304168660950742E-2</v>
      </c>
      <c r="I587" s="62"/>
      <c r="J587" s="29">
        <f t="shared" si="392"/>
        <v>4395674.1194256032</v>
      </c>
      <c r="K587" s="65">
        <f t="shared" si="385"/>
        <v>1.1304168660950742E-2</v>
      </c>
      <c r="L587" s="90"/>
      <c r="M587" s="90"/>
      <c r="N587" s="53">
        <f t="shared" si="386"/>
        <v>0.39847682954483199</v>
      </c>
      <c r="O587" s="54">
        <f t="shared" si="387"/>
        <v>4.9295463574399068E-2</v>
      </c>
      <c r="P587" s="62"/>
      <c r="Q587" s="67">
        <f t="shared" si="393"/>
        <v>0.39847682954483199</v>
      </c>
      <c r="R587" s="111"/>
      <c r="T587" s="67">
        <f t="shared" si="388"/>
        <v>4.9295463574399137E-2</v>
      </c>
    </row>
    <row r="588" spans="1:20" s="36" customFormat="1">
      <c r="B588" s="132" t="str">
        <f t="shared" si="389"/>
        <v>April</v>
      </c>
      <c r="C588" s="33">
        <v>11357309.621223301</v>
      </c>
      <c r="D588" s="64">
        <f t="shared" si="390"/>
        <v>1.1605038159817394E-2</v>
      </c>
      <c r="E588" s="29">
        <f t="shared" si="394"/>
        <v>10263552.961848106</v>
      </c>
      <c r="F588" s="65">
        <f t="shared" si="383"/>
        <v>1.1476159866460334E-2</v>
      </c>
      <c r="G588" s="29">
        <f t="shared" si="391"/>
        <v>10838762.95680473</v>
      </c>
      <c r="H588" s="65">
        <f t="shared" si="384"/>
        <v>1.1605038159817394E-2</v>
      </c>
      <c r="I588" s="62"/>
      <c r="J588" s="29">
        <f t="shared" si="392"/>
        <v>4970884.114382226</v>
      </c>
      <c r="K588" s="65">
        <f t="shared" si="385"/>
        <v>1.1605038159817171E-2</v>
      </c>
      <c r="L588" s="90"/>
      <c r="M588" s="90"/>
      <c r="N588" s="53">
        <f t="shared" si="386"/>
        <v>0.43768148268963103</v>
      </c>
      <c r="O588" s="54">
        <f t="shared" si="387"/>
        <v>4.5657526448831448E-2</v>
      </c>
      <c r="P588" s="62"/>
      <c r="Q588" s="67">
        <f t="shared" si="393"/>
        <v>0.43768148268963103</v>
      </c>
      <c r="R588" s="111"/>
      <c r="T588" s="67">
        <f t="shared" si="388"/>
        <v>4.5657526448831441E-2</v>
      </c>
    </row>
    <row r="589" spans="1:20" s="36" customFormat="1">
      <c r="B589" s="132" t="str">
        <f t="shared" si="389"/>
        <v>May</v>
      </c>
      <c r="C589" s="33">
        <v>12908952.04976326</v>
      </c>
      <c r="D589" s="64">
        <f t="shared" si="390"/>
        <v>1.1587419782215447E-2</v>
      </c>
      <c r="E589" s="29">
        <f t="shared" si="394"/>
        <v>11565473.348515086</v>
      </c>
      <c r="F589" s="65">
        <f t="shared" si="383"/>
        <v>1.1594992152232697E-2</v>
      </c>
      <c r="G589" s="29">
        <f t="shared" si="391"/>
        <v>12346317.938881064</v>
      </c>
      <c r="H589" s="65">
        <f t="shared" si="384"/>
        <v>1.1587419782215447E-2</v>
      </c>
      <c r="I589" s="62"/>
      <c r="J589" s="29">
        <f t="shared" si="392"/>
        <v>5751728.7047482058</v>
      </c>
      <c r="K589" s="65">
        <f t="shared" si="385"/>
        <v>1.1587419782215669E-2</v>
      </c>
      <c r="L589" s="90"/>
      <c r="M589" s="90"/>
      <c r="N589" s="53">
        <f t="shared" si="386"/>
        <v>0.44556124173175526</v>
      </c>
      <c r="O589" s="54">
        <f t="shared" si="387"/>
        <v>4.3584801362130304E-2</v>
      </c>
      <c r="P589" s="62"/>
      <c r="Q589" s="67">
        <f t="shared" si="393"/>
        <v>0.44556124173175526</v>
      </c>
      <c r="R589" s="111"/>
      <c r="T589" s="67">
        <f t="shared" si="388"/>
        <v>4.3584801362130311E-2</v>
      </c>
    </row>
    <row r="590" spans="1:20" s="36" customFormat="1">
      <c r="B590" s="132" t="str">
        <f t="shared" si="389"/>
        <v>June</v>
      </c>
      <c r="C590" s="33">
        <v>13503493.706906887</v>
      </c>
      <c r="D590" s="64">
        <f t="shared" si="390"/>
        <v>1.1636005272742889E-2</v>
      </c>
      <c r="E590" s="29">
        <f t="shared" si="394"/>
        <v>12616928.03492602</v>
      </c>
      <c r="F590" s="65">
        <f t="shared" si="383"/>
        <v>1.1613855834886833E-2</v>
      </c>
      <c r="G590" s="29">
        <f t="shared" si="391"/>
        <v>12906845.527484102</v>
      </c>
      <c r="H590" s="65">
        <f t="shared" si="384"/>
        <v>1.1636005272742889E-2</v>
      </c>
      <c r="I590" s="62"/>
      <c r="J590" s="29">
        <f t="shared" si="392"/>
        <v>6041646.1973062912</v>
      </c>
      <c r="K590" s="65">
        <f t="shared" si="385"/>
        <v>1.1636005272742889E-2</v>
      </c>
      <c r="L590" s="90"/>
      <c r="M590" s="90"/>
      <c r="N590" s="53">
        <f t="shared" si="386"/>
        <v>0.44741356040444974</v>
      </c>
      <c r="O590" s="54">
        <f t="shared" si="387"/>
        <v>4.4184726736133897E-2</v>
      </c>
      <c r="P590" s="62"/>
      <c r="Q590" s="67">
        <f t="shared" si="393"/>
        <v>0.44741356040444974</v>
      </c>
      <c r="R590" s="111"/>
      <c r="T590" s="67">
        <f t="shared" si="388"/>
        <v>4.4184726736133953E-2</v>
      </c>
    </row>
    <row r="591" spans="1:20" s="36" customFormat="1">
      <c r="B591" s="132" t="str">
        <f t="shared" si="389"/>
        <v>July</v>
      </c>
      <c r="C591" s="33">
        <v>14363538.382158956</v>
      </c>
      <c r="D591" s="64">
        <f t="shared" si="390"/>
        <v>1.1626640530107757E-2</v>
      </c>
      <c r="E591" s="29">
        <f t="shared" si="394"/>
        <v>13365170.925690681</v>
      </c>
      <c r="F591" s="65">
        <f t="shared" si="383"/>
        <v>1.1630873784964635E-2</v>
      </c>
      <c r="G591" s="29">
        <f t="shared" si="391"/>
        <v>13695103.304550204</v>
      </c>
      <c r="H591" s="65">
        <f t="shared" si="384"/>
        <v>1.1626640530107757E-2</v>
      </c>
      <c r="I591" s="62"/>
      <c r="J591" s="29">
        <f t="shared" si="392"/>
        <v>6371578.576165814</v>
      </c>
      <c r="K591" s="65">
        <f t="shared" si="385"/>
        <v>1.1626640530107757E-2</v>
      </c>
      <c r="L591" s="90"/>
      <c r="M591" s="90"/>
      <c r="N591" s="53">
        <f t="shared" si="386"/>
        <v>0.44359393950448817</v>
      </c>
      <c r="O591" s="54">
        <f t="shared" si="387"/>
        <v>4.6536936778685305E-2</v>
      </c>
      <c r="P591" s="62"/>
      <c r="Q591" s="67">
        <f t="shared" si="393"/>
        <v>0.44359393950448822</v>
      </c>
      <c r="R591" s="111"/>
      <c r="T591" s="67">
        <f t="shared" si="388"/>
        <v>4.6536936778685332E-2</v>
      </c>
    </row>
    <row r="592" spans="1:20" s="36" customFormat="1">
      <c r="B592" s="132" t="str">
        <f t="shared" si="389"/>
        <v>August</v>
      </c>
      <c r="C592" s="33">
        <v>14622643.519648803</v>
      </c>
      <c r="D592" s="64">
        <f t="shared" si="390"/>
        <v>1.1604099322733319E-2</v>
      </c>
      <c r="E592" s="29">
        <f t="shared" si="394"/>
        <v>13553948.950715829</v>
      </c>
      <c r="F592" s="65">
        <f t="shared" si="383"/>
        <v>1.1614695598302749E-2</v>
      </c>
      <c r="G592" s="29">
        <f t="shared" si="391"/>
        <v>13904869.157767501</v>
      </c>
      <c r="H592" s="65">
        <f t="shared" si="384"/>
        <v>1.1604099322733319E-2</v>
      </c>
      <c r="I592" s="62"/>
      <c r="J592" s="29">
        <f t="shared" si="392"/>
        <v>6722498.7832174869</v>
      </c>
      <c r="K592" s="65">
        <f t="shared" si="385"/>
        <v>1.1604099322733319E-2</v>
      </c>
      <c r="L592" s="90"/>
      <c r="M592" s="90"/>
      <c r="N592" s="53">
        <f t="shared" si="386"/>
        <v>0.45973211165165184</v>
      </c>
      <c r="O592" s="54">
        <f t="shared" si="387"/>
        <v>4.9086497999955458E-2</v>
      </c>
      <c r="P592" s="62"/>
      <c r="Q592" s="67">
        <f t="shared" si="393"/>
        <v>0.45973211165165184</v>
      </c>
      <c r="R592" s="111"/>
      <c r="T592" s="67">
        <f t="shared" si="388"/>
        <v>4.9086497999955465E-2</v>
      </c>
    </row>
    <row r="593" spans="1:20" s="36" customFormat="1">
      <c r="B593" s="132" t="str">
        <f t="shared" si="389"/>
        <v>September</v>
      </c>
      <c r="C593" s="33">
        <v>13462189.031711321</v>
      </c>
      <c r="D593" s="64">
        <f t="shared" si="390"/>
        <v>1.1610101690217034E-2</v>
      </c>
      <c r="E593" s="29">
        <f t="shared" si="394"/>
        <v>13258427.182119943</v>
      </c>
      <c r="F593" s="65">
        <f t="shared" si="383"/>
        <v>1.1607058265414416E-2</v>
      </c>
      <c r="G593" s="29">
        <f t="shared" si="391"/>
        <v>12802717.724767538</v>
      </c>
      <c r="H593" s="65">
        <f t="shared" si="384"/>
        <v>1.1610101690217034E-2</v>
      </c>
      <c r="I593" s="62"/>
      <c r="J593" s="29">
        <f t="shared" si="392"/>
        <v>6266789.3258650815</v>
      </c>
      <c r="K593" s="65">
        <f t="shared" si="385"/>
        <v>1.1610101690217034E-2</v>
      </c>
      <c r="L593" s="90"/>
      <c r="M593" s="90"/>
      <c r="N593" s="53">
        <f t="shared" si="386"/>
        <v>0.4655104241296219</v>
      </c>
      <c r="O593" s="54">
        <f t="shared" si="387"/>
        <v>4.8986929643488386E-2</v>
      </c>
      <c r="P593" s="62"/>
      <c r="Q593" s="67">
        <f t="shared" si="393"/>
        <v>0.4655104241296219</v>
      </c>
      <c r="R593" s="111"/>
      <c r="T593" s="67">
        <f t="shared" si="388"/>
        <v>4.8986929643488428E-2</v>
      </c>
    </row>
    <row r="594" spans="1:20" s="36" customFormat="1">
      <c r="B594" s="132" t="str">
        <f t="shared" si="389"/>
        <v>October</v>
      </c>
      <c r="C594" s="33">
        <v>12625156.228768971</v>
      </c>
      <c r="D594" s="64">
        <f t="shared" si="390"/>
        <v>1.1642115984141999E-2</v>
      </c>
      <c r="E594" s="29">
        <f t="shared" si="394"/>
        <v>12245813.89034209</v>
      </c>
      <c r="F594" s="65">
        <f t="shared" si="383"/>
        <v>1.1625732431591373E-2</v>
      </c>
      <c r="G594" s="29">
        <f t="shared" si="391"/>
        <v>12006328.518080764</v>
      </c>
      <c r="H594" s="65">
        <f t="shared" si="384"/>
        <v>1.1642115984141999E-2</v>
      </c>
      <c r="I594" s="62"/>
      <c r="J594" s="29">
        <f t="shared" si="392"/>
        <v>6027303.9536037566</v>
      </c>
      <c r="K594" s="65">
        <f t="shared" si="385"/>
        <v>1.1642115984142221E-2</v>
      </c>
      <c r="L594" s="90"/>
      <c r="M594" s="90"/>
      <c r="N594" s="53">
        <f t="shared" si="386"/>
        <v>0.47740430648052701</v>
      </c>
      <c r="O594" s="54">
        <f t="shared" si="387"/>
        <v>4.9015449747709515E-2</v>
      </c>
      <c r="P594" s="62"/>
      <c r="Q594" s="67">
        <f t="shared" si="393"/>
        <v>0.47740430648052701</v>
      </c>
      <c r="R594" s="111"/>
      <c r="T594" s="67">
        <f t="shared" si="388"/>
        <v>4.9015449747709543E-2</v>
      </c>
    </row>
    <row r="595" spans="1:20" s="36" customFormat="1">
      <c r="B595" s="132" t="str">
        <f t="shared" si="389"/>
        <v>November</v>
      </c>
      <c r="C595" s="33">
        <v>10557057.014716869</v>
      </c>
      <c r="D595" s="64">
        <f t="shared" si="390"/>
        <v>1.1880921400502897E-2</v>
      </c>
      <c r="E595" s="29">
        <f t="shared" si="394"/>
        <v>10731259.585273974</v>
      </c>
      <c r="F595" s="65">
        <f t="shared" si="383"/>
        <v>1.1746780414154889E-2</v>
      </c>
      <c r="G595" s="29">
        <f t="shared" si="391"/>
        <v>10097262.64654984</v>
      </c>
      <c r="H595" s="65">
        <f t="shared" si="384"/>
        <v>1.1880921400502897E-2</v>
      </c>
      <c r="I595" s="62"/>
      <c r="J595" s="29">
        <f t="shared" si="392"/>
        <v>5393307.0148796216</v>
      </c>
      <c r="K595" s="65">
        <f t="shared" si="385"/>
        <v>1.1880921400502897E-2</v>
      </c>
      <c r="L595" s="90"/>
      <c r="M595" s="90"/>
      <c r="N595" s="53">
        <f t="shared" si="386"/>
        <v>0.51087220684336387</v>
      </c>
      <c r="O595" s="54">
        <f t="shared" si="387"/>
        <v>4.3553271288206734E-2</v>
      </c>
      <c r="P595" s="62"/>
      <c r="Q595" s="67">
        <f t="shared" si="393"/>
        <v>0.51087220684336387</v>
      </c>
      <c r="R595" s="111"/>
      <c r="T595" s="67">
        <f t="shared" si="388"/>
        <v>4.355327128820681E-2</v>
      </c>
    </row>
    <row r="596" spans="1:20" s="36" customFormat="1">
      <c r="B596" s="132" t="str">
        <f t="shared" si="389"/>
        <v>December</v>
      </c>
      <c r="C596" s="33">
        <v>10873445.330485793</v>
      </c>
      <c r="D596" s="64">
        <f t="shared" si="390"/>
        <v>1.2026609743529759E-2</v>
      </c>
      <c r="E596" s="29">
        <f t="shared" si="394"/>
        <v>10561517.120771168</v>
      </c>
      <c r="F596" s="65">
        <f t="shared" si="383"/>
        <v>1.1952207807851334E-2</v>
      </c>
      <c r="G596" s="29">
        <f t="shared" si="391"/>
        <v>10353385.288199337</v>
      </c>
      <c r="H596" s="65">
        <f t="shared" si="384"/>
        <v>1.2026609743529759E-2</v>
      </c>
      <c r="I596" s="62"/>
      <c r="J596" s="29">
        <f t="shared" si="392"/>
        <v>5185175.182307791</v>
      </c>
      <c r="K596" s="65">
        <f t="shared" si="385"/>
        <v>1.2026609743529981E-2</v>
      </c>
      <c r="L596" s="90"/>
      <c r="M596" s="90"/>
      <c r="N596" s="53">
        <f t="shared" si="386"/>
        <v>0.47686588976266392</v>
      </c>
      <c r="O596" s="54">
        <f t="shared" si="387"/>
        <v>4.7828450549005606E-2</v>
      </c>
      <c r="P596" s="62"/>
      <c r="Q596" s="67">
        <f t="shared" si="393"/>
        <v>0.47686588976266392</v>
      </c>
      <c r="R596" s="111"/>
      <c r="T596" s="67">
        <f t="shared" si="388"/>
        <v>4.7828450549005537E-2</v>
      </c>
    </row>
    <row r="597" spans="1:20" s="36" customFormat="1">
      <c r="B597" s="132" t="str">
        <f t="shared" si="389"/>
        <v>TOTAL</v>
      </c>
      <c r="C597" s="93">
        <f>SUM(C585:C596)</f>
        <v>145951012.6440984</v>
      </c>
      <c r="D597" s="94">
        <f t="shared" si="390"/>
        <v>1.1542886663703733E-2</v>
      </c>
      <c r="E597" s="93">
        <f>SUM(E585:E596)</f>
        <v>138983691.85819453</v>
      </c>
      <c r="F597" s="95">
        <f>(E597/E583)-1</f>
        <v>1.1489552538226588E-2</v>
      </c>
      <c r="G597" s="93">
        <f>SUM(G585:G596)</f>
        <v>139045310.86877102</v>
      </c>
      <c r="H597" s="95">
        <f t="shared" si="384"/>
        <v>1.1543309208397412E-2</v>
      </c>
      <c r="I597" s="91"/>
      <c r="J597" s="96">
        <f>SUM(J585:J596)</f>
        <v>65369857.878148437</v>
      </c>
      <c r="K597" s="95">
        <f t="shared" si="385"/>
        <v>1.1560783850476986E-2</v>
      </c>
      <c r="L597" s="114"/>
      <c r="M597" s="104"/>
      <c r="N597" s="60">
        <f t="shared" si="386"/>
        <v>0.44788903272327996</v>
      </c>
      <c r="O597" s="77">
        <f>AVERAGE(O585:O596)</f>
        <v>4.7369385243249414E-2</v>
      </c>
      <c r="P597" s="91"/>
      <c r="Q597" s="97"/>
      <c r="R597" s="97"/>
      <c r="S597" s="91"/>
      <c r="T597" s="105">
        <f>AVERAGE(T585:T596)</f>
        <v>4.7369385243249428E-2</v>
      </c>
    </row>
    <row r="598" spans="1:20" s="36" customFormat="1">
      <c r="D598" s="61"/>
      <c r="R598" s="62"/>
    </row>
    <row r="599" spans="1:20" s="36" customFormat="1">
      <c r="A599" s="36">
        <f>+A585+1</f>
        <v>2039</v>
      </c>
      <c r="B599" s="132" t="str">
        <f>+B585</f>
        <v>January</v>
      </c>
      <c r="C599" s="33">
        <v>11009283.956321467</v>
      </c>
      <c r="D599" s="64">
        <f>(C599/C585)-1</f>
        <v>1.2158016326615506E-2</v>
      </c>
      <c r="E599" s="29">
        <f>(G599+J596-J599)</f>
        <v>11157609.15867549</v>
      </c>
      <c r="F599" s="65">
        <f t="shared" ref="F599:F610" si="395">(E599/E585)-1</f>
        <v>1.2096944685007216E-2</v>
      </c>
      <c r="G599" s="29">
        <f>+(C599-(C599*T599))</f>
        <v>10453285.039598048</v>
      </c>
      <c r="H599" s="65">
        <f t="shared" ref="H599:H611" si="396">(G599/G585)-1</f>
        <v>1.2158016326615506E-2</v>
      </c>
      <c r="I599" s="62"/>
      <c r="J599" s="29">
        <f>+C599*Q599</f>
        <v>4480851.0632303488</v>
      </c>
      <c r="K599" s="65">
        <f t="shared" ref="K599:K611" si="397">(J599/J585)-1</f>
        <v>1.2158016326615728E-2</v>
      </c>
      <c r="L599" s="90"/>
      <c r="M599" s="90"/>
      <c r="N599" s="53">
        <f t="shared" ref="N599:N611" si="398">(J599/C599)</f>
        <v>0.40700658471593604</v>
      </c>
      <c r="O599" s="54">
        <f t="shared" ref="O599:O610" si="399">(C599-G599)/C599</f>
        <v>5.0502731960525703E-2</v>
      </c>
      <c r="P599" s="62"/>
      <c r="Q599" s="67">
        <f>+Q585</f>
        <v>0.40700658471593604</v>
      </c>
      <c r="R599" s="111"/>
      <c r="T599" s="67">
        <f t="shared" ref="T599:T610" si="400">+T585</f>
        <v>5.0502731960525703E-2</v>
      </c>
    </row>
    <row r="600" spans="1:20" s="36" customFormat="1">
      <c r="B600" s="132" t="str">
        <f t="shared" ref="B600:B611" si="401">+B586</f>
        <v>February</v>
      </c>
      <c r="C600" s="33">
        <v>9889679.8964157198</v>
      </c>
      <c r="D600" s="64">
        <f t="shared" ref="D600:D611" si="402">(C600/C586)-1</f>
        <v>1.2353789293609863E-2</v>
      </c>
      <c r="E600" s="29">
        <f>(G600+J599-J600)</f>
        <v>10010680.847558739</v>
      </c>
      <c r="F600" s="65">
        <f t="shared" si="395"/>
        <v>1.2266150576545343E-2</v>
      </c>
      <c r="G600" s="29">
        <f t="shared" ref="G600:G610" si="403">+(C600-(C600*T600))</f>
        <v>9393219.5793154966</v>
      </c>
      <c r="H600" s="65">
        <f t="shared" si="396"/>
        <v>1.2353789293609863E-2</v>
      </c>
      <c r="I600" s="62"/>
      <c r="J600" s="29">
        <f t="shared" ref="J600:J610" si="404">+C600*Q600</f>
        <v>3863389.7949871067</v>
      </c>
      <c r="K600" s="65">
        <f t="shared" si="397"/>
        <v>1.2353789293609863E-2</v>
      </c>
      <c r="L600" s="90"/>
      <c r="M600" s="90"/>
      <c r="N600" s="53">
        <f t="shared" si="398"/>
        <v>0.39064861911125159</v>
      </c>
      <c r="O600" s="54">
        <f t="shared" si="399"/>
        <v>5.0199836829921407E-2</v>
      </c>
      <c r="P600" s="62"/>
      <c r="Q600" s="67">
        <f t="shared" ref="Q600:Q610" si="405">+Q586</f>
        <v>0.39064861911125159</v>
      </c>
      <c r="R600" s="111"/>
      <c r="T600" s="67">
        <f t="shared" si="400"/>
        <v>5.0199836829921421E-2</v>
      </c>
    </row>
    <row r="601" spans="1:20" s="36" customFormat="1">
      <c r="B601" s="132" t="str">
        <f t="shared" si="401"/>
        <v>March</v>
      </c>
      <c r="C601" s="33">
        <v>11165752.247499432</v>
      </c>
      <c r="D601" s="64">
        <f t="shared" si="402"/>
        <v>1.219822811797977E-2</v>
      </c>
      <c r="E601" s="29">
        <f t="shared" ref="E601:E610" si="406">(G601+J600-J601)</f>
        <v>10029427.554222509</v>
      </c>
      <c r="F601" s="65">
        <f t="shared" si="395"/>
        <v>1.2258145463740933E-2</v>
      </c>
      <c r="G601" s="29">
        <f t="shared" si="403"/>
        <v>10615331.314302059</v>
      </c>
      <c r="H601" s="65">
        <f t="shared" si="396"/>
        <v>1.2198228117979548E-2</v>
      </c>
      <c r="I601" s="62"/>
      <c r="J601" s="29">
        <f t="shared" si="404"/>
        <v>4449293.5550666563</v>
      </c>
      <c r="K601" s="65">
        <f t="shared" si="397"/>
        <v>1.219822811797977E-2</v>
      </c>
      <c r="L601" s="90"/>
      <c r="M601" s="90"/>
      <c r="N601" s="53">
        <f t="shared" si="398"/>
        <v>0.39847682954483199</v>
      </c>
      <c r="O601" s="54">
        <f t="shared" si="399"/>
        <v>4.929546357439913E-2</v>
      </c>
      <c r="P601" s="62"/>
      <c r="Q601" s="67">
        <f t="shared" si="405"/>
        <v>0.39847682954483199</v>
      </c>
      <c r="R601" s="111"/>
      <c r="T601" s="67">
        <f t="shared" si="400"/>
        <v>4.9295463574399137E-2</v>
      </c>
    </row>
    <row r="602" spans="1:20" s="36" customFormat="1">
      <c r="B602" s="132" t="str">
        <f t="shared" si="401"/>
        <v>April</v>
      </c>
      <c r="C602" s="33">
        <v>11494912.321026186</v>
      </c>
      <c r="D602" s="64">
        <f t="shared" si="402"/>
        <v>1.2115783085260512E-2</v>
      </c>
      <c r="E602" s="29">
        <f t="shared" si="406"/>
        <v>10388266.344714541</v>
      </c>
      <c r="F602" s="65">
        <f t="shared" si="395"/>
        <v>1.2151092641117689E-2</v>
      </c>
      <c r="G602" s="29">
        <f t="shared" si="403"/>
        <v>10970083.057701934</v>
      </c>
      <c r="H602" s="65">
        <f t="shared" si="396"/>
        <v>1.2115783085260512E-2</v>
      </c>
      <c r="I602" s="62"/>
      <c r="J602" s="29">
        <f t="shared" si="404"/>
        <v>5031110.2680540485</v>
      </c>
      <c r="K602" s="65">
        <f t="shared" si="397"/>
        <v>1.2115783085260512E-2</v>
      </c>
      <c r="L602" s="90"/>
      <c r="M602" s="90"/>
      <c r="N602" s="53">
        <f t="shared" si="398"/>
        <v>0.43768148268963097</v>
      </c>
      <c r="O602" s="54">
        <f t="shared" si="399"/>
        <v>4.5657526448831434E-2</v>
      </c>
      <c r="P602" s="62"/>
      <c r="Q602" s="67">
        <f t="shared" si="405"/>
        <v>0.43768148268963103</v>
      </c>
      <c r="R602" s="111"/>
      <c r="T602" s="67">
        <f t="shared" si="400"/>
        <v>4.5657526448831441E-2</v>
      </c>
    </row>
    <row r="603" spans="1:20" s="36" customFormat="1">
      <c r="B603" s="132" t="str">
        <f t="shared" si="401"/>
        <v>May</v>
      </c>
      <c r="C603" s="33">
        <v>13062906.172696946</v>
      </c>
      <c r="D603" s="64">
        <f t="shared" si="402"/>
        <v>1.1926151893678183E-2</v>
      </c>
      <c r="E603" s="29">
        <f t="shared" si="406"/>
        <v>11704347.575069588</v>
      </c>
      <c r="F603" s="65">
        <f t="shared" si="395"/>
        <v>1.2007656095833985E-2</v>
      </c>
      <c r="G603" s="29">
        <f t="shared" si="403"/>
        <v>12493562.001947803</v>
      </c>
      <c r="H603" s="65">
        <f t="shared" si="396"/>
        <v>1.1926151893678183E-2</v>
      </c>
      <c r="I603" s="62"/>
      <c r="J603" s="29">
        <f t="shared" si="404"/>
        <v>5820324.6949322624</v>
      </c>
      <c r="K603" s="65">
        <f t="shared" si="397"/>
        <v>1.1926151893678183E-2</v>
      </c>
      <c r="L603" s="90"/>
      <c r="M603" s="90"/>
      <c r="N603" s="53">
        <f t="shared" si="398"/>
        <v>0.44556124173175532</v>
      </c>
      <c r="O603" s="54">
        <f t="shared" si="399"/>
        <v>4.3584801362130346E-2</v>
      </c>
      <c r="P603" s="62"/>
      <c r="Q603" s="67">
        <f t="shared" si="405"/>
        <v>0.44556124173175526</v>
      </c>
      <c r="R603" s="111"/>
      <c r="T603" s="67">
        <f t="shared" si="400"/>
        <v>4.3584801362130311E-2</v>
      </c>
    </row>
    <row r="604" spans="1:20" s="36" customFormat="1">
      <c r="B604" s="132" t="str">
        <f t="shared" si="401"/>
        <v>June</v>
      </c>
      <c r="C604" s="33">
        <v>13663359.087529378</v>
      </c>
      <c r="D604" s="64">
        <f t="shared" si="402"/>
        <v>1.1838816242105032E-2</v>
      </c>
      <c r="E604" s="29">
        <f t="shared" si="406"/>
        <v>12766799.858445469</v>
      </c>
      <c r="F604" s="65">
        <f t="shared" si="395"/>
        <v>1.1878630289764436E-2</v>
      </c>
      <c r="G604" s="29">
        <f t="shared" si="403"/>
        <v>13059647.299949219</v>
      </c>
      <c r="H604" s="65">
        <f t="shared" si="396"/>
        <v>1.183881624210481E-2</v>
      </c>
      <c r="I604" s="62"/>
      <c r="J604" s="29">
        <f t="shared" si="404"/>
        <v>6113172.1364360126</v>
      </c>
      <c r="K604" s="65">
        <f t="shared" si="397"/>
        <v>1.1838816242105032E-2</v>
      </c>
      <c r="L604" s="90"/>
      <c r="M604" s="90"/>
      <c r="N604" s="53">
        <f t="shared" si="398"/>
        <v>0.44741356040444974</v>
      </c>
      <c r="O604" s="54">
        <f t="shared" si="399"/>
        <v>4.4184726736133988E-2</v>
      </c>
      <c r="P604" s="62"/>
      <c r="Q604" s="67">
        <f t="shared" si="405"/>
        <v>0.44741356040444974</v>
      </c>
      <c r="R604" s="111"/>
      <c r="T604" s="67">
        <f t="shared" si="400"/>
        <v>4.4184726736133953E-2</v>
      </c>
    </row>
    <row r="605" spans="1:20" s="36" customFormat="1">
      <c r="B605" s="132" t="str">
        <f t="shared" si="401"/>
        <v>July</v>
      </c>
      <c r="C605" s="33">
        <v>14532452.956515264</v>
      </c>
      <c r="D605" s="64">
        <f t="shared" si="402"/>
        <v>1.1759955650351372E-2</v>
      </c>
      <c r="E605" s="29">
        <f t="shared" si="406"/>
        <v>13522821.190830454</v>
      </c>
      <c r="F605" s="65">
        <f t="shared" si="395"/>
        <v>1.1795604112831537E-2</v>
      </c>
      <c r="G605" s="29">
        <f t="shared" si="403"/>
        <v>13856157.112038694</v>
      </c>
      <c r="H605" s="65">
        <f t="shared" si="396"/>
        <v>1.1759955650351372E-2</v>
      </c>
      <c r="I605" s="62"/>
      <c r="J605" s="29">
        <f t="shared" si="404"/>
        <v>6446508.0576442527</v>
      </c>
      <c r="K605" s="65">
        <f t="shared" si="397"/>
        <v>1.1759955650351372E-2</v>
      </c>
      <c r="L605" s="90"/>
      <c r="M605" s="90"/>
      <c r="N605" s="53">
        <f t="shared" si="398"/>
        <v>0.44359393950448822</v>
      </c>
      <c r="O605" s="54">
        <f t="shared" si="399"/>
        <v>4.6536936778685326E-2</v>
      </c>
      <c r="P605" s="62"/>
      <c r="Q605" s="67">
        <f t="shared" si="405"/>
        <v>0.44359393950448822</v>
      </c>
      <c r="R605" s="111"/>
      <c r="T605" s="67">
        <f t="shared" si="400"/>
        <v>4.6536936778685332E-2</v>
      </c>
    </row>
    <row r="606" spans="1:20" s="36" customFormat="1">
      <c r="B606" s="132" t="str">
        <f t="shared" si="401"/>
        <v>August</v>
      </c>
      <c r="C606" s="33">
        <v>14794982.381563289</v>
      </c>
      <c r="D606" s="64">
        <f t="shared" si="402"/>
        <v>1.1785752807480288E-2</v>
      </c>
      <c r="E606" s="29">
        <f t="shared" si="406"/>
        <v>13713528.074000485</v>
      </c>
      <c r="F606" s="65">
        <f t="shared" si="395"/>
        <v>1.1773625816720257E-2</v>
      </c>
      <c r="G606" s="29">
        <f t="shared" si="403"/>
        <v>14068748.508481307</v>
      </c>
      <c r="H606" s="65">
        <f t="shared" si="396"/>
        <v>1.178575280748051E-2</v>
      </c>
      <c r="I606" s="62"/>
      <c r="J606" s="29">
        <f t="shared" si="404"/>
        <v>6801728.4921250762</v>
      </c>
      <c r="K606" s="65">
        <f t="shared" si="397"/>
        <v>1.178575280748051E-2</v>
      </c>
      <c r="L606" s="90"/>
      <c r="M606" s="90"/>
      <c r="N606" s="53">
        <f t="shared" si="398"/>
        <v>0.45973211165165184</v>
      </c>
      <c r="O606" s="54">
        <f t="shared" si="399"/>
        <v>4.9086497999955424E-2</v>
      </c>
      <c r="P606" s="62"/>
      <c r="Q606" s="67">
        <f t="shared" si="405"/>
        <v>0.45973211165165184</v>
      </c>
      <c r="R606" s="111"/>
      <c r="T606" s="67">
        <f t="shared" si="400"/>
        <v>4.9086497999955465E-2</v>
      </c>
    </row>
    <row r="607" spans="1:20" s="36" customFormat="1">
      <c r="B607" s="132" t="str">
        <f t="shared" si="401"/>
        <v>September</v>
      </c>
      <c r="C607" s="33">
        <v>13622545.808080202</v>
      </c>
      <c r="D607" s="64">
        <f t="shared" si="402"/>
        <v>1.1911642006448231E-2</v>
      </c>
      <c r="E607" s="29">
        <f t="shared" si="406"/>
        <v>13415510.530295037</v>
      </c>
      <c r="F607" s="65">
        <f t="shared" si="395"/>
        <v>1.1847811661019225E-2</v>
      </c>
      <c r="G607" s="29">
        <f t="shared" si="403"/>
        <v>12955219.115014579</v>
      </c>
      <c r="H607" s="65">
        <f t="shared" si="396"/>
        <v>1.1911642006448231E-2</v>
      </c>
      <c r="I607" s="62"/>
      <c r="J607" s="29">
        <f t="shared" si="404"/>
        <v>6341437.0768446177</v>
      </c>
      <c r="K607" s="65">
        <f t="shared" si="397"/>
        <v>1.1911642006448231E-2</v>
      </c>
      <c r="L607" s="90"/>
      <c r="M607" s="90"/>
      <c r="N607" s="53">
        <f t="shared" si="398"/>
        <v>0.4655104241296219</v>
      </c>
      <c r="O607" s="54">
        <f t="shared" si="399"/>
        <v>4.8986929643488407E-2</v>
      </c>
      <c r="P607" s="62"/>
      <c r="Q607" s="67">
        <f t="shared" si="405"/>
        <v>0.4655104241296219</v>
      </c>
      <c r="R607" s="111"/>
      <c r="T607" s="67">
        <f t="shared" si="400"/>
        <v>4.8986929643488428E-2</v>
      </c>
    </row>
    <row r="608" spans="1:20" s="36" customFormat="1">
      <c r="B608" s="132" t="str">
        <f t="shared" si="401"/>
        <v>October</v>
      </c>
      <c r="C608" s="33">
        <v>12776603.872203894</v>
      </c>
      <c r="D608" s="64">
        <f t="shared" si="402"/>
        <v>1.1995704503823701E-2</v>
      </c>
      <c r="E608" s="29">
        <f t="shared" si="406"/>
        <v>12392184.253218194</v>
      </c>
      <c r="F608" s="65">
        <f t="shared" si="395"/>
        <v>1.1952685561515963E-2</v>
      </c>
      <c r="G608" s="29">
        <f t="shared" si="403"/>
        <v>12150352.887159493</v>
      </c>
      <c r="H608" s="65">
        <f t="shared" si="396"/>
        <v>1.1995704503823701E-2</v>
      </c>
      <c r="I608" s="62"/>
      <c r="J608" s="29">
        <f t="shared" si="404"/>
        <v>6099605.7107859161</v>
      </c>
      <c r="K608" s="65">
        <f t="shared" si="397"/>
        <v>1.1995704503823701E-2</v>
      </c>
      <c r="L608" s="90"/>
      <c r="M608" s="90"/>
      <c r="N608" s="53">
        <f t="shared" si="398"/>
        <v>0.47740430648052701</v>
      </c>
      <c r="O608" s="54">
        <f t="shared" si="399"/>
        <v>4.9015449747709543E-2</v>
      </c>
      <c r="P608" s="62"/>
      <c r="Q608" s="67">
        <f t="shared" si="405"/>
        <v>0.47740430648052701</v>
      </c>
      <c r="R608" s="111"/>
      <c r="T608" s="67">
        <f t="shared" si="400"/>
        <v>4.9015449747709543E-2</v>
      </c>
    </row>
    <row r="609" spans="1:20" s="36" customFormat="1">
      <c r="B609" s="132" t="str">
        <f t="shared" si="401"/>
        <v>November</v>
      </c>
      <c r="C609" s="33">
        <v>10685631.631354405</v>
      </c>
      <c r="D609" s="64">
        <f t="shared" si="402"/>
        <v>1.2179020768600335E-2</v>
      </c>
      <c r="E609" s="29">
        <f t="shared" si="406"/>
        <v>10860850.91578882</v>
      </c>
      <c r="F609" s="65">
        <f t="shared" si="395"/>
        <v>1.2076059616773938E-2</v>
      </c>
      <c r="G609" s="29">
        <f t="shared" si="403"/>
        <v>10220237.418028183</v>
      </c>
      <c r="H609" s="65">
        <f t="shared" si="396"/>
        <v>1.2179020768600335E-2</v>
      </c>
      <c r="I609" s="62"/>
      <c r="J609" s="29">
        <f t="shared" si="404"/>
        <v>5458992.2130252793</v>
      </c>
      <c r="K609" s="65">
        <f t="shared" si="397"/>
        <v>1.2179020768600557E-2</v>
      </c>
      <c r="L609" s="90"/>
      <c r="M609" s="90"/>
      <c r="N609" s="53">
        <f t="shared" si="398"/>
        <v>0.51087220684336387</v>
      </c>
      <c r="O609" s="54">
        <f t="shared" si="399"/>
        <v>4.355327128820672E-2</v>
      </c>
      <c r="P609" s="62"/>
      <c r="Q609" s="67">
        <f t="shared" si="405"/>
        <v>0.51087220684336387</v>
      </c>
      <c r="R609" s="111"/>
      <c r="T609" s="67">
        <f t="shared" si="400"/>
        <v>4.355327128820681E-2</v>
      </c>
    </row>
    <row r="610" spans="1:20" s="36" customFormat="1">
      <c r="B610" s="132" t="str">
        <f t="shared" si="401"/>
        <v>December</v>
      </c>
      <c r="C610" s="33">
        <v>11005013.412722087</v>
      </c>
      <c r="D610" s="64">
        <f t="shared" si="402"/>
        <v>1.2099944243745497E-2</v>
      </c>
      <c r="E610" s="29">
        <f t="shared" si="406"/>
        <v>10689737.373038076</v>
      </c>
      <c r="F610" s="65">
        <f t="shared" si="395"/>
        <v>1.2140325182519396E-2</v>
      </c>
      <c r="G610" s="29">
        <f t="shared" si="403"/>
        <v>10478660.672920566</v>
      </c>
      <c r="H610" s="65">
        <f t="shared" si="396"/>
        <v>1.2099944243745719E-2</v>
      </c>
      <c r="I610" s="62"/>
      <c r="J610" s="29">
        <f t="shared" si="404"/>
        <v>5247915.5129077686</v>
      </c>
      <c r="K610" s="65">
        <f t="shared" si="397"/>
        <v>1.2099944243745497E-2</v>
      </c>
      <c r="L610" s="90"/>
      <c r="M610" s="90"/>
      <c r="N610" s="53">
        <f t="shared" si="398"/>
        <v>0.47686588976266392</v>
      </c>
      <c r="O610" s="54">
        <f t="shared" si="399"/>
        <v>4.7828450549005495E-2</v>
      </c>
      <c r="P610" s="62"/>
      <c r="Q610" s="67">
        <f t="shared" si="405"/>
        <v>0.47686588976266392</v>
      </c>
      <c r="R610" s="111"/>
      <c r="T610" s="67">
        <f t="shared" si="400"/>
        <v>4.7828450549005537E-2</v>
      </c>
    </row>
    <row r="611" spans="1:20" s="36" customFormat="1">
      <c r="B611" s="132" t="str">
        <f t="shared" si="401"/>
        <v>TOTAL</v>
      </c>
      <c r="C611" s="93">
        <f>SUM(C599:C610)</f>
        <v>147703123.74392825</v>
      </c>
      <c r="D611" s="94">
        <f t="shared" si="402"/>
        <v>1.2004788922584497E-2</v>
      </c>
      <c r="E611" s="93">
        <f>SUM(E599:E610)</f>
        <v>140651763.67585739</v>
      </c>
      <c r="F611" s="95">
        <f>(E611/E597)-1</f>
        <v>1.2001924796794183E-2</v>
      </c>
      <c r="G611" s="93">
        <f>SUM(G599:G610)</f>
        <v>140714504.00645739</v>
      </c>
      <c r="H611" s="95">
        <f t="shared" si="396"/>
        <v>1.2004670472215651E-2</v>
      </c>
      <c r="I611" s="91"/>
      <c r="J611" s="96">
        <f>SUM(J599:J610)</f>
        <v>66154328.576039352</v>
      </c>
      <c r="K611" s="95">
        <f t="shared" si="397"/>
        <v>1.2000495692574331E-2</v>
      </c>
      <c r="L611" s="114"/>
      <c r="M611" s="104"/>
      <c r="N611" s="60">
        <f t="shared" si="398"/>
        <v>0.44788713264270963</v>
      </c>
      <c r="O611" s="77">
        <f>AVERAGE(O599:O610)</f>
        <v>4.7369385243249407E-2</v>
      </c>
      <c r="P611" s="91"/>
      <c r="Q611" s="97"/>
      <c r="R611" s="97"/>
      <c r="S611" s="91"/>
      <c r="T611" s="105">
        <f>AVERAGE(T599:T610)</f>
        <v>4.7369385243249428E-2</v>
      </c>
    </row>
    <row r="612" spans="1:20" s="36" customFormat="1">
      <c r="D612" s="61"/>
    </row>
    <row r="613" spans="1:20" s="36" customFormat="1">
      <c r="A613" s="36">
        <f>+A599+1</f>
        <v>2040</v>
      </c>
      <c r="B613" s="132" t="str">
        <f>+B599</f>
        <v>January</v>
      </c>
      <c r="C613" s="33">
        <v>11141168.735174879</v>
      </c>
      <c r="D613" s="64">
        <f>(C613/C599)-1</f>
        <v>1.1979414771810415E-2</v>
      </c>
      <c r="E613" s="29">
        <f>(G613+J610-J613)</f>
        <v>11291895.753075629</v>
      </c>
      <c r="F613" s="65">
        <f t="shared" ref="F613:F624" si="407">(E613/E599)-1</f>
        <v>1.2035427347419247E-2</v>
      </c>
      <c r="G613" s="29">
        <f>+(C613-(C613*T613))</f>
        <v>10578509.276815353</v>
      </c>
      <c r="H613" s="65">
        <f t="shared" ref="H613:H625" si="408">(G613/G599)-1</f>
        <v>1.1979414771810415E-2</v>
      </c>
      <c r="I613" s="62"/>
      <c r="J613" s="29">
        <f>+C613*Q613</f>
        <v>4534529.0366474921</v>
      </c>
      <c r="K613" s="65">
        <f t="shared" ref="K613:K625" si="409">(J613/J599)-1</f>
        <v>1.1979414771810193E-2</v>
      </c>
      <c r="L613" s="90"/>
      <c r="M613" s="90"/>
      <c r="N613" s="53">
        <f t="shared" ref="N613:N625" si="410">(J613/C613)</f>
        <v>0.40700658471593598</v>
      </c>
      <c r="O613" s="54">
        <f t="shared" ref="O613:O624" si="411">(C613-G613)/C613</f>
        <v>5.0502731960525737E-2</v>
      </c>
      <c r="P613" s="62"/>
      <c r="Q613" s="67">
        <f>+Q599</f>
        <v>0.40700658471593604</v>
      </c>
      <c r="R613" s="111"/>
      <c r="T613" s="67">
        <f t="shared" ref="T613:T624" si="412">+T599</f>
        <v>5.0502731960525703E-2</v>
      </c>
    </row>
    <row r="614" spans="1:20" s="36" customFormat="1">
      <c r="B614" s="132" t="str">
        <f t="shared" ref="B614:B625" si="413">+B600</f>
        <v>February</v>
      </c>
      <c r="C614" s="33">
        <v>10288923.489473239</v>
      </c>
      <c r="D614" s="64">
        <f t="shared" ref="D614:D625" si="414">(C614/C600)-1</f>
        <v>4.036971845794679E-2</v>
      </c>
      <c r="E614" s="29">
        <f>(G614+J613-J614)</f>
        <v>10287596.492489588</v>
      </c>
      <c r="F614" s="65">
        <f t="shared" si="407"/>
        <v>2.7662019112154601E-2</v>
      </c>
      <c r="G614" s="29">
        <f t="shared" ref="G614:G624" si="415">+(C614-(C614*T614))</f>
        <v>9772421.2091461364</v>
      </c>
      <c r="H614" s="65">
        <f t="shared" si="408"/>
        <v>4.036971845794679E-2</v>
      </c>
      <c r="I614" s="62"/>
      <c r="J614" s="29">
        <f t="shared" ref="J614:J624" si="416">+C614*Q614</f>
        <v>4019353.753304041</v>
      </c>
      <c r="K614" s="65">
        <f t="shared" si="409"/>
        <v>4.036971845794679E-2</v>
      </c>
      <c r="L614" s="90"/>
      <c r="M614" s="90"/>
      <c r="N614" s="53">
        <f t="shared" si="410"/>
        <v>0.39064861911125159</v>
      </c>
      <c r="O614" s="54">
        <f t="shared" si="411"/>
        <v>5.0199836829921407E-2</v>
      </c>
      <c r="P614" s="62"/>
      <c r="Q614" s="67">
        <f t="shared" ref="Q614:Q624" si="417">+Q600</f>
        <v>0.39064861911125159</v>
      </c>
      <c r="R614" s="111"/>
      <c r="T614" s="67">
        <f t="shared" si="412"/>
        <v>5.0199836829921421E-2</v>
      </c>
    </row>
    <row r="615" spans="1:20" s="36" customFormat="1">
      <c r="B615" s="132" t="str">
        <f t="shared" si="413"/>
        <v>March</v>
      </c>
      <c r="C615" s="33">
        <v>11299513.129760919</v>
      </c>
      <c r="D615" s="64">
        <f t="shared" si="414"/>
        <v>1.1979567457395701E-2</v>
      </c>
      <c r="E615" s="29">
        <f t="shared" ref="E615:E624" si="418">(G615+J614-J615)</f>
        <v>10259257.977821054</v>
      </c>
      <c r="F615" s="65">
        <f t="shared" si="407"/>
        <v>2.2915607332123722E-2</v>
      </c>
      <c r="G615" s="29">
        <f t="shared" si="415"/>
        <v>10742498.391864344</v>
      </c>
      <c r="H615" s="65">
        <f t="shared" si="408"/>
        <v>1.1979567457395701E-2</v>
      </c>
      <c r="I615" s="62"/>
      <c r="J615" s="29">
        <f t="shared" si="416"/>
        <v>4502594.1673473325</v>
      </c>
      <c r="K615" s="65">
        <f t="shared" si="409"/>
        <v>1.1979567457395479E-2</v>
      </c>
      <c r="L615" s="90"/>
      <c r="M615" s="90"/>
      <c r="N615" s="53">
        <f t="shared" si="410"/>
        <v>0.39847682954483193</v>
      </c>
      <c r="O615" s="54">
        <f t="shared" si="411"/>
        <v>4.9295463574399179E-2</v>
      </c>
      <c r="P615" s="62"/>
      <c r="Q615" s="67">
        <f t="shared" si="417"/>
        <v>0.39847682954483199</v>
      </c>
      <c r="R615" s="111"/>
      <c r="T615" s="67">
        <f t="shared" si="412"/>
        <v>4.9295463574399137E-2</v>
      </c>
    </row>
    <row r="616" spans="1:20" s="36" customFormat="1">
      <c r="B616" s="132" t="str">
        <f t="shared" si="413"/>
        <v>April</v>
      </c>
      <c r="C616" s="33">
        <v>11632123.712876815</v>
      </c>
      <c r="D616" s="64">
        <f t="shared" si="414"/>
        <v>1.1936706259137564E-2</v>
      </c>
      <c r="E616" s="29">
        <f t="shared" si="418"/>
        <v>10512458.730666254</v>
      </c>
      <c r="F616" s="65">
        <f t="shared" si="407"/>
        <v>1.195506370655397E-2</v>
      </c>
      <c r="G616" s="29">
        <f t="shared" si="415"/>
        <v>11101029.716800062</v>
      </c>
      <c r="H616" s="65">
        <f t="shared" si="408"/>
        <v>1.1936706259137342E-2</v>
      </c>
      <c r="I616" s="62"/>
      <c r="J616" s="29">
        <f t="shared" si="416"/>
        <v>5091165.1534811407</v>
      </c>
      <c r="K616" s="65">
        <f t="shared" si="409"/>
        <v>1.1936706259137564E-2</v>
      </c>
      <c r="L616" s="90"/>
      <c r="M616" s="90"/>
      <c r="N616" s="53">
        <f t="shared" si="410"/>
        <v>0.43768148268963103</v>
      </c>
      <c r="O616" s="54">
        <f t="shared" si="411"/>
        <v>4.5657526448831511E-2</v>
      </c>
      <c r="P616" s="62"/>
      <c r="Q616" s="67">
        <f t="shared" si="417"/>
        <v>0.43768148268963103</v>
      </c>
      <c r="R616" s="111"/>
      <c r="T616" s="67">
        <f t="shared" si="412"/>
        <v>4.5657526448831441E-2</v>
      </c>
    </row>
    <row r="617" spans="1:20" s="36" customFormat="1">
      <c r="B617" s="132" t="str">
        <f t="shared" si="413"/>
        <v>May</v>
      </c>
      <c r="C617" s="33">
        <v>13217022.104915516</v>
      </c>
      <c r="D617" s="64">
        <f t="shared" si="414"/>
        <v>1.1797982024910336E-2</v>
      </c>
      <c r="E617" s="29">
        <f t="shared" si="418"/>
        <v>11843133.194292814</v>
      </c>
      <c r="F617" s="65">
        <f t="shared" si="407"/>
        <v>1.1857612595070233E-2</v>
      </c>
      <c r="G617" s="29">
        <f t="shared" si="415"/>
        <v>12640960.821873888</v>
      </c>
      <c r="H617" s="65">
        <f t="shared" si="408"/>
        <v>1.1797982024910558E-2</v>
      </c>
      <c r="I617" s="62"/>
      <c r="J617" s="29">
        <f t="shared" si="416"/>
        <v>5888992.7810622156</v>
      </c>
      <c r="K617" s="65">
        <f t="shared" si="409"/>
        <v>1.1797982024910336E-2</v>
      </c>
      <c r="L617" s="90"/>
      <c r="M617" s="90"/>
      <c r="N617" s="53">
        <f t="shared" si="410"/>
        <v>0.44556124173175526</v>
      </c>
      <c r="O617" s="54">
        <f t="shared" si="411"/>
        <v>4.3584801362130297E-2</v>
      </c>
      <c r="P617" s="62"/>
      <c r="Q617" s="67">
        <f t="shared" si="417"/>
        <v>0.44556124173175526</v>
      </c>
      <c r="R617" s="111"/>
      <c r="T617" s="67">
        <f t="shared" si="412"/>
        <v>4.3584801362130311E-2</v>
      </c>
    </row>
    <row r="618" spans="1:20" s="36" customFormat="1">
      <c r="B618" s="132" t="str">
        <f t="shared" si="413"/>
        <v>June</v>
      </c>
      <c r="C618" s="33">
        <v>13823049.151935183</v>
      </c>
      <c r="D618" s="64">
        <f t="shared" si="414"/>
        <v>1.168746743628768E-2</v>
      </c>
      <c r="E618" s="29">
        <f t="shared" si="418"/>
        <v>12916654.646845965</v>
      </c>
      <c r="F618" s="65">
        <f t="shared" si="407"/>
        <v>1.1737850523392046E-2</v>
      </c>
      <c r="G618" s="29">
        <f t="shared" si="415"/>
        <v>13212281.502496779</v>
      </c>
      <c r="H618" s="65">
        <f t="shared" si="408"/>
        <v>1.168746743628768E-2</v>
      </c>
      <c r="I618" s="62"/>
      <c r="J618" s="29">
        <f t="shared" si="416"/>
        <v>6184619.6367130298</v>
      </c>
      <c r="K618" s="65">
        <f t="shared" si="409"/>
        <v>1.168746743628768E-2</v>
      </c>
      <c r="L618" s="90"/>
      <c r="M618" s="90"/>
      <c r="N618" s="53">
        <f t="shared" si="410"/>
        <v>0.44741356040444974</v>
      </c>
      <c r="O618" s="54">
        <f t="shared" si="411"/>
        <v>4.4184726736133904E-2</v>
      </c>
      <c r="P618" s="62"/>
      <c r="Q618" s="67">
        <f t="shared" si="417"/>
        <v>0.44741356040444974</v>
      </c>
      <c r="R618" s="111"/>
      <c r="T618" s="67">
        <f t="shared" si="412"/>
        <v>4.4184726736133953E-2</v>
      </c>
    </row>
    <row r="619" spans="1:20" s="36" customFormat="1">
      <c r="B619" s="132" t="str">
        <f t="shared" si="413"/>
        <v>July</v>
      </c>
      <c r="C619" s="33">
        <v>14700072.545344437</v>
      </c>
      <c r="D619" s="64">
        <f t="shared" si="414"/>
        <v>1.1534156644493088E-2</v>
      </c>
      <c r="E619" s="29">
        <f t="shared" si="418"/>
        <v>13679732.743981577</v>
      </c>
      <c r="F619" s="65">
        <f t="shared" si="407"/>
        <v>1.1603462837881828E-2</v>
      </c>
      <c r="G619" s="29">
        <f t="shared" si="415"/>
        <v>14015976.198659655</v>
      </c>
      <c r="H619" s="65">
        <f t="shared" si="408"/>
        <v>1.1534156644493088E-2</v>
      </c>
      <c r="I619" s="62"/>
      <c r="J619" s="29">
        <f t="shared" si="416"/>
        <v>6520863.091391108</v>
      </c>
      <c r="K619" s="65">
        <f t="shared" si="409"/>
        <v>1.1534156644493088E-2</v>
      </c>
      <c r="L619" s="90"/>
      <c r="M619" s="90"/>
      <c r="N619" s="53">
        <f t="shared" si="410"/>
        <v>0.44359393950448822</v>
      </c>
      <c r="O619" s="54">
        <f t="shared" si="411"/>
        <v>4.6536936778685319E-2</v>
      </c>
      <c r="P619" s="62"/>
      <c r="Q619" s="67">
        <f t="shared" si="417"/>
        <v>0.44359393950448822</v>
      </c>
      <c r="R619" s="111"/>
      <c r="T619" s="67">
        <f t="shared" si="412"/>
        <v>4.6536936778685332E-2</v>
      </c>
    </row>
    <row r="620" spans="1:20" s="36" customFormat="1">
      <c r="B620" s="132" t="str">
        <f t="shared" si="413"/>
        <v>August</v>
      </c>
      <c r="C620" s="33">
        <v>14964313.787001425</v>
      </c>
      <c r="D620" s="64">
        <f t="shared" si="414"/>
        <v>1.1445191421731504E-2</v>
      </c>
      <c r="E620" s="29">
        <f t="shared" si="418"/>
        <v>13871055.542900089</v>
      </c>
      <c r="F620" s="65">
        <f t="shared" si="407"/>
        <v>1.1487012536056218E-2</v>
      </c>
      <c r="G620" s="29">
        <f t="shared" si="415"/>
        <v>14229768.028225074</v>
      </c>
      <c r="H620" s="65">
        <f t="shared" si="408"/>
        <v>1.1445191421731504E-2</v>
      </c>
      <c r="I620" s="62"/>
      <c r="J620" s="29">
        <f t="shared" si="416"/>
        <v>6879575.5767160924</v>
      </c>
      <c r="K620" s="65">
        <f t="shared" si="409"/>
        <v>1.1445191421731504E-2</v>
      </c>
      <c r="L620" s="90"/>
      <c r="M620" s="90"/>
      <c r="N620" s="53">
        <f t="shared" si="410"/>
        <v>0.45973211165165184</v>
      </c>
      <c r="O620" s="54">
        <f t="shared" si="411"/>
        <v>4.9086497999955486E-2</v>
      </c>
      <c r="P620" s="62"/>
      <c r="Q620" s="67">
        <f t="shared" si="417"/>
        <v>0.45973211165165184</v>
      </c>
      <c r="R620" s="111"/>
      <c r="T620" s="67">
        <f t="shared" si="412"/>
        <v>4.9086497999955465E-2</v>
      </c>
    </row>
    <row r="621" spans="1:20" s="36" customFormat="1">
      <c r="B621" s="132" t="str">
        <f t="shared" si="413"/>
        <v>September</v>
      </c>
      <c r="C621" s="33">
        <v>13778345.085922699</v>
      </c>
      <c r="D621" s="64">
        <f t="shared" si="414"/>
        <v>1.143686943963762E-2</v>
      </c>
      <c r="E621" s="29">
        <f t="shared" si="418"/>
        <v>13568998.576558825</v>
      </c>
      <c r="F621" s="65">
        <f t="shared" si="407"/>
        <v>1.1441088724665427E-2</v>
      </c>
      <c r="G621" s="29">
        <f t="shared" si="415"/>
        <v>13103386.264594899</v>
      </c>
      <c r="H621" s="65">
        <f t="shared" si="408"/>
        <v>1.143686943963762E-2</v>
      </c>
      <c r="I621" s="62"/>
      <c r="J621" s="29">
        <f t="shared" si="416"/>
        <v>6413963.2647521673</v>
      </c>
      <c r="K621" s="65">
        <f t="shared" si="409"/>
        <v>1.143686943963762E-2</v>
      </c>
      <c r="L621" s="90"/>
      <c r="M621" s="90"/>
      <c r="N621" s="53">
        <f t="shared" si="410"/>
        <v>0.4655104241296219</v>
      </c>
      <c r="O621" s="54">
        <f t="shared" si="411"/>
        <v>4.8986929643488435E-2</v>
      </c>
      <c r="P621" s="62"/>
      <c r="Q621" s="67">
        <f t="shared" si="417"/>
        <v>0.4655104241296219</v>
      </c>
      <c r="R621" s="111"/>
      <c r="T621" s="67">
        <f t="shared" si="412"/>
        <v>4.8986929643488428E-2</v>
      </c>
    </row>
    <row r="622" spans="1:20" s="36" customFormat="1">
      <c r="B622" s="132" t="str">
        <f t="shared" si="413"/>
        <v>October</v>
      </c>
      <c r="C622" s="33">
        <v>12922986.428252416</v>
      </c>
      <c r="D622" s="64">
        <f t="shared" si="414"/>
        <v>1.1457078697335588E-2</v>
      </c>
      <c r="E622" s="29">
        <f t="shared" si="418"/>
        <v>12534034.327703137</v>
      </c>
      <c r="F622" s="65">
        <f t="shared" si="407"/>
        <v>1.1446737038961041E-2</v>
      </c>
      <c r="G622" s="29">
        <f t="shared" si="415"/>
        <v>12289560.436388077</v>
      </c>
      <c r="H622" s="65">
        <f t="shared" si="408"/>
        <v>1.1457078697335588E-2</v>
      </c>
      <c r="I622" s="62"/>
      <c r="J622" s="29">
        <f t="shared" si="416"/>
        <v>6169489.3734371075</v>
      </c>
      <c r="K622" s="65">
        <f t="shared" si="409"/>
        <v>1.1457078697335588E-2</v>
      </c>
      <c r="L622" s="90"/>
      <c r="M622" s="90"/>
      <c r="N622" s="53">
        <f t="shared" si="410"/>
        <v>0.47740430648052701</v>
      </c>
      <c r="O622" s="54">
        <f t="shared" si="411"/>
        <v>4.9015449747709529E-2</v>
      </c>
      <c r="P622" s="62"/>
      <c r="Q622" s="67">
        <f t="shared" si="417"/>
        <v>0.47740430648052701</v>
      </c>
      <c r="R622" s="111"/>
      <c r="T622" s="67">
        <f t="shared" si="412"/>
        <v>4.9015449747709543E-2</v>
      </c>
    </row>
    <row r="623" spans="1:20" s="36" customFormat="1">
      <c r="B623" s="132" t="str">
        <f t="shared" si="413"/>
        <v>November</v>
      </c>
      <c r="C623" s="33">
        <v>10810105.481542632</v>
      </c>
      <c r="D623" s="64">
        <f t="shared" si="414"/>
        <v>1.1648712447001053E-2</v>
      </c>
      <c r="E623" s="29">
        <f t="shared" si="418"/>
        <v>10986196.954722753</v>
      </c>
      <c r="F623" s="65">
        <f t="shared" si="407"/>
        <v>1.1541088254117593E-2</v>
      </c>
      <c r="G623" s="29">
        <f t="shared" si="415"/>
        <v>10339290.024850875</v>
      </c>
      <c r="H623" s="65">
        <f t="shared" si="408"/>
        <v>1.1648712447001053E-2</v>
      </c>
      <c r="I623" s="62"/>
      <c r="J623" s="29">
        <f t="shared" si="416"/>
        <v>5522582.443565229</v>
      </c>
      <c r="K623" s="65">
        <f t="shared" si="409"/>
        <v>1.1648712447001053E-2</v>
      </c>
      <c r="L623" s="90"/>
      <c r="M623" s="90"/>
      <c r="N623" s="53">
        <f t="shared" si="410"/>
        <v>0.51087220684336387</v>
      </c>
      <c r="O623" s="54">
        <f t="shared" si="411"/>
        <v>4.3553271288206727E-2</v>
      </c>
      <c r="P623" s="62"/>
      <c r="Q623" s="67">
        <f t="shared" si="417"/>
        <v>0.51087220684336387</v>
      </c>
      <c r="R623" s="111"/>
      <c r="T623" s="67">
        <f t="shared" si="412"/>
        <v>4.355327128820681E-2</v>
      </c>
    </row>
    <row r="624" spans="1:20" s="36" customFormat="1">
      <c r="B624" s="132" t="str">
        <f t="shared" si="413"/>
        <v>December</v>
      </c>
      <c r="C624" s="33">
        <v>11133728.46717204</v>
      </c>
      <c r="D624" s="64">
        <f t="shared" si="414"/>
        <v>1.1696037944047832E-2</v>
      </c>
      <c r="E624" s="29">
        <f t="shared" si="418"/>
        <v>10814506.597445183</v>
      </c>
      <c r="F624" s="65">
        <f t="shared" si="407"/>
        <v>1.1671869949003932E-2</v>
      </c>
      <c r="G624" s="29">
        <f t="shared" si="415"/>
        <v>10601219.485753847</v>
      </c>
      <c r="H624" s="65">
        <f t="shared" si="408"/>
        <v>1.1696037944047832E-2</v>
      </c>
      <c r="I624" s="62"/>
      <c r="J624" s="29">
        <f t="shared" si="416"/>
        <v>5309295.3318738947</v>
      </c>
      <c r="K624" s="65">
        <f t="shared" si="409"/>
        <v>1.1696037944047832E-2</v>
      </c>
      <c r="L624" s="90"/>
      <c r="M624" s="90"/>
      <c r="N624" s="53">
        <f t="shared" si="410"/>
        <v>0.47686588976266386</v>
      </c>
      <c r="O624" s="54">
        <f t="shared" si="411"/>
        <v>4.7828450549005475E-2</v>
      </c>
      <c r="P624" s="62"/>
      <c r="Q624" s="67">
        <f t="shared" si="417"/>
        <v>0.47686588976266392</v>
      </c>
      <c r="R624" s="111"/>
      <c r="T624" s="67">
        <f t="shared" si="412"/>
        <v>4.7828450549005537E-2</v>
      </c>
    </row>
    <row r="625" spans="1:20" s="36" customFormat="1">
      <c r="B625" s="132" t="str">
        <f t="shared" si="413"/>
        <v>TOTAL</v>
      </c>
      <c r="C625" s="93">
        <f>SUM(C613:C624)</f>
        <v>149711352.11937219</v>
      </c>
      <c r="D625" s="94">
        <f t="shared" si="414"/>
        <v>1.3596383912134247E-2</v>
      </c>
      <c r="E625" s="93">
        <f>SUM(E613:E624)</f>
        <v>142565521.53850287</v>
      </c>
      <c r="F625" s="95">
        <f>(E625/E611)-1</f>
        <v>1.3606355246677637E-2</v>
      </c>
      <c r="G625" s="93">
        <f>SUM(G613:G624)</f>
        <v>142626901.35746899</v>
      </c>
      <c r="H625" s="95">
        <f t="shared" si="408"/>
        <v>1.359061998984723E-2</v>
      </c>
      <c r="I625" s="91"/>
      <c r="J625" s="96">
        <f>SUM(J613:J624)</f>
        <v>67037023.610290848</v>
      </c>
      <c r="K625" s="95">
        <f t="shared" si="409"/>
        <v>1.3342967168609388E-2</v>
      </c>
      <c r="L625" s="114"/>
      <c r="M625" s="104"/>
      <c r="N625" s="60">
        <f t="shared" si="410"/>
        <v>0.44777515306146554</v>
      </c>
      <c r="O625" s="77">
        <f>AVERAGE(O613:O624)</f>
        <v>4.7369385243249407E-2</v>
      </c>
      <c r="P625" s="91"/>
      <c r="Q625" s="97"/>
      <c r="R625" s="97"/>
      <c r="S625" s="91"/>
      <c r="T625" s="105">
        <f>AVERAGE(T613:T624)</f>
        <v>4.7369385243249428E-2</v>
      </c>
    </row>
    <row r="626" spans="1:20" s="36" customFormat="1">
      <c r="D626" s="61"/>
    </row>
    <row r="627" spans="1:20" s="36" customFormat="1">
      <c r="A627" s="36">
        <f>+A613+1</f>
        <v>2041</v>
      </c>
      <c r="B627" s="132" t="str">
        <f>+B613</f>
        <v>January</v>
      </c>
      <c r="C627" s="33">
        <v>11266697.908763163</v>
      </c>
      <c r="D627" s="64">
        <f>(C627/C613)-1</f>
        <v>1.126714589574096E-2</v>
      </c>
      <c r="E627" s="29">
        <f>(G627+J624-J627)</f>
        <v>11421373.979198704</v>
      </c>
      <c r="F627" s="65">
        <f t="shared" ref="F627:F638" si="419">(E627/E613)-1</f>
        <v>1.1466473739611738E-2</v>
      </c>
      <c r="G627" s="29">
        <f>+(C627-(C627*T627))</f>
        <v>10697698.884196682</v>
      </c>
      <c r="H627" s="65">
        <f t="shared" ref="H627:H639" si="420">(G627/G613)-1</f>
        <v>1.126714589574096E-2</v>
      </c>
      <c r="I627" s="62"/>
      <c r="J627" s="29">
        <f>+C627*Q627</f>
        <v>4585620.236871874</v>
      </c>
      <c r="K627" s="65">
        <f t="shared" ref="K627:K639" si="421">(J627/J613)-1</f>
        <v>1.1267145895741182E-2</v>
      </c>
      <c r="L627" s="90"/>
      <c r="M627" s="90"/>
      <c r="N627" s="53">
        <f t="shared" ref="N627:N639" si="422">(J627/C627)</f>
        <v>0.40700658471593609</v>
      </c>
      <c r="O627" s="54">
        <f t="shared" ref="O627:O638" si="423">(C627-G627)/C627</f>
        <v>5.0502731960525647E-2</v>
      </c>
      <c r="P627" s="62"/>
      <c r="Q627" s="67">
        <f>+Q613</f>
        <v>0.40700658471593604</v>
      </c>
      <c r="R627" s="111"/>
      <c r="T627" s="67">
        <f t="shared" ref="T627:T638" si="424">+T613</f>
        <v>5.0502731960525703E-2</v>
      </c>
    </row>
    <row r="628" spans="1:20" s="36" customFormat="1">
      <c r="B628" s="132" t="str">
        <f t="shared" ref="B628:B639" si="425">+B614</f>
        <v>February</v>
      </c>
      <c r="C628" s="33">
        <v>10404790.34450642</v>
      </c>
      <c r="D628" s="64">
        <f t="shared" ref="D628:D639" si="426">(C628/C614)-1</f>
        <v>1.1261319529854319E-2</v>
      </c>
      <c r="E628" s="29">
        <f>(G628+J627-J628)</f>
        <v>10403474.823611014</v>
      </c>
      <c r="F628" s="65">
        <f t="shared" si="419"/>
        <v>1.1263887654032967E-2</v>
      </c>
      <c r="G628" s="29">
        <f t="shared" ref="G628:G638" si="427">+(C628-(C628*T628))</f>
        <v>9882471.5669626556</v>
      </c>
      <c r="H628" s="65">
        <f t="shared" si="420"/>
        <v>1.1261319529854319E-2</v>
      </c>
      <c r="I628" s="62"/>
      <c r="J628" s="29">
        <f t="shared" ref="J628:J638" si="428">+C628*Q628</f>
        <v>4064616.9802235169</v>
      </c>
      <c r="K628" s="65">
        <f t="shared" si="421"/>
        <v>1.1261319529854319E-2</v>
      </c>
      <c r="L628" s="90"/>
      <c r="M628" s="90"/>
      <c r="N628" s="53">
        <f t="shared" si="422"/>
        <v>0.39064861911125159</v>
      </c>
      <c r="O628" s="54">
        <f t="shared" si="423"/>
        <v>5.0199836829921456E-2</v>
      </c>
      <c r="P628" s="62"/>
      <c r="Q628" s="67">
        <f t="shared" ref="Q628:Q638" si="429">+Q614</f>
        <v>0.39064861911125159</v>
      </c>
      <c r="R628" s="111"/>
      <c r="T628" s="67">
        <f t="shared" si="424"/>
        <v>5.0199836829921421E-2</v>
      </c>
    </row>
    <row r="629" spans="1:20" s="36" customFormat="1">
      <c r="B629" s="132" t="str">
        <f t="shared" si="425"/>
        <v>March</v>
      </c>
      <c r="C629" s="33">
        <v>11426775.298826231</v>
      </c>
      <c r="D629" s="64">
        <f t="shared" si="426"/>
        <v>1.1262624115204067E-2</v>
      </c>
      <c r="E629" s="29">
        <f t="shared" ref="E629:E638" si="430">(G629+J628-J629)</f>
        <v>10374798.90053614</v>
      </c>
      <c r="F629" s="65">
        <f t="shared" si="419"/>
        <v>1.1262113007087571E-2</v>
      </c>
      <c r="G629" s="29">
        <f t="shared" si="427"/>
        <v>10863487.113310099</v>
      </c>
      <c r="H629" s="65">
        <f t="shared" si="420"/>
        <v>1.1262624115204289E-2</v>
      </c>
      <c r="I629" s="62"/>
      <c r="J629" s="29">
        <f t="shared" si="428"/>
        <v>4553305.1929974761</v>
      </c>
      <c r="K629" s="65">
        <f t="shared" si="421"/>
        <v>1.1262624115204067E-2</v>
      </c>
      <c r="L629" s="90"/>
      <c r="M629" s="90"/>
      <c r="N629" s="53">
        <f t="shared" si="422"/>
        <v>0.39847682954483193</v>
      </c>
      <c r="O629" s="54">
        <f t="shared" si="423"/>
        <v>4.9295463574399116E-2</v>
      </c>
      <c r="P629" s="62"/>
      <c r="Q629" s="67">
        <f t="shared" si="429"/>
        <v>0.39847682954483199</v>
      </c>
      <c r="R629" s="111"/>
      <c r="T629" s="67">
        <f t="shared" si="424"/>
        <v>4.9295463574399137E-2</v>
      </c>
    </row>
    <row r="630" spans="1:20" s="36" customFormat="1">
      <c r="B630" s="132" t="str">
        <f t="shared" si="425"/>
        <v>April</v>
      </c>
      <c r="C630" s="33">
        <v>11763169.013285503</v>
      </c>
      <c r="D630" s="64">
        <f t="shared" si="426"/>
        <v>1.1265810409462951E-2</v>
      </c>
      <c r="E630" s="29">
        <f t="shared" si="430"/>
        <v>10630875.751073299</v>
      </c>
      <c r="F630" s="65">
        <f t="shared" si="419"/>
        <v>1.1264445686869351E-2</v>
      </c>
      <c r="G630" s="29">
        <f t="shared" si="427"/>
        <v>11226091.812939346</v>
      </c>
      <c r="H630" s="65">
        <f t="shared" si="420"/>
        <v>1.1265810409462951E-2</v>
      </c>
      <c r="I630" s="62"/>
      <c r="J630" s="29">
        <f t="shared" si="428"/>
        <v>5148521.2548635229</v>
      </c>
      <c r="K630" s="65">
        <f t="shared" si="421"/>
        <v>1.1265810409462729E-2</v>
      </c>
      <c r="L630" s="90"/>
      <c r="M630" s="90"/>
      <c r="N630" s="53">
        <f t="shared" si="422"/>
        <v>0.43768148268963103</v>
      </c>
      <c r="O630" s="54">
        <f t="shared" si="423"/>
        <v>4.5657526448831413E-2</v>
      </c>
      <c r="P630" s="62"/>
      <c r="Q630" s="67">
        <f t="shared" si="429"/>
        <v>0.43768148268963103</v>
      </c>
      <c r="R630" s="111"/>
      <c r="T630" s="67">
        <f t="shared" si="424"/>
        <v>4.5657526448831441E-2</v>
      </c>
    </row>
    <row r="631" spans="1:20" s="36" customFormat="1">
      <c r="B631" s="132" t="str">
        <f t="shared" si="425"/>
        <v>May</v>
      </c>
      <c r="C631" s="33">
        <v>13365601.375016702</v>
      </c>
      <c r="D631" s="64">
        <f t="shared" si="426"/>
        <v>1.1241508784791021E-2</v>
      </c>
      <c r="E631" s="29">
        <f t="shared" si="430"/>
        <v>11976391.603720609</v>
      </c>
      <c r="F631" s="65">
        <f t="shared" si="419"/>
        <v>1.1251955647346046E-2</v>
      </c>
      <c r="G631" s="29">
        <f t="shared" si="427"/>
        <v>12783064.294001184</v>
      </c>
      <c r="H631" s="65">
        <f t="shared" si="420"/>
        <v>1.1241508784791243E-2</v>
      </c>
      <c r="I631" s="62"/>
      <c r="J631" s="29">
        <f t="shared" si="428"/>
        <v>5955193.9451440973</v>
      </c>
      <c r="K631" s="65">
        <f t="shared" si="421"/>
        <v>1.1241508784791021E-2</v>
      </c>
      <c r="L631" s="90"/>
      <c r="M631" s="90"/>
      <c r="N631" s="53">
        <f t="shared" si="422"/>
        <v>0.44556124173175526</v>
      </c>
      <c r="O631" s="54">
        <f t="shared" si="423"/>
        <v>4.3584801362130249E-2</v>
      </c>
      <c r="P631" s="62"/>
      <c r="Q631" s="67">
        <f t="shared" si="429"/>
        <v>0.44556124173175526</v>
      </c>
      <c r="R631" s="111"/>
      <c r="T631" s="67">
        <f t="shared" si="424"/>
        <v>4.3584801362130311E-2</v>
      </c>
    </row>
    <row r="632" spans="1:20" s="36" customFormat="1">
      <c r="B632" s="132" t="str">
        <f t="shared" si="425"/>
        <v>June</v>
      </c>
      <c r="C632" s="33">
        <v>13978244.501202513</v>
      </c>
      <c r="D632" s="64">
        <f t="shared" si="426"/>
        <v>1.1227287667251229E-2</v>
      </c>
      <c r="E632" s="29">
        <f t="shared" si="430"/>
        <v>13061757.392323174</v>
      </c>
      <c r="F632" s="65">
        <f t="shared" si="419"/>
        <v>1.1233771393945213E-2</v>
      </c>
      <c r="G632" s="29">
        <f t="shared" si="427"/>
        <v>13360619.587666012</v>
      </c>
      <c r="H632" s="65">
        <f t="shared" si="420"/>
        <v>1.1227287667251229E-2</v>
      </c>
      <c r="I632" s="62"/>
      <c r="J632" s="29">
        <f t="shared" si="428"/>
        <v>6254056.1404869379</v>
      </c>
      <c r="K632" s="65">
        <f t="shared" si="421"/>
        <v>1.1227287667251229E-2</v>
      </c>
      <c r="L632" s="90"/>
      <c r="M632" s="90"/>
      <c r="N632" s="53">
        <f t="shared" si="422"/>
        <v>0.44741356040444974</v>
      </c>
      <c r="O632" s="54">
        <f t="shared" si="423"/>
        <v>4.418472673613396E-2</v>
      </c>
      <c r="P632" s="62"/>
      <c r="Q632" s="67">
        <f t="shared" si="429"/>
        <v>0.44741356040444974</v>
      </c>
      <c r="R632" s="111"/>
      <c r="T632" s="67">
        <f t="shared" si="424"/>
        <v>4.4184726736133953E-2</v>
      </c>
    </row>
    <row r="633" spans="1:20" s="36" customFormat="1">
      <c r="B633" s="132" t="str">
        <f t="shared" si="425"/>
        <v>July</v>
      </c>
      <c r="C633" s="33">
        <v>14864757.176435623</v>
      </c>
      <c r="D633" s="64">
        <f t="shared" si="426"/>
        <v>1.1202980841298116E-2</v>
      </c>
      <c r="E633" s="29">
        <f t="shared" si="430"/>
        <v>13833136.856299575</v>
      </c>
      <c r="F633" s="65">
        <f t="shared" si="419"/>
        <v>1.1213969979456451E-2</v>
      </c>
      <c r="G633" s="29">
        <f t="shared" si="427"/>
        <v>14172996.911485329</v>
      </c>
      <c r="H633" s="65">
        <f t="shared" si="420"/>
        <v>1.1202980841298116E-2</v>
      </c>
      <c r="I633" s="62"/>
      <c r="J633" s="29">
        <f t="shared" si="428"/>
        <v>6593916.1956726909</v>
      </c>
      <c r="K633" s="65">
        <f t="shared" si="421"/>
        <v>1.1202980841298116E-2</v>
      </c>
      <c r="L633" s="90"/>
      <c r="M633" s="90"/>
      <c r="N633" s="53">
        <f t="shared" si="422"/>
        <v>0.44359393950448822</v>
      </c>
      <c r="O633" s="54">
        <f t="shared" si="423"/>
        <v>4.6536936778685353E-2</v>
      </c>
      <c r="P633" s="62"/>
      <c r="Q633" s="67">
        <f t="shared" si="429"/>
        <v>0.44359393950448822</v>
      </c>
      <c r="R633" s="111"/>
      <c r="T633" s="67">
        <f t="shared" si="424"/>
        <v>4.6536936778685332E-2</v>
      </c>
    </row>
    <row r="634" spans="1:20" s="36" customFormat="1">
      <c r="B634" s="132" t="str">
        <f t="shared" si="425"/>
        <v>August</v>
      </c>
      <c r="C634" s="33">
        <v>15131964.626715057</v>
      </c>
      <c r="D634" s="64">
        <f t="shared" si="426"/>
        <v>1.1203376385976238E-2</v>
      </c>
      <c r="E634" s="29">
        <f t="shared" si="430"/>
        <v>14026455.619725291</v>
      </c>
      <c r="F634" s="65">
        <f t="shared" si="419"/>
        <v>1.1203190438145327E-2</v>
      </c>
      <c r="G634" s="29">
        <f t="shared" si="427"/>
        <v>14389189.475330411</v>
      </c>
      <c r="H634" s="65">
        <f t="shared" si="420"/>
        <v>1.1203376385976238E-2</v>
      </c>
      <c r="I634" s="62"/>
      <c r="J634" s="29">
        <f t="shared" si="428"/>
        <v>6956650.0512778126</v>
      </c>
      <c r="K634" s="65">
        <f t="shared" si="421"/>
        <v>1.1203376385976238E-2</v>
      </c>
      <c r="L634" s="90"/>
      <c r="M634" s="90"/>
      <c r="N634" s="53">
        <f t="shared" si="422"/>
        <v>0.45973211165165184</v>
      </c>
      <c r="O634" s="54">
        <f t="shared" si="423"/>
        <v>4.9086497999955507E-2</v>
      </c>
      <c r="P634" s="62"/>
      <c r="Q634" s="67">
        <f t="shared" si="429"/>
        <v>0.45973211165165184</v>
      </c>
      <c r="R634" s="111"/>
      <c r="T634" s="67">
        <f t="shared" si="424"/>
        <v>4.9086497999955465E-2</v>
      </c>
    </row>
    <row r="635" spans="1:20" s="36" customFormat="1">
      <c r="B635" s="132" t="str">
        <f t="shared" si="425"/>
        <v>September</v>
      </c>
      <c r="C635" s="33">
        <v>13932691.970153954</v>
      </c>
      <c r="D635" s="64">
        <f t="shared" si="426"/>
        <v>1.1202135181600958E-2</v>
      </c>
      <c r="E635" s="29">
        <f t="shared" si="430"/>
        <v>13721008.871851694</v>
      </c>
      <c r="F635" s="65">
        <f t="shared" si="419"/>
        <v>1.1202764480753524E-2</v>
      </c>
      <c r="G635" s="29">
        <f t="shared" si="427"/>
        <v>13250172.168867625</v>
      </c>
      <c r="H635" s="65">
        <f t="shared" si="420"/>
        <v>1.1202135181600958E-2</v>
      </c>
      <c r="I635" s="62"/>
      <c r="J635" s="29">
        <f t="shared" si="428"/>
        <v>6485813.348293744</v>
      </c>
      <c r="K635" s="65">
        <f t="shared" si="421"/>
        <v>1.1202135181600958E-2</v>
      </c>
      <c r="L635" s="90"/>
      <c r="M635" s="90"/>
      <c r="N635" s="53">
        <f t="shared" si="422"/>
        <v>0.46551042412962185</v>
      </c>
      <c r="O635" s="54">
        <f t="shared" si="423"/>
        <v>4.8986929643488476E-2</v>
      </c>
      <c r="P635" s="62"/>
      <c r="Q635" s="67">
        <f t="shared" si="429"/>
        <v>0.4655104241296219</v>
      </c>
      <c r="R635" s="111"/>
      <c r="T635" s="67">
        <f t="shared" si="424"/>
        <v>4.8986929643488428E-2</v>
      </c>
    </row>
    <row r="636" spans="1:20" s="36" customFormat="1">
      <c r="B636" s="132" t="str">
        <f t="shared" si="425"/>
        <v>October</v>
      </c>
      <c r="C636" s="33">
        <v>13067542.856002931</v>
      </c>
      <c r="D636" s="64">
        <f t="shared" si="426"/>
        <v>1.1185992382881649E-2</v>
      </c>
      <c r="E636" s="29">
        <f t="shared" si="430"/>
        <v>12674343.479537578</v>
      </c>
      <c r="F636" s="65">
        <f t="shared" si="419"/>
        <v>1.1194253036655999E-2</v>
      </c>
      <c r="G636" s="29">
        <f t="shared" si="427"/>
        <v>12427031.365818478</v>
      </c>
      <c r="H636" s="65">
        <f t="shared" si="420"/>
        <v>1.1185992382881649E-2</v>
      </c>
      <c r="I636" s="62"/>
      <c r="J636" s="29">
        <f t="shared" si="428"/>
        <v>6238501.2345746439</v>
      </c>
      <c r="K636" s="65">
        <f t="shared" si="421"/>
        <v>1.1185992382881649E-2</v>
      </c>
      <c r="L636" s="90"/>
      <c r="M636" s="90"/>
      <c r="N636" s="53">
        <f t="shared" si="422"/>
        <v>0.47740430648052695</v>
      </c>
      <c r="O636" s="54">
        <f t="shared" si="423"/>
        <v>4.9015449747709536E-2</v>
      </c>
      <c r="P636" s="62"/>
      <c r="Q636" s="67">
        <f t="shared" si="429"/>
        <v>0.47740430648052701</v>
      </c>
      <c r="R636" s="111"/>
      <c r="T636" s="67">
        <f t="shared" si="424"/>
        <v>4.9015449747709543E-2</v>
      </c>
    </row>
    <row r="637" spans="1:20" s="36" customFormat="1">
      <c r="B637" s="132" t="str">
        <f t="shared" si="425"/>
        <v>November</v>
      </c>
      <c r="C637" s="33">
        <v>10930996.783563411</v>
      </c>
      <c r="D637" s="64">
        <f t="shared" si="426"/>
        <v>1.118317506033506E-2</v>
      </c>
      <c r="E637" s="29">
        <f t="shared" si="430"/>
        <v>11109074.899956249</v>
      </c>
      <c r="F637" s="65">
        <f t="shared" si="419"/>
        <v>1.1184757176656346E-2</v>
      </c>
      <c r="G637" s="29">
        <f t="shared" si="427"/>
        <v>10454916.115198357</v>
      </c>
      <c r="H637" s="65">
        <f t="shared" si="420"/>
        <v>1.1183175060334838E-2</v>
      </c>
      <c r="I637" s="62"/>
      <c r="J637" s="29">
        <f t="shared" si="428"/>
        <v>5584342.4498167522</v>
      </c>
      <c r="K637" s="65">
        <f t="shared" si="421"/>
        <v>1.118317506033506E-2</v>
      </c>
      <c r="L637" s="90"/>
      <c r="M637" s="90"/>
      <c r="N637" s="53">
        <f t="shared" si="422"/>
        <v>0.51087220684336387</v>
      </c>
      <c r="O637" s="54">
        <f t="shared" si="423"/>
        <v>4.3553271288206859E-2</v>
      </c>
      <c r="P637" s="62"/>
      <c r="Q637" s="67">
        <f t="shared" si="429"/>
        <v>0.51087220684336387</v>
      </c>
      <c r="R637" s="111"/>
      <c r="T637" s="67">
        <f t="shared" si="424"/>
        <v>4.355327128820681E-2</v>
      </c>
    </row>
    <row r="638" spans="1:20" s="36" customFormat="1">
      <c r="B638" s="132" t="str">
        <f t="shared" si="425"/>
        <v>December</v>
      </c>
      <c r="C638" s="33">
        <v>11257982.591511043</v>
      </c>
      <c r="D638" s="64">
        <f t="shared" si="426"/>
        <v>1.116015400459669E-2</v>
      </c>
      <c r="E638" s="29">
        <f t="shared" si="430"/>
        <v>10935325.292234648</v>
      </c>
      <c r="F638" s="65">
        <f t="shared" si="419"/>
        <v>1.1171910035914889E-2</v>
      </c>
      <c r="G638" s="29">
        <f t="shared" si="427"/>
        <v>10719530.727851391</v>
      </c>
      <c r="H638" s="65">
        <f t="shared" si="420"/>
        <v>1.116015400459669E-2</v>
      </c>
      <c r="I638" s="62"/>
      <c r="J638" s="29">
        <f t="shared" si="428"/>
        <v>5368547.8854334941</v>
      </c>
      <c r="K638" s="65">
        <f t="shared" si="421"/>
        <v>1.116015400459669E-2</v>
      </c>
      <c r="L638" s="90"/>
      <c r="M638" s="90"/>
      <c r="N638" s="53">
        <f t="shared" si="422"/>
        <v>0.47686588976266392</v>
      </c>
      <c r="O638" s="54">
        <f t="shared" si="423"/>
        <v>4.7828450549005613E-2</v>
      </c>
      <c r="P638" s="62"/>
      <c r="Q638" s="67">
        <f t="shared" si="429"/>
        <v>0.47686588976266392</v>
      </c>
      <c r="R638" s="111"/>
      <c r="T638" s="67">
        <f t="shared" si="424"/>
        <v>4.7828450549005537E-2</v>
      </c>
    </row>
    <row r="639" spans="1:20" s="36" customFormat="1">
      <c r="B639" s="132" t="str">
        <f t="shared" si="425"/>
        <v>TOTAL</v>
      </c>
      <c r="C639" s="93">
        <f>SUM(C627:C638)</f>
        <v>151391214.44598255</v>
      </c>
      <c r="D639" s="94">
        <f t="shared" si="426"/>
        <v>1.1220674336511971E-2</v>
      </c>
      <c r="E639" s="93">
        <f>SUM(E627:E638)</f>
        <v>144168017.47006798</v>
      </c>
      <c r="F639" s="95">
        <f>(E639/E625)-1</f>
        <v>1.1240417137830416E-2</v>
      </c>
      <c r="G639" s="93">
        <f>SUM(G627:G638)</f>
        <v>144227270.02362758</v>
      </c>
      <c r="H639" s="95">
        <f t="shared" si="420"/>
        <v>1.1220664902110933E-2</v>
      </c>
      <c r="I639" s="91"/>
      <c r="J639" s="96">
        <f>SUM(J627:J638)</f>
        <v>67789084.915656567</v>
      </c>
      <c r="K639" s="95">
        <f t="shared" si="421"/>
        <v>1.1218596304897188E-2</v>
      </c>
      <c r="L639" s="114"/>
      <c r="M639" s="104"/>
      <c r="N639" s="60">
        <f t="shared" si="422"/>
        <v>0.44777423289542467</v>
      </c>
      <c r="O639" s="77">
        <f>AVERAGE(O627:O638)</f>
        <v>4.7369385243249441E-2</v>
      </c>
      <c r="P639" s="91"/>
      <c r="Q639" s="97"/>
      <c r="R639" s="97"/>
      <c r="S639" s="91"/>
      <c r="T639" s="105">
        <f>AVERAGE(T627:T638)</f>
        <v>4.7369385243249428E-2</v>
      </c>
    </row>
    <row r="640" spans="1:20" s="36" customFormat="1">
      <c r="D640" s="61"/>
    </row>
    <row r="641" spans="1:20" s="36" customFormat="1">
      <c r="A641" s="36">
        <f>+A627+1</f>
        <v>2042</v>
      </c>
      <c r="B641" s="132" t="str">
        <f>+B627</f>
        <v>January</v>
      </c>
      <c r="C641" s="33">
        <v>11392419.20407808</v>
      </c>
      <c r="D641" s="64">
        <f>(C641/C627)-1</f>
        <v>1.1158663907828048E-2</v>
      </c>
      <c r="E641" s="29">
        <f>(G641+J638-J641)</f>
        <v>11548829.16416201</v>
      </c>
      <c r="F641" s="65">
        <f t="shared" ref="F641:F652" si="431">(E641/E627)-1</f>
        <v>1.1159356588396063E-2</v>
      </c>
      <c r="G641" s="29">
        <f>+(C641-(C641*T641))</f>
        <v>10817070.910632579</v>
      </c>
      <c r="H641" s="65">
        <f t="shared" ref="H641:H653" si="432">(G641/G627)-1</f>
        <v>1.1158663907828048E-2</v>
      </c>
      <c r="I641" s="62"/>
      <c r="J641" s="29">
        <f>+C641*Q641</f>
        <v>4636789.6319040619</v>
      </c>
      <c r="K641" s="65">
        <f t="shared" ref="K641:K653" si="433">(J641/J627)-1</f>
        <v>1.1158663907828048E-2</v>
      </c>
      <c r="L641" s="90"/>
      <c r="M641" s="90"/>
      <c r="N641" s="53">
        <f t="shared" ref="N641:N653" si="434">(J641/C641)</f>
        <v>0.40700658471593604</v>
      </c>
      <c r="O641" s="54">
        <f t="shared" ref="O641:O652" si="435">(C641-G641)/C641</f>
        <v>5.0502731960525758E-2</v>
      </c>
      <c r="P641" s="62"/>
      <c r="Q641" s="67">
        <f>+Q627</f>
        <v>0.40700658471593604</v>
      </c>
      <c r="R641" s="111"/>
      <c r="T641" s="67">
        <f t="shared" ref="T641:T652" si="436">+T627</f>
        <v>5.0502731960525703E-2</v>
      </c>
    </row>
    <row r="642" spans="1:20" s="36" customFormat="1">
      <c r="B642" s="132" t="str">
        <f t="shared" ref="B642:B653" si="437">+B628</f>
        <v>February</v>
      </c>
      <c r="C642" s="33">
        <v>10520838.620738151</v>
      </c>
      <c r="D642" s="64">
        <f t="shared" ref="D642:D653" si="438">(C642/C628)-1</f>
        <v>1.1153350753771107E-2</v>
      </c>
      <c r="E642" s="29">
        <f>(G642+J641-J642)</f>
        <v>10519532.791483538</v>
      </c>
      <c r="F642" s="65">
        <f t="shared" si="431"/>
        <v>1.1155692673867623E-2</v>
      </c>
      <c r="G642" s="29">
        <f t="shared" ref="G642:G652" si="439">+(C642-(C642*T642))</f>
        <v>9992694.2386631593</v>
      </c>
      <c r="H642" s="65">
        <f t="shared" si="432"/>
        <v>1.1153350753771107E-2</v>
      </c>
      <c r="I642" s="62"/>
      <c r="J642" s="29">
        <f t="shared" ref="J642:J652" si="440">+C642*Q642</f>
        <v>4109951.0790836834</v>
      </c>
      <c r="K642" s="65">
        <f t="shared" si="433"/>
        <v>1.1153350753771107E-2</v>
      </c>
      <c r="L642" s="90"/>
      <c r="M642" s="90"/>
      <c r="N642" s="53">
        <f t="shared" si="434"/>
        <v>0.39064861911125159</v>
      </c>
      <c r="O642" s="54">
        <f t="shared" si="435"/>
        <v>5.019983682992147E-2</v>
      </c>
      <c r="P642" s="62"/>
      <c r="Q642" s="67">
        <f t="shared" ref="Q642:Q652" si="441">+Q628</f>
        <v>0.39064861911125159</v>
      </c>
      <c r="R642" s="111"/>
      <c r="T642" s="67">
        <f t="shared" si="436"/>
        <v>5.0199836829921421E-2</v>
      </c>
    </row>
    <row r="643" spans="1:20" s="36" customFormat="1">
      <c r="B643" s="132" t="str">
        <f t="shared" si="437"/>
        <v>March</v>
      </c>
      <c r="C643" s="33">
        <v>11554244.185085217</v>
      </c>
      <c r="D643" s="64">
        <f t="shared" si="438"/>
        <v>1.1155280726670158E-2</v>
      </c>
      <c r="E643" s="29">
        <f t="shared" ref="E643:E652" si="442">(G643+J642-J643)</f>
        <v>10490524.85015375</v>
      </c>
      <c r="F643" s="65">
        <f t="shared" si="431"/>
        <v>1.115452460593036E-2</v>
      </c>
      <c r="G643" s="29">
        <f t="shared" si="439"/>
        <v>10984672.361729635</v>
      </c>
      <c r="H643" s="65">
        <f t="shared" si="432"/>
        <v>1.1155280726669936E-2</v>
      </c>
      <c r="I643" s="62"/>
      <c r="J643" s="29">
        <f t="shared" si="440"/>
        <v>4604098.5906595681</v>
      </c>
      <c r="K643" s="65">
        <f t="shared" si="433"/>
        <v>1.1155280726670158E-2</v>
      </c>
      <c r="L643" s="90"/>
      <c r="M643" s="90"/>
      <c r="N643" s="53">
        <f t="shared" si="434"/>
        <v>0.39847682954483199</v>
      </c>
      <c r="O643" s="54">
        <f t="shared" si="435"/>
        <v>4.9295463574399158E-2</v>
      </c>
      <c r="P643" s="62"/>
      <c r="Q643" s="67">
        <f t="shared" si="441"/>
        <v>0.39847682954483199</v>
      </c>
      <c r="R643" s="111"/>
      <c r="T643" s="67">
        <f t="shared" si="436"/>
        <v>4.9295463574399137E-2</v>
      </c>
    </row>
    <row r="644" spans="1:20" s="36" customFormat="1">
      <c r="B644" s="132" t="str">
        <f t="shared" si="437"/>
        <v>April</v>
      </c>
      <c r="C644" s="33">
        <v>11894433.512331076</v>
      </c>
      <c r="D644" s="64">
        <f t="shared" si="438"/>
        <v>1.1158940154419428E-2</v>
      </c>
      <c r="E644" s="29">
        <f t="shared" si="442"/>
        <v>10749488.39487722</v>
      </c>
      <c r="F644" s="65">
        <f t="shared" si="431"/>
        <v>1.1157372786710029E-2</v>
      </c>
      <c r="G644" s="29">
        <f t="shared" si="439"/>
        <v>11351363.099647952</v>
      </c>
      <c r="H644" s="65">
        <f t="shared" si="432"/>
        <v>1.1158940154419206E-2</v>
      </c>
      <c r="I644" s="62"/>
      <c r="J644" s="29">
        <f t="shared" si="440"/>
        <v>5205973.2954303008</v>
      </c>
      <c r="K644" s="65">
        <f t="shared" si="433"/>
        <v>1.1158940154419206E-2</v>
      </c>
      <c r="L644" s="90"/>
      <c r="M644" s="90"/>
      <c r="N644" s="53">
        <f t="shared" si="434"/>
        <v>0.43768148268963103</v>
      </c>
      <c r="O644" s="54">
        <f t="shared" si="435"/>
        <v>4.565752644883149E-2</v>
      </c>
      <c r="P644" s="62"/>
      <c r="Q644" s="67">
        <f t="shared" si="441"/>
        <v>0.43768148268963103</v>
      </c>
      <c r="R644" s="111"/>
      <c r="T644" s="67">
        <f t="shared" si="436"/>
        <v>4.5657526448831441E-2</v>
      </c>
    </row>
    <row r="645" spans="1:20" s="36" customFormat="1">
      <c r="B645" s="132" t="str">
        <f t="shared" si="437"/>
        <v>May</v>
      </c>
      <c r="C645" s="33">
        <v>13514416.620523283</v>
      </c>
      <c r="D645" s="64">
        <f t="shared" si="438"/>
        <v>1.1134197506799115E-2</v>
      </c>
      <c r="E645" s="29">
        <f t="shared" si="442"/>
        <v>12109866.501302378</v>
      </c>
      <c r="F645" s="65">
        <f t="shared" si="431"/>
        <v>1.114483410347944E-2</v>
      </c>
      <c r="G645" s="29">
        <f t="shared" si="439"/>
        <v>12925393.456592703</v>
      </c>
      <c r="H645" s="65">
        <f t="shared" si="432"/>
        <v>1.1134197506798893E-2</v>
      </c>
      <c r="I645" s="62"/>
      <c r="J645" s="29">
        <f t="shared" si="440"/>
        <v>6021500.2507206257</v>
      </c>
      <c r="K645" s="65">
        <f t="shared" si="433"/>
        <v>1.1134197506799115E-2</v>
      </c>
      <c r="L645" s="90"/>
      <c r="M645" s="90"/>
      <c r="N645" s="53">
        <f t="shared" si="434"/>
        <v>0.44556124173175526</v>
      </c>
      <c r="O645" s="54">
        <f t="shared" si="435"/>
        <v>4.3584801362130332E-2</v>
      </c>
      <c r="P645" s="62"/>
      <c r="Q645" s="67">
        <f t="shared" si="441"/>
        <v>0.44556124173175526</v>
      </c>
      <c r="R645" s="111"/>
      <c r="T645" s="67">
        <f t="shared" si="436"/>
        <v>4.3584801362130311E-2</v>
      </c>
    </row>
    <row r="646" spans="1:20" s="36" customFormat="1">
      <c r="B646" s="132" t="str">
        <f t="shared" si="437"/>
        <v>June</v>
      </c>
      <c r="C646" s="33">
        <v>14133684.938938944</v>
      </c>
      <c r="D646" s="64">
        <f t="shared" si="438"/>
        <v>1.1120168753884663E-2</v>
      </c>
      <c r="E646" s="29">
        <f t="shared" si="442"/>
        <v>13207089.882692518</v>
      </c>
      <c r="F646" s="65">
        <f t="shared" si="431"/>
        <v>1.1126564826166474E-2</v>
      </c>
      <c r="G646" s="29">
        <f t="shared" si="439"/>
        <v>13509191.932137314</v>
      </c>
      <c r="H646" s="65">
        <f t="shared" si="432"/>
        <v>1.1120168753884663E-2</v>
      </c>
      <c r="I646" s="62"/>
      <c r="J646" s="29">
        <f t="shared" si="440"/>
        <v>6323602.3001654204</v>
      </c>
      <c r="K646" s="65">
        <f t="shared" si="433"/>
        <v>1.1120168753884441E-2</v>
      </c>
      <c r="L646" s="90"/>
      <c r="M646" s="90"/>
      <c r="N646" s="53">
        <f t="shared" si="434"/>
        <v>0.44741356040444974</v>
      </c>
      <c r="O646" s="54">
        <f t="shared" si="435"/>
        <v>4.418472673613396E-2</v>
      </c>
      <c r="P646" s="62"/>
      <c r="Q646" s="67">
        <f t="shared" si="441"/>
        <v>0.44741356040444974</v>
      </c>
      <c r="R646" s="111"/>
      <c r="T646" s="67">
        <f t="shared" si="436"/>
        <v>4.4184726736133953E-2</v>
      </c>
    </row>
    <row r="647" spans="1:20" s="36" customFormat="1">
      <c r="B647" s="132" t="str">
        <f t="shared" si="437"/>
        <v>July</v>
      </c>
      <c r="C647" s="33">
        <v>15029688.667099789</v>
      </c>
      <c r="D647" s="64">
        <f t="shared" si="438"/>
        <v>1.1095471571215709E-2</v>
      </c>
      <c r="E647" s="29">
        <f t="shared" si="442"/>
        <v>13986776.490596307</v>
      </c>
      <c r="F647" s="65">
        <f t="shared" si="431"/>
        <v>1.1106637337052305E-2</v>
      </c>
      <c r="G647" s="29">
        <f t="shared" si="439"/>
        <v>14330252.995795643</v>
      </c>
      <c r="H647" s="65">
        <f t="shared" si="432"/>
        <v>1.1095471571215709E-2</v>
      </c>
      <c r="I647" s="62"/>
      <c r="J647" s="29">
        <f t="shared" si="440"/>
        <v>6667078.8053647559</v>
      </c>
      <c r="K647" s="65">
        <f t="shared" si="433"/>
        <v>1.1095471571215709E-2</v>
      </c>
      <c r="L647" s="90"/>
      <c r="M647" s="90"/>
      <c r="N647" s="53">
        <f t="shared" si="434"/>
        <v>0.44359393950448822</v>
      </c>
      <c r="O647" s="54">
        <f t="shared" si="435"/>
        <v>4.6536936778685305E-2</v>
      </c>
      <c r="P647" s="62"/>
      <c r="Q647" s="67">
        <f t="shared" si="441"/>
        <v>0.44359393950448822</v>
      </c>
      <c r="R647" s="111"/>
      <c r="T647" s="67">
        <f t="shared" si="436"/>
        <v>4.6536936778685332E-2</v>
      </c>
    </row>
    <row r="648" spans="1:20" s="36" customFormat="1">
      <c r="B648" s="132" t="str">
        <f t="shared" si="437"/>
        <v>August</v>
      </c>
      <c r="C648" s="33">
        <v>15299872.449895363</v>
      </c>
      <c r="D648" s="64">
        <f t="shared" si="438"/>
        <v>1.1096234185207443E-2</v>
      </c>
      <c r="E648" s="29">
        <f t="shared" si="442"/>
        <v>14182091.427457429</v>
      </c>
      <c r="F648" s="65">
        <f t="shared" si="431"/>
        <v>1.1095875676052414E-2</v>
      </c>
      <c r="G648" s="29">
        <f t="shared" si="439"/>
        <v>14548855.291484</v>
      </c>
      <c r="H648" s="65">
        <f t="shared" si="432"/>
        <v>1.1096234185207443E-2</v>
      </c>
      <c r="I648" s="62"/>
      <c r="J648" s="29">
        <f t="shared" si="440"/>
        <v>7033842.6693913275</v>
      </c>
      <c r="K648" s="65">
        <f t="shared" si="433"/>
        <v>1.1096234185207665E-2</v>
      </c>
      <c r="L648" s="90"/>
      <c r="M648" s="90"/>
      <c r="N648" s="53">
        <f t="shared" si="434"/>
        <v>0.45973211165165184</v>
      </c>
      <c r="O648" s="54">
        <f t="shared" si="435"/>
        <v>4.9086497999955507E-2</v>
      </c>
      <c r="P648" s="62"/>
      <c r="Q648" s="67">
        <f t="shared" si="441"/>
        <v>0.45973211165165184</v>
      </c>
      <c r="R648" s="111"/>
      <c r="T648" s="67">
        <f t="shared" si="436"/>
        <v>4.9086497999955465E-2</v>
      </c>
    </row>
    <row r="649" spans="1:20" s="36" customFormat="1">
      <c r="B649" s="132" t="str">
        <f t="shared" si="437"/>
        <v>September</v>
      </c>
      <c r="C649" s="33">
        <v>14087282.721132563</v>
      </c>
      <c r="D649" s="64">
        <f t="shared" si="438"/>
        <v>1.1095540711713703E-2</v>
      </c>
      <c r="E649" s="29">
        <f t="shared" si="442"/>
        <v>13873255.708647527</v>
      </c>
      <c r="F649" s="65">
        <f t="shared" si="431"/>
        <v>1.1095892307756205E-2</v>
      </c>
      <c r="G649" s="29">
        <f t="shared" si="439"/>
        <v>13397189.993604513</v>
      </c>
      <c r="H649" s="65">
        <f t="shared" si="432"/>
        <v>1.1095540711713703E-2</v>
      </c>
      <c r="I649" s="62"/>
      <c r="J649" s="29">
        <f t="shared" si="440"/>
        <v>6557776.9543483136</v>
      </c>
      <c r="K649" s="65">
        <f t="shared" si="433"/>
        <v>1.1095540711713703E-2</v>
      </c>
      <c r="L649" s="90"/>
      <c r="M649" s="90"/>
      <c r="N649" s="53">
        <f t="shared" si="434"/>
        <v>0.4655104241296219</v>
      </c>
      <c r="O649" s="54">
        <f t="shared" si="435"/>
        <v>4.8986929643488386E-2</v>
      </c>
      <c r="P649" s="62"/>
      <c r="Q649" s="67">
        <f t="shared" si="441"/>
        <v>0.4655104241296219</v>
      </c>
      <c r="R649" s="111"/>
      <c r="T649" s="67">
        <f t="shared" si="436"/>
        <v>4.8986929643488428E-2</v>
      </c>
    </row>
    <row r="650" spans="1:20" s="36" customFormat="1">
      <c r="B650" s="132" t="str">
        <f t="shared" si="437"/>
        <v>October</v>
      </c>
      <c r="C650" s="33">
        <v>13212325.17649132</v>
      </c>
      <c r="D650" s="64">
        <f t="shared" si="438"/>
        <v>1.1079536687486735E-2</v>
      </c>
      <c r="E650" s="29">
        <f t="shared" si="442"/>
        <v>12814873.13222288</v>
      </c>
      <c r="F650" s="65">
        <f t="shared" si="431"/>
        <v>1.1087726390892172E-2</v>
      </c>
      <c r="G650" s="29">
        <f t="shared" si="439"/>
        <v>12564717.115752611</v>
      </c>
      <c r="H650" s="65">
        <f t="shared" si="432"/>
        <v>1.1079536687486735E-2</v>
      </c>
      <c r="I650" s="62"/>
      <c r="J650" s="29">
        <f t="shared" si="440"/>
        <v>6307620.9378780453</v>
      </c>
      <c r="K650" s="65">
        <f t="shared" si="433"/>
        <v>1.1079536687486735E-2</v>
      </c>
      <c r="L650" s="90"/>
      <c r="M650" s="90"/>
      <c r="N650" s="53">
        <f t="shared" si="434"/>
        <v>0.47740430648052701</v>
      </c>
      <c r="O650" s="54">
        <f t="shared" si="435"/>
        <v>4.9015449747709612E-2</v>
      </c>
      <c r="P650" s="62"/>
      <c r="Q650" s="67">
        <f t="shared" si="441"/>
        <v>0.47740430648052701</v>
      </c>
      <c r="R650" s="111"/>
      <c r="T650" s="67">
        <f t="shared" si="436"/>
        <v>4.9015449747709543E-2</v>
      </c>
    </row>
    <row r="651" spans="1:20" s="36" customFormat="1">
      <c r="B651" s="132" t="str">
        <f t="shared" si="437"/>
        <v>November</v>
      </c>
      <c r="C651" s="33">
        <v>11052084.124176512</v>
      </c>
      <c r="D651" s="64">
        <f t="shared" si="438"/>
        <v>1.1077428985724058E-2</v>
      </c>
      <c r="E651" s="29">
        <f t="shared" si="442"/>
        <v>11232148.037157653</v>
      </c>
      <c r="F651" s="65">
        <f t="shared" si="431"/>
        <v>1.1078612603637072E-2</v>
      </c>
      <c r="G651" s="29">
        <f t="shared" si="439"/>
        <v>10570729.706016168</v>
      </c>
      <c r="H651" s="65">
        <f t="shared" si="432"/>
        <v>1.1077428985724058E-2</v>
      </c>
      <c r="I651" s="62"/>
      <c r="J651" s="29">
        <f t="shared" si="440"/>
        <v>5646202.6067365613</v>
      </c>
      <c r="K651" s="65">
        <f t="shared" si="433"/>
        <v>1.1077428985724058E-2</v>
      </c>
      <c r="L651" s="90"/>
      <c r="M651" s="90"/>
      <c r="N651" s="53">
        <f t="shared" si="434"/>
        <v>0.51087220684336387</v>
      </c>
      <c r="O651" s="54">
        <f t="shared" si="435"/>
        <v>4.3553271288206845E-2</v>
      </c>
      <c r="P651" s="62"/>
      <c r="Q651" s="67">
        <f t="shared" si="441"/>
        <v>0.51087220684336387</v>
      </c>
      <c r="R651" s="111"/>
      <c r="T651" s="67">
        <f t="shared" si="436"/>
        <v>4.355327128820681E-2</v>
      </c>
    </row>
    <row r="652" spans="1:20" s="36" customFormat="1">
      <c r="B652" s="132" t="str">
        <f t="shared" si="437"/>
        <v>December</v>
      </c>
      <c r="C652" s="33">
        <v>11382429.863597088</v>
      </c>
      <c r="D652" s="64">
        <f t="shared" si="438"/>
        <v>1.1054136127362835E-2</v>
      </c>
      <c r="E652" s="29">
        <f t="shared" si="442"/>
        <v>11056335.941909729</v>
      </c>
      <c r="F652" s="65">
        <f t="shared" si="431"/>
        <v>1.106603109109261E-2</v>
      </c>
      <c r="G652" s="29">
        <f t="shared" si="439"/>
        <v>10838025.87973851</v>
      </c>
      <c r="H652" s="65">
        <f t="shared" si="432"/>
        <v>1.1054136127362835E-2</v>
      </c>
      <c r="I652" s="62"/>
      <c r="J652" s="29">
        <f t="shared" si="440"/>
        <v>5427892.5445653424</v>
      </c>
      <c r="K652" s="65">
        <f t="shared" si="433"/>
        <v>1.1054136127362835E-2</v>
      </c>
      <c r="L652" s="90"/>
      <c r="M652" s="90"/>
      <c r="N652" s="53">
        <f t="shared" si="434"/>
        <v>0.47686588976266392</v>
      </c>
      <c r="O652" s="54">
        <f t="shared" si="435"/>
        <v>4.7828450549005606E-2</v>
      </c>
      <c r="P652" s="62"/>
      <c r="Q652" s="67">
        <f t="shared" si="441"/>
        <v>0.47686588976266392</v>
      </c>
      <c r="R652" s="111"/>
      <c r="T652" s="67">
        <f t="shared" si="436"/>
        <v>4.7828450549005537E-2</v>
      </c>
    </row>
    <row r="653" spans="1:20" s="36" customFormat="1">
      <c r="B653" s="132" t="str">
        <f t="shared" si="437"/>
        <v>TOTAL</v>
      </c>
      <c r="C653" s="93">
        <f>SUM(C641:C652)</f>
        <v>153073720.0840874</v>
      </c>
      <c r="D653" s="94">
        <f t="shared" si="438"/>
        <v>1.1113627988664998E-2</v>
      </c>
      <c r="E653" s="93">
        <f>SUM(E641:E652)</f>
        <v>145770812.32266292</v>
      </c>
      <c r="F653" s="95">
        <f>(E653/E639)-1</f>
        <v>1.1117547988254151E-2</v>
      </c>
      <c r="G653" s="93">
        <f>SUM(G641:G652)</f>
        <v>145830156.98179477</v>
      </c>
      <c r="H653" s="95">
        <f t="shared" si="432"/>
        <v>1.1113619206025271E-2</v>
      </c>
      <c r="I653" s="91"/>
      <c r="J653" s="96">
        <f>SUM(J641:J652)</f>
        <v>68542329.666248009</v>
      </c>
      <c r="K653" s="95">
        <f t="shared" si="433"/>
        <v>1.11115934302497E-2</v>
      </c>
      <c r="L653" s="114"/>
      <c r="M653" s="104"/>
      <c r="N653" s="60">
        <f t="shared" si="434"/>
        <v>0.44777333188607366</v>
      </c>
      <c r="O653" s="77">
        <f>AVERAGE(O641:O652)</f>
        <v>4.7369385243249455E-2</v>
      </c>
      <c r="P653" s="91"/>
      <c r="Q653" s="97"/>
      <c r="R653" s="97"/>
      <c r="S653" s="91"/>
      <c r="T653" s="105">
        <f>AVERAGE(T641:T652)</f>
        <v>4.7369385243249428E-2</v>
      </c>
    </row>
    <row r="654" spans="1:20" s="36" customFormat="1">
      <c r="D654" s="61"/>
      <c r="R654" s="62"/>
    </row>
    <row r="655" spans="1:20" s="36" customFormat="1">
      <c r="A655" s="36">
        <f>+A641+1</f>
        <v>2043</v>
      </c>
      <c r="B655" s="132" t="str">
        <f>+B641</f>
        <v>January</v>
      </c>
      <c r="C655" s="33">
        <v>11518334.038454818</v>
      </c>
      <c r="D655" s="64">
        <f>(C655/C641)-1</f>
        <v>1.1052510631953005E-2</v>
      </c>
      <c r="E655" s="29">
        <f>(G655+J652-J655)</f>
        <v>11676481.447835468</v>
      </c>
      <c r="F655" s="65">
        <f t="shared" ref="F655:F666" si="443">(E655/E641)-1</f>
        <v>1.105326625400127E-2</v>
      </c>
      <c r="G655" s="29">
        <f>+(C655-(C655*T655))</f>
        <v>10936626.701878935</v>
      </c>
      <c r="H655" s="65">
        <f t="shared" ref="H655:H667" si="444">(G655/G641)-1</f>
        <v>1.1052510631953005E-2</v>
      </c>
      <c r="I655" s="62"/>
      <c r="J655" s="29">
        <f>+C655*Q655</f>
        <v>4688037.7986088106</v>
      </c>
      <c r="K655" s="65">
        <f t="shared" ref="K655:K667" si="445">(J655/J641)-1</f>
        <v>1.1052510631953005E-2</v>
      </c>
      <c r="L655" s="90"/>
      <c r="M655" s="90"/>
      <c r="N655" s="53">
        <f t="shared" ref="N655:N667" si="446">(J655/C655)</f>
        <v>0.40700658471593604</v>
      </c>
      <c r="O655" s="54">
        <f t="shared" ref="O655:O666" si="447">(C655-G655)/C655</f>
        <v>5.050273196052564E-2</v>
      </c>
      <c r="P655" s="62"/>
      <c r="Q655" s="67">
        <f>+Q641</f>
        <v>0.40700658471593604</v>
      </c>
      <c r="R655" s="111"/>
      <c r="T655" s="67">
        <f t="shared" ref="T655:T666" si="448">+T641</f>
        <v>5.0502731960525703E-2</v>
      </c>
    </row>
    <row r="656" spans="1:20" s="36" customFormat="1">
      <c r="B656" s="132" t="str">
        <f t="shared" ref="B656:B667" si="449">+B642</f>
        <v>February</v>
      </c>
      <c r="C656" s="33">
        <v>10637069.691114841</v>
      </c>
      <c r="D656" s="64">
        <f t="shared" ref="D656:D667" si="450">(C656/C642)-1</f>
        <v>1.1047700146980866E-2</v>
      </c>
      <c r="E656" s="29">
        <f>(G656+J655-J656)</f>
        <v>10635771.740657024</v>
      </c>
      <c r="F656" s="65">
        <f t="shared" si="443"/>
        <v>1.104982050795944E-2</v>
      </c>
      <c r="G656" s="29">
        <f t="shared" ref="G656:G666" si="451">+(C656-(C656*T656))</f>
        <v>10103090.528272374</v>
      </c>
      <c r="H656" s="65">
        <f t="shared" si="444"/>
        <v>1.1047700146980866E-2</v>
      </c>
      <c r="I656" s="62"/>
      <c r="J656" s="29">
        <f t="shared" ref="J656:J666" si="452">+C656*Q656</f>
        <v>4155356.5862241602</v>
      </c>
      <c r="K656" s="65">
        <f t="shared" si="445"/>
        <v>1.1047700146980866E-2</v>
      </c>
      <c r="L656" s="90"/>
      <c r="M656" s="90"/>
      <c r="N656" s="53">
        <f t="shared" si="446"/>
        <v>0.39064861911125159</v>
      </c>
      <c r="O656" s="54">
        <f t="shared" si="447"/>
        <v>5.01998368299214E-2</v>
      </c>
      <c r="P656" s="62"/>
      <c r="Q656" s="67">
        <f t="shared" ref="Q656:Q666" si="453">+Q642</f>
        <v>0.39064861911125159</v>
      </c>
      <c r="R656" s="111"/>
      <c r="T656" s="67">
        <f t="shared" si="448"/>
        <v>5.0199836829921421E-2</v>
      </c>
    </row>
    <row r="657" spans="1:20" s="36" customFormat="1">
      <c r="B657" s="132" t="str">
        <f t="shared" si="449"/>
        <v>March</v>
      </c>
      <c r="C657" s="33">
        <v>11681921.412223939</v>
      </c>
      <c r="D657" s="64">
        <f t="shared" si="450"/>
        <v>1.1050244835878908E-2</v>
      </c>
      <c r="E657" s="29">
        <f t="shared" ref="E657:E666" si="454">(G657+J656-J657)</f>
        <v>10606437.259657942</v>
      </c>
      <c r="F657" s="65">
        <f t="shared" si="443"/>
        <v>1.1049247884150626E-2</v>
      </c>
      <c r="G657" s="29">
        <f t="shared" si="451"/>
        <v>11106055.680768661</v>
      </c>
      <c r="H657" s="65">
        <f t="shared" si="444"/>
        <v>1.1050244835879131E-2</v>
      </c>
      <c r="I657" s="62"/>
      <c r="J657" s="29">
        <f t="shared" si="452"/>
        <v>4654975.0073348815</v>
      </c>
      <c r="K657" s="65">
        <f t="shared" si="445"/>
        <v>1.1050244835878908E-2</v>
      </c>
      <c r="L657" s="90"/>
      <c r="M657" s="90"/>
      <c r="N657" s="53">
        <f t="shared" si="446"/>
        <v>0.39847682954483199</v>
      </c>
      <c r="O657" s="54">
        <f t="shared" si="447"/>
        <v>4.9295463574399061E-2</v>
      </c>
      <c r="P657" s="62"/>
      <c r="Q657" s="67">
        <f t="shared" si="453"/>
        <v>0.39847682954483199</v>
      </c>
      <c r="R657" s="111"/>
      <c r="T657" s="67">
        <f t="shared" si="448"/>
        <v>4.9295463574399137E-2</v>
      </c>
    </row>
    <row r="658" spans="1:20" s="36" customFormat="1">
      <c r="B658" s="132" t="str">
        <f t="shared" si="449"/>
        <v>April</v>
      </c>
      <c r="C658" s="33">
        <v>12025918.981293265</v>
      </c>
      <c r="D658" s="64">
        <f t="shared" si="450"/>
        <v>1.1054369998022784E-2</v>
      </c>
      <c r="E658" s="29">
        <f t="shared" si="454"/>
        <v>10868298.224230433</v>
      </c>
      <c r="F658" s="65">
        <f t="shared" si="443"/>
        <v>1.1052603155498497E-2</v>
      </c>
      <c r="G658" s="29">
        <f t="shared" si="451"/>
        <v>11476845.267333364</v>
      </c>
      <c r="H658" s="65">
        <f t="shared" si="444"/>
        <v>1.1054369998022784E-2</v>
      </c>
      <c r="I658" s="62"/>
      <c r="J658" s="29">
        <f t="shared" si="452"/>
        <v>5263522.0504378136</v>
      </c>
      <c r="K658" s="65">
        <f t="shared" si="445"/>
        <v>1.1054369998022784E-2</v>
      </c>
      <c r="L658" s="90"/>
      <c r="M658" s="90"/>
      <c r="N658" s="53">
        <f t="shared" si="446"/>
        <v>0.43768148268963103</v>
      </c>
      <c r="O658" s="54">
        <f t="shared" si="447"/>
        <v>4.5657526448831386E-2</v>
      </c>
      <c r="P658" s="62"/>
      <c r="Q658" s="67">
        <f t="shared" si="453"/>
        <v>0.43768148268963103</v>
      </c>
      <c r="R658" s="111"/>
      <c r="T658" s="67">
        <f t="shared" si="448"/>
        <v>4.5657526448831441E-2</v>
      </c>
    </row>
    <row r="659" spans="1:20" s="36" customFormat="1">
      <c r="B659" s="132" t="str">
        <f t="shared" si="449"/>
        <v>May</v>
      </c>
      <c r="C659" s="33">
        <v>13663469.645836748</v>
      </c>
      <c r="D659" s="64">
        <f t="shared" si="450"/>
        <v>1.1029186793539481E-2</v>
      </c>
      <c r="E659" s="29">
        <f t="shared" si="454"/>
        <v>12243559.584080104</v>
      </c>
      <c r="F659" s="65">
        <f t="shared" si="443"/>
        <v>1.1040012931880616E-2</v>
      </c>
      <c r="G659" s="29">
        <f t="shared" si="451"/>
        <v>13067950.035405457</v>
      </c>
      <c r="H659" s="65">
        <f t="shared" si="444"/>
        <v>1.1029186793539481E-2</v>
      </c>
      <c r="I659" s="62"/>
      <c r="J659" s="29">
        <f t="shared" si="452"/>
        <v>6087912.5017631678</v>
      </c>
      <c r="K659" s="65">
        <f t="shared" si="445"/>
        <v>1.1029186793539481E-2</v>
      </c>
      <c r="L659" s="90"/>
      <c r="M659" s="90"/>
      <c r="N659" s="53">
        <f t="shared" si="446"/>
        <v>0.44556124173175526</v>
      </c>
      <c r="O659" s="54">
        <f t="shared" si="447"/>
        <v>4.3584801362130277E-2</v>
      </c>
      <c r="P659" s="62"/>
      <c r="Q659" s="67">
        <f t="shared" si="453"/>
        <v>0.44556124173175526</v>
      </c>
      <c r="R659" s="111"/>
      <c r="T659" s="67">
        <f t="shared" si="448"/>
        <v>4.3584801362130311E-2</v>
      </c>
    </row>
    <row r="660" spans="1:20" s="36" customFormat="1">
      <c r="B660" s="132" t="str">
        <f t="shared" si="449"/>
        <v>June</v>
      </c>
      <c r="C660" s="33">
        <v>14289372.32959692</v>
      </c>
      <c r="D660" s="64">
        <f t="shared" si="450"/>
        <v>1.1015343226524754E-2</v>
      </c>
      <c r="E660" s="29">
        <f t="shared" si="454"/>
        <v>13352653.869816188</v>
      </c>
      <c r="F660" s="65">
        <f t="shared" si="443"/>
        <v>1.1021654915397194E-2</v>
      </c>
      <c r="G660" s="29">
        <f t="shared" si="451"/>
        <v>13658000.317982806</v>
      </c>
      <c r="H660" s="65">
        <f t="shared" si="444"/>
        <v>1.1015343226524754E-2</v>
      </c>
      <c r="I660" s="62"/>
      <c r="J660" s="29">
        <f t="shared" si="452"/>
        <v>6393258.9499297841</v>
      </c>
      <c r="K660" s="65">
        <f t="shared" si="445"/>
        <v>1.1015343226524754E-2</v>
      </c>
      <c r="L660" s="90"/>
      <c r="M660" s="90"/>
      <c r="N660" s="53">
        <f t="shared" si="446"/>
        <v>0.44741356040444974</v>
      </c>
      <c r="O660" s="54">
        <f t="shared" si="447"/>
        <v>4.4184726736133974E-2</v>
      </c>
      <c r="P660" s="62"/>
      <c r="Q660" s="67">
        <f t="shared" si="453"/>
        <v>0.44741356040444974</v>
      </c>
      <c r="R660" s="111"/>
      <c r="T660" s="67">
        <f t="shared" si="448"/>
        <v>4.4184726736133953E-2</v>
      </c>
    </row>
    <row r="661" spans="1:20" s="36" customFormat="1">
      <c r="B661" s="132" t="str">
        <f t="shared" si="449"/>
        <v>July</v>
      </c>
      <c r="C661" s="33">
        <v>15194868.782407217</v>
      </c>
      <c r="D661" s="64">
        <f t="shared" si="450"/>
        <v>1.0990255285128425E-2</v>
      </c>
      <c r="E661" s="29">
        <f t="shared" si="454"/>
        <v>14140653.381007914</v>
      </c>
      <c r="F661" s="65">
        <f t="shared" si="443"/>
        <v>1.1001597867461577E-2</v>
      </c>
      <c r="G661" s="29">
        <f t="shared" si="451"/>
        <v>14487746.134519912</v>
      </c>
      <c r="H661" s="65">
        <f t="shared" si="444"/>
        <v>1.0990255285128425E-2</v>
      </c>
      <c r="I661" s="62"/>
      <c r="J661" s="29">
        <f t="shared" si="452"/>
        <v>6740351.7034417838</v>
      </c>
      <c r="K661" s="65">
        <f t="shared" si="445"/>
        <v>1.0990255285128425E-2</v>
      </c>
      <c r="L661" s="90"/>
      <c r="M661" s="90"/>
      <c r="N661" s="53">
        <f t="shared" si="446"/>
        <v>0.44359393950448822</v>
      </c>
      <c r="O661" s="54">
        <f t="shared" si="447"/>
        <v>4.653693677868536E-2</v>
      </c>
      <c r="P661" s="62"/>
      <c r="Q661" s="67">
        <f t="shared" si="453"/>
        <v>0.44359393950448822</v>
      </c>
      <c r="R661" s="111"/>
      <c r="T661" s="67">
        <f t="shared" si="448"/>
        <v>4.6536936778685332E-2</v>
      </c>
    </row>
    <row r="662" spans="1:20" s="36" customFormat="1">
      <c r="B662" s="132" t="str">
        <f t="shared" si="449"/>
        <v>August</v>
      </c>
      <c r="C662" s="33">
        <v>15468039.14477993</v>
      </c>
      <c r="D662" s="64">
        <f t="shared" si="450"/>
        <v>1.0991378878175917E-2</v>
      </c>
      <c r="E662" s="29">
        <f t="shared" si="454"/>
        <v>14337964.676538154</v>
      </c>
      <c r="F662" s="65">
        <f t="shared" si="443"/>
        <v>1.0990850670934416E-2</v>
      </c>
      <c r="G662" s="29">
        <f t="shared" si="451"/>
        <v>14708767.272236457</v>
      </c>
      <c r="H662" s="65">
        <f t="shared" si="444"/>
        <v>1.0991378878176139E-2</v>
      </c>
      <c r="I662" s="62"/>
      <c r="J662" s="29">
        <f t="shared" si="452"/>
        <v>7111154.2991400883</v>
      </c>
      <c r="K662" s="65">
        <f t="shared" si="445"/>
        <v>1.0991378878175917E-2</v>
      </c>
      <c r="L662" s="90"/>
      <c r="M662" s="90"/>
      <c r="N662" s="53">
        <f t="shared" si="446"/>
        <v>0.45973211165165184</v>
      </c>
      <c r="O662" s="54">
        <f t="shared" si="447"/>
        <v>4.9086497999955458E-2</v>
      </c>
      <c r="P662" s="62"/>
      <c r="Q662" s="67">
        <f t="shared" si="453"/>
        <v>0.45973211165165184</v>
      </c>
      <c r="R662" s="111"/>
      <c r="T662" s="67">
        <f t="shared" si="448"/>
        <v>4.9086497999955465E-2</v>
      </c>
    </row>
    <row r="663" spans="1:20" s="36" customFormat="1">
      <c r="B663" s="132" t="str">
        <f t="shared" si="449"/>
        <v>September</v>
      </c>
      <c r="C663" s="33">
        <v>14242119.196247846</v>
      </c>
      <c r="D663" s="64">
        <f t="shared" si="450"/>
        <v>1.0991223657562443E-2</v>
      </c>
      <c r="E663" s="29">
        <f t="shared" si="454"/>
        <v>14025740.8567972</v>
      </c>
      <c r="F663" s="65">
        <f t="shared" si="443"/>
        <v>1.0991302355554788E-2</v>
      </c>
      <c r="G663" s="29">
        <f t="shared" si="451"/>
        <v>13544441.505207077</v>
      </c>
      <c r="H663" s="65">
        <f t="shared" si="444"/>
        <v>1.0991223657562443E-2</v>
      </c>
      <c r="I663" s="62"/>
      <c r="J663" s="29">
        <f t="shared" si="452"/>
        <v>6629854.9475499643</v>
      </c>
      <c r="K663" s="65">
        <f t="shared" si="445"/>
        <v>1.0991223657562443E-2</v>
      </c>
      <c r="L663" s="90"/>
      <c r="M663" s="90"/>
      <c r="N663" s="53">
        <f t="shared" si="446"/>
        <v>0.4655104241296219</v>
      </c>
      <c r="O663" s="54">
        <f t="shared" si="447"/>
        <v>4.8986929643488428E-2</v>
      </c>
      <c r="P663" s="62"/>
      <c r="Q663" s="67">
        <f t="shared" si="453"/>
        <v>0.4655104241296219</v>
      </c>
      <c r="R663" s="111"/>
      <c r="T663" s="67">
        <f t="shared" si="448"/>
        <v>4.8986929643488428E-2</v>
      </c>
    </row>
    <row r="664" spans="1:20" s="36" customFormat="1">
      <c r="B664" s="132" t="str">
        <f t="shared" si="449"/>
        <v>October</v>
      </c>
      <c r="C664" s="33">
        <v>13357335.09000466</v>
      </c>
      <c r="D664" s="64">
        <f t="shared" si="450"/>
        <v>1.09753515430695E-2</v>
      </c>
      <c r="E664" s="29">
        <f t="shared" si="454"/>
        <v>12955624.955615498</v>
      </c>
      <c r="F664" s="65">
        <f t="shared" si="443"/>
        <v>1.0983473807376187E-2</v>
      </c>
      <c r="G664" s="29">
        <f t="shared" si="451"/>
        <v>12702619.303137219</v>
      </c>
      <c r="H664" s="65">
        <f t="shared" si="444"/>
        <v>1.09753515430695E-2</v>
      </c>
      <c r="I664" s="62"/>
      <c r="J664" s="29">
        <f t="shared" si="452"/>
        <v>6376849.2950716829</v>
      </c>
      <c r="K664" s="65">
        <f t="shared" si="445"/>
        <v>1.09753515430695E-2</v>
      </c>
      <c r="L664" s="90"/>
      <c r="M664" s="90"/>
      <c r="N664" s="53">
        <f t="shared" si="446"/>
        <v>0.47740430648052701</v>
      </c>
      <c r="O664" s="54">
        <f t="shared" si="447"/>
        <v>4.9015449747709605E-2</v>
      </c>
      <c r="P664" s="62"/>
      <c r="Q664" s="67">
        <f t="shared" si="453"/>
        <v>0.47740430648052701</v>
      </c>
      <c r="R664" s="111"/>
      <c r="T664" s="67">
        <f t="shared" si="448"/>
        <v>4.9015449747709543E-2</v>
      </c>
    </row>
    <row r="665" spans="1:20" s="36" customFormat="1">
      <c r="B665" s="132" t="str">
        <f t="shared" si="449"/>
        <v>November</v>
      </c>
      <c r="C665" s="33">
        <v>11173369.044791209</v>
      </c>
      <c r="D665" s="64">
        <f t="shared" si="450"/>
        <v>1.0973941136530607E-2</v>
      </c>
      <c r="E665" s="29">
        <f t="shared" si="454"/>
        <v>11355417.864864033</v>
      </c>
      <c r="F665" s="65">
        <f t="shared" si="443"/>
        <v>1.0974733176466689E-2</v>
      </c>
      <c r="G665" s="29">
        <f t="shared" si="451"/>
        <v>10686732.271580165</v>
      </c>
      <c r="H665" s="65">
        <f t="shared" si="444"/>
        <v>1.0973941136530607E-2</v>
      </c>
      <c r="I665" s="62"/>
      <c r="J665" s="29">
        <f t="shared" si="452"/>
        <v>5708163.7017878136</v>
      </c>
      <c r="K665" s="65">
        <f t="shared" si="445"/>
        <v>1.0973941136530607E-2</v>
      </c>
      <c r="L665" s="90"/>
      <c r="M665" s="90"/>
      <c r="N665" s="53">
        <f t="shared" si="446"/>
        <v>0.51087220684336387</v>
      </c>
      <c r="O665" s="54">
        <f t="shared" si="447"/>
        <v>4.3553271288206775E-2</v>
      </c>
      <c r="P665" s="62"/>
      <c r="Q665" s="67">
        <f t="shared" si="453"/>
        <v>0.51087220684336387</v>
      </c>
      <c r="R665" s="111"/>
      <c r="T665" s="67">
        <f t="shared" si="448"/>
        <v>4.355327128820681E-2</v>
      </c>
    </row>
    <row r="666" spans="1:20" s="36" customFormat="1">
      <c r="B666" s="132" t="str">
        <f t="shared" si="449"/>
        <v>December</v>
      </c>
      <c r="C666" s="33">
        <v>11507071.733510688</v>
      </c>
      <c r="D666" s="64">
        <f t="shared" si="450"/>
        <v>1.095037451644898E-2</v>
      </c>
      <c r="E666" s="29">
        <f t="shared" si="454"/>
        <v>11177540.023165053</v>
      </c>
      <c r="F666" s="65">
        <f t="shared" si="443"/>
        <v>1.096240941774318E-2</v>
      </c>
      <c r="G666" s="29">
        <f t="shared" si="451"/>
        <v>10956706.322140612</v>
      </c>
      <c r="H666" s="65">
        <f t="shared" si="444"/>
        <v>1.095037451644898E-2</v>
      </c>
      <c r="I666" s="62"/>
      <c r="J666" s="29">
        <f t="shared" si="452"/>
        <v>5487330.0007633734</v>
      </c>
      <c r="K666" s="65">
        <f t="shared" si="445"/>
        <v>1.0950374516448758E-2</v>
      </c>
      <c r="L666" s="90"/>
      <c r="M666" s="90"/>
      <c r="N666" s="53">
        <f t="shared" si="446"/>
        <v>0.47686588976266392</v>
      </c>
      <c r="O666" s="54">
        <f t="shared" si="447"/>
        <v>4.7828450549005613E-2</v>
      </c>
      <c r="P666" s="62"/>
      <c r="Q666" s="67">
        <f t="shared" si="453"/>
        <v>0.47686588976266392</v>
      </c>
      <c r="R666" s="111"/>
      <c r="T666" s="67">
        <f t="shared" si="448"/>
        <v>4.7828450549005537E-2</v>
      </c>
    </row>
    <row r="667" spans="1:20" s="36" customFormat="1">
      <c r="B667" s="132" t="str">
        <f t="shared" si="449"/>
        <v>TOTAL</v>
      </c>
      <c r="C667" s="93">
        <f>SUM(C655:C666)</f>
        <v>154758889.09026212</v>
      </c>
      <c r="D667" s="94">
        <f t="shared" si="450"/>
        <v>1.1008872099332212E-2</v>
      </c>
      <c r="E667" s="93">
        <f>SUM(E655:E666)</f>
        <v>147376143.88426498</v>
      </c>
      <c r="F667" s="95">
        <f>(E667/E653)-1</f>
        <v>1.101270917012287E-2</v>
      </c>
      <c r="G667" s="93">
        <f>SUM(G655:G666)</f>
        <v>147435581.34046301</v>
      </c>
      <c r="H667" s="95">
        <f t="shared" si="444"/>
        <v>1.1008863954447001E-2</v>
      </c>
      <c r="I667" s="91"/>
      <c r="J667" s="96">
        <f>SUM(J655:J666)</f>
        <v>69296766.842053324</v>
      </c>
      <c r="K667" s="95">
        <f t="shared" si="445"/>
        <v>1.1006879682655679E-2</v>
      </c>
      <c r="L667" s="114"/>
      <c r="M667" s="104"/>
      <c r="N667" s="60">
        <f t="shared" si="446"/>
        <v>0.44777244944964961</v>
      </c>
      <c r="O667" s="77">
        <f>AVERAGE(O655:O666)</f>
        <v>4.7369385243249414E-2</v>
      </c>
      <c r="P667" s="91"/>
      <c r="Q667" s="97"/>
      <c r="R667" s="97"/>
      <c r="S667" s="91"/>
      <c r="T667" s="105">
        <f>AVERAGE(T655:T666)</f>
        <v>4.7369385243249428E-2</v>
      </c>
    </row>
    <row r="668" spans="1:20" s="36" customFormat="1">
      <c r="D668" s="61"/>
    </row>
    <row r="669" spans="1:20" s="36" customFormat="1">
      <c r="A669" s="36">
        <f>+A655+1</f>
        <v>2044</v>
      </c>
      <c r="B669" s="132" t="str">
        <f>+B655</f>
        <v>January</v>
      </c>
      <c r="C669" s="33">
        <v>11644443.849515652</v>
      </c>
      <c r="D669" s="64">
        <f>(C669/C655)-1</f>
        <v>1.0948615541084949E-2</v>
      </c>
      <c r="E669" s="29">
        <f>(G669+J666-J669)</f>
        <v>11804332.301609691</v>
      </c>
      <c r="F669" s="65">
        <f t="shared" ref="F669:F680" si="455">(E669/E655)-1</f>
        <v>1.0949433212855686E-2</v>
      </c>
      <c r="G669" s="29">
        <f>+(C669-(C669*T669))</f>
        <v>11056367.622954171</v>
      </c>
      <c r="H669" s="65">
        <f t="shared" ref="H669:H681" si="456">(G669/G655)-1</f>
        <v>1.0948615541084949E-2</v>
      </c>
      <c r="I669" s="62"/>
      <c r="J669" s="29">
        <f>+C669*Q669</f>
        <v>4739365.3221078524</v>
      </c>
      <c r="K669" s="65">
        <f t="shared" ref="K669:K681" si="457">(J669/J655)-1</f>
        <v>1.0948615541084949E-2</v>
      </c>
      <c r="L669" s="90"/>
      <c r="M669" s="90"/>
      <c r="N669" s="53">
        <f t="shared" ref="N669:N681" si="458">(J669/C669)</f>
        <v>0.40700658471593604</v>
      </c>
      <c r="O669" s="54">
        <f t="shared" ref="O669:O680" si="459">(C669-G669)/C669</f>
        <v>5.050273196052571E-2</v>
      </c>
      <c r="P669" s="62"/>
      <c r="Q669" s="67">
        <f>+Q655</f>
        <v>0.40700658471593604</v>
      </c>
      <c r="R669" s="111"/>
      <c r="T669" s="67">
        <f t="shared" ref="T669:T680" si="460">+T655</f>
        <v>5.0502731960525703E-2</v>
      </c>
    </row>
    <row r="670" spans="1:20" s="36" customFormat="1">
      <c r="B670" s="132" t="str">
        <f t="shared" ref="B670:B681" si="461">+B656</f>
        <v>February</v>
      </c>
      <c r="C670" s="33">
        <v>10753484.94828132</v>
      </c>
      <c r="D670" s="64">
        <f t="shared" ref="D670:D681" si="462">(C670/C656)-1</f>
        <v>1.0944297682257353E-2</v>
      </c>
      <c r="E670" s="29">
        <f>(G670+J669-J670)</f>
        <v>10752193.034952708</v>
      </c>
      <c r="F670" s="65">
        <f t="shared" si="455"/>
        <v>1.0946200909017545E-2</v>
      </c>
      <c r="G670" s="29">
        <f t="shared" ref="G670:G680" si="463">+(C670-(C670*T670))</f>
        <v>10213661.758524582</v>
      </c>
      <c r="H670" s="65">
        <f t="shared" si="456"/>
        <v>1.0944297682257353E-2</v>
      </c>
      <c r="I670" s="62"/>
      <c r="J670" s="29">
        <f t="shared" ref="J670:J680" si="464">+C670*Q670</f>
        <v>4200834.0456797266</v>
      </c>
      <c r="K670" s="65">
        <f t="shared" si="457"/>
        <v>1.0944297682257575E-2</v>
      </c>
      <c r="L670" s="90"/>
      <c r="M670" s="90"/>
      <c r="N670" s="53">
        <f t="shared" si="458"/>
        <v>0.39064861911125159</v>
      </c>
      <c r="O670" s="54">
        <f t="shared" si="459"/>
        <v>5.01998368299214E-2</v>
      </c>
      <c r="P670" s="62"/>
      <c r="Q670" s="67">
        <f t="shared" ref="Q670:Q680" si="465">+Q656</f>
        <v>0.39064861911125159</v>
      </c>
      <c r="R670" s="111"/>
      <c r="T670" s="67">
        <f t="shared" si="460"/>
        <v>5.0199836829921421E-2</v>
      </c>
    </row>
    <row r="671" spans="1:20" s="36" customFormat="1">
      <c r="B671" s="132" t="str">
        <f t="shared" si="461"/>
        <v>March</v>
      </c>
      <c r="C671" s="33">
        <v>11809808.627302466</v>
      </c>
      <c r="D671" s="64">
        <f t="shared" si="462"/>
        <v>1.0947446962338514E-2</v>
      </c>
      <c r="E671" s="29">
        <f t="shared" ref="E671:E680" si="466">(G671+J670-J671)</f>
        <v>10722537.582635686</v>
      </c>
      <c r="F671" s="65">
        <f t="shared" si="455"/>
        <v>1.0946213147305928E-2</v>
      </c>
      <c r="G671" s="29">
        <f t="shared" si="463"/>
        <v>11227638.636294652</v>
      </c>
      <c r="H671" s="65">
        <f t="shared" si="456"/>
        <v>1.0947446962338292E-2</v>
      </c>
      <c r="I671" s="62"/>
      <c r="J671" s="29">
        <f t="shared" si="464"/>
        <v>4705935.0993386908</v>
      </c>
      <c r="K671" s="65">
        <f t="shared" si="457"/>
        <v>1.0947446962338292E-2</v>
      </c>
      <c r="L671" s="90"/>
      <c r="M671" s="90"/>
      <c r="N671" s="53">
        <f t="shared" si="458"/>
        <v>0.39847682954483199</v>
      </c>
      <c r="O671" s="54">
        <f t="shared" si="459"/>
        <v>4.9295463574399206E-2</v>
      </c>
      <c r="P671" s="62"/>
      <c r="Q671" s="67">
        <f t="shared" si="465"/>
        <v>0.39847682954483199</v>
      </c>
      <c r="R671" s="111"/>
      <c r="T671" s="67">
        <f t="shared" si="460"/>
        <v>4.9295463574399137E-2</v>
      </c>
    </row>
    <row r="672" spans="1:20" s="36" customFormat="1">
      <c r="B672" s="132" t="str">
        <f t="shared" si="461"/>
        <v>April</v>
      </c>
      <c r="C672" s="33">
        <v>12157627.217013391</v>
      </c>
      <c r="D672" s="64">
        <f t="shared" si="462"/>
        <v>1.095203085311014E-2</v>
      </c>
      <c r="E672" s="29">
        <f t="shared" si="466"/>
        <v>10987306.823806025</v>
      </c>
      <c r="F672" s="65">
        <f t="shared" si="455"/>
        <v>1.0950067537737196E-2</v>
      </c>
      <c r="G672" s="29">
        <f t="shared" si="463"/>
        <v>11602540.030797569</v>
      </c>
      <c r="H672" s="65">
        <f t="shared" si="456"/>
        <v>1.095203085311014E-2</v>
      </c>
      <c r="I672" s="62"/>
      <c r="J672" s="29">
        <f t="shared" si="464"/>
        <v>5321168.3063302338</v>
      </c>
      <c r="K672" s="65">
        <f t="shared" si="457"/>
        <v>1.095203085311014E-2</v>
      </c>
      <c r="L672" s="90"/>
      <c r="M672" s="90"/>
      <c r="N672" s="53">
        <f t="shared" si="458"/>
        <v>0.43768148268963109</v>
      </c>
      <c r="O672" s="54">
        <f t="shared" si="459"/>
        <v>4.565752644883142E-2</v>
      </c>
      <c r="P672" s="62"/>
      <c r="Q672" s="67">
        <f t="shared" si="465"/>
        <v>0.43768148268963103</v>
      </c>
      <c r="R672" s="111"/>
      <c r="T672" s="67">
        <f t="shared" si="460"/>
        <v>4.5657526448831441E-2</v>
      </c>
    </row>
    <row r="673" spans="1:20" s="36" customFormat="1">
      <c r="B673" s="132" t="str">
        <f t="shared" si="461"/>
        <v>May</v>
      </c>
      <c r="C673" s="33">
        <v>13812762.281271819</v>
      </c>
      <c r="D673" s="64">
        <f t="shared" si="462"/>
        <v>1.0926407369782565E-2</v>
      </c>
      <c r="E673" s="29">
        <f t="shared" si="466"/>
        <v>12377472.573521469</v>
      </c>
      <c r="F673" s="65">
        <f t="shared" si="455"/>
        <v>1.0937422938300356E-2</v>
      </c>
      <c r="G673" s="29">
        <f t="shared" si="463"/>
        <v>13210735.780980261</v>
      </c>
      <c r="H673" s="65">
        <f t="shared" si="456"/>
        <v>1.0926407369782565E-2</v>
      </c>
      <c r="I673" s="62"/>
      <c r="J673" s="29">
        <f t="shared" si="464"/>
        <v>6154431.5137890242</v>
      </c>
      <c r="K673" s="65">
        <f t="shared" si="457"/>
        <v>1.0926407369782565E-2</v>
      </c>
      <c r="L673" s="90"/>
      <c r="M673" s="90"/>
      <c r="N673" s="53">
        <f t="shared" si="458"/>
        <v>0.44556124173175526</v>
      </c>
      <c r="O673" s="54">
        <f t="shared" si="459"/>
        <v>4.3584801362130297E-2</v>
      </c>
      <c r="P673" s="62"/>
      <c r="Q673" s="67">
        <f t="shared" si="465"/>
        <v>0.44556124173175526</v>
      </c>
      <c r="R673" s="111"/>
      <c r="T673" s="67">
        <f t="shared" si="460"/>
        <v>4.3584801362130311E-2</v>
      </c>
    </row>
    <row r="674" spans="1:20" s="36" customFormat="1">
      <c r="B674" s="132" t="str">
        <f t="shared" si="461"/>
        <v>June</v>
      </c>
      <c r="C674" s="33">
        <v>14445308.564391976</v>
      </c>
      <c r="D674" s="64">
        <f t="shared" si="462"/>
        <v>1.0912742085394056E-2</v>
      </c>
      <c r="E674" s="29">
        <f t="shared" si="466"/>
        <v>13498451.130708702</v>
      </c>
      <c r="F674" s="65">
        <f t="shared" si="455"/>
        <v>1.0918972536395177E-2</v>
      </c>
      <c r="G674" s="29">
        <f t="shared" si="463"/>
        <v>13807046.552855181</v>
      </c>
      <c r="H674" s="65">
        <f t="shared" si="456"/>
        <v>1.0912742085393834E-2</v>
      </c>
      <c r="I674" s="62"/>
      <c r="J674" s="29">
        <f t="shared" si="464"/>
        <v>6463026.9359355047</v>
      </c>
      <c r="K674" s="65">
        <f t="shared" si="457"/>
        <v>1.0912742085394056E-2</v>
      </c>
      <c r="L674" s="90"/>
      <c r="M674" s="90"/>
      <c r="N674" s="53">
        <f t="shared" si="458"/>
        <v>0.44741356040444974</v>
      </c>
      <c r="O674" s="54">
        <f t="shared" si="459"/>
        <v>4.4184726736134002E-2</v>
      </c>
      <c r="P674" s="62"/>
      <c r="Q674" s="67">
        <f t="shared" si="465"/>
        <v>0.44741356040444974</v>
      </c>
      <c r="R674" s="111"/>
      <c r="T674" s="67">
        <f t="shared" si="460"/>
        <v>4.4184726736133953E-2</v>
      </c>
    </row>
    <row r="675" spans="1:20" s="36" customFormat="1">
      <c r="B675" s="132" t="str">
        <f t="shared" si="461"/>
        <v>July</v>
      </c>
      <c r="C675" s="33">
        <v>15360299.312616896</v>
      </c>
      <c r="D675" s="64">
        <f t="shared" si="462"/>
        <v>1.0887262837124156E-2</v>
      </c>
      <c r="E675" s="29">
        <f t="shared" si="466"/>
        <v>14294769.286487654</v>
      </c>
      <c r="F675" s="65">
        <f t="shared" si="455"/>
        <v>1.0898782490965431E-2</v>
      </c>
      <c r="G675" s="29">
        <f t="shared" si="463"/>
        <v>14645478.034603959</v>
      </c>
      <c r="H675" s="65">
        <f t="shared" si="456"/>
        <v>1.0887262837124156E-2</v>
      </c>
      <c r="I675" s="62"/>
      <c r="J675" s="29">
        <f t="shared" si="464"/>
        <v>6813735.6840518117</v>
      </c>
      <c r="K675" s="65">
        <f t="shared" si="457"/>
        <v>1.0887262837124156E-2</v>
      </c>
      <c r="L675" s="90"/>
      <c r="M675" s="90"/>
      <c r="N675" s="53">
        <f t="shared" si="458"/>
        <v>0.44359393950448822</v>
      </c>
      <c r="O675" s="54">
        <f t="shared" si="459"/>
        <v>4.6536936778685374E-2</v>
      </c>
      <c r="P675" s="62"/>
      <c r="Q675" s="67">
        <f t="shared" si="465"/>
        <v>0.44359393950448822</v>
      </c>
      <c r="R675" s="111"/>
      <c r="T675" s="67">
        <f t="shared" si="460"/>
        <v>4.6536936778685332E-2</v>
      </c>
    </row>
    <row r="676" spans="1:20" s="36" customFormat="1">
      <c r="B676" s="132" t="str">
        <f t="shared" si="461"/>
        <v>August</v>
      </c>
      <c r="C676" s="33">
        <v>15636466.626623506</v>
      </c>
      <c r="D676" s="64">
        <f t="shared" si="462"/>
        <v>1.0888741634741406E-2</v>
      </c>
      <c r="E676" s="29">
        <f t="shared" si="466"/>
        <v>14494077.101852987</v>
      </c>
      <c r="F676" s="65">
        <f t="shared" si="455"/>
        <v>1.088804644429664E-2</v>
      </c>
      <c r="G676" s="29">
        <f t="shared" si="463"/>
        <v>14868927.23882938</v>
      </c>
      <c r="H676" s="65">
        <f t="shared" si="456"/>
        <v>1.0888741634741406E-2</v>
      </c>
      <c r="I676" s="62"/>
      <c r="J676" s="29">
        <f t="shared" si="464"/>
        <v>7188585.8210282056</v>
      </c>
      <c r="K676" s="65">
        <f t="shared" si="457"/>
        <v>1.0888741634741406E-2</v>
      </c>
      <c r="L676" s="90"/>
      <c r="M676" s="90"/>
      <c r="N676" s="53">
        <f t="shared" si="458"/>
        <v>0.45973211165165184</v>
      </c>
      <c r="O676" s="54">
        <f t="shared" si="459"/>
        <v>4.9086497999955514E-2</v>
      </c>
      <c r="P676" s="62"/>
      <c r="Q676" s="67">
        <f t="shared" si="465"/>
        <v>0.45973211165165184</v>
      </c>
      <c r="R676" s="111"/>
      <c r="T676" s="67">
        <f t="shared" si="460"/>
        <v>4.9086497999955465E-2</v>
      </c>
    </row>
    <row r="677" spans="1:20" s="36" customFormat="1">
      <c r="B677" s="132" t="str">
        <f t="shared" si="461"/>
        <v>September</v>
      </c>
      <c r="C677" s="33">
        <v>14397203.279553773</v>
      </c>
      <c r="D677" s="64">
        <f t="shared" si="462"/>
        <v>1.0889115669442173E-2</v>
      </c>
      <c r="E677" s="29">
        <f t="shared" si="466"/>
        <v>14178466.111518018</v>
      </c>
      <c r="F677" s="65">
        <f t="shared" si="455"/>
        <v>1.0888926031084045E-2</v>
      </c>
      <c r="G677" s="29">
        <f t="shared" si="463"/>
        <v>13691928.495435271</v>
      </c>
      <c r="H677" s="65">
        <f t="shared" si="456"/>
        <v>1.0889115669442173E-2</v>
      </c>
      <c r="I677" s="62"/>
      <c r="J677" s="29">
        <f t="shared" si="464"/>
        <v>6702048.20494546</v>
      </c>
      <c r="K677" s="65">
        <f t="shared" si="457"/>
        <v>1.0889115669442173E-2</v>
      </c>
      <c r="L677" s="90"/>
      <c r="M677" s="90"/>
      <c r="N677" s="53">
        <f t="shared" si="458"/>
        <v>0.4655104241296219</v>
      </c>
      <c r="O677" s="54">
        <f t="shared" si="459"/>
        <v>4.8986929643488421E-2</v>
      </c>
      <c r="P677" s="62"/>
      <c r="Q677" s="67">
        <f t="shared" si="465"/>
        <v>0.4655104241296219</v>
      </c>
      <c r="R677" s="111"/>
      <c r="T677" s="67">
        <f t="shared" si="460"/>
        <v>4.8986929643488428E-2</v>
      </c>
    </row>
    <row r="678" spans="1:20" s="36" customFormat="1">
      <c r="B678" s="132" t="str">
        <f t="shared" si="461"/>
        <v>October</v>
      </c>
      <c r="C678" s="33">
        <v>13502574.321212903</v>
      </c>
      <c r="D678" s="64">
        <f t="shared" si="462"/>
        <v>1.0873368844128706E-2</v>
      </c>
      <c r="E678" s="29">
        <f t="shared" si="466"/>
        <v>13096600.64353182</v>
      </c>
      <c r="F678" s="65">
        <f t="shared" si="455"/>
        <v>1.0881427055760673E-2</v>
      </c>
      <c r="G678" s="29">
        <f t="shared" si="463"/>
        <v>12840739.568106778</v>
      </c>
      <c r="H678" s="65">
        <f t="shared" si="456"/>
        <v>1.0873368844128706E-2</v>
      </c>
      <c r="I678" s="62"/>
      <c r="J678" s="29">
        <f t="shared" si="464"/>
        <v>6446187.1295204181</v>
      </c>
      <c r="K678" s="65">
        <f t="shared" si="457"/>
        <v>1.0873368844128484E-2</v>
      </c>
      <c r="L678" s="90"/>
      <c r="M678" s="90"/>
      <c r="N678" s="53">
        <f t="shared" si="458"/>
        <v>0.47740430648052695</v>
      </c>
      <c r="O678" s="54">
        <f t="shared" si="459"/>
        <v>4.901544974770957E-2</v>
      </c>
      <c r="P678" s="62"/>
      <c r="Q678" s="67">
        <f t="shared" si="465"/>
        <v>0.47740430648052701</v>
      </c>
      <c r="R678" s="111"/>
      <c r="T678" s="67">
        <f t="shared" si="460"/>
        <v>4.9015449747709543E-2</v>
      </c>
    </row>
    <row r="679" spans="1:20" s="36" customFormat="1">
      <c r="B679" s="132" t="str">
        <f t="shared" si="461"/>
        <v>November</v>
      </c>
      <c r="C679" s="33">
        <v>11294853.109008426</v>
      </c>
      <c r="D679" s="64">
        <f t="shared" si="462"/>
        <v>1.0872644027975609E-2</v>
      </c>
      <c r="E679" s="29">
        <f t="shared" si="466"/>
        <v>11478885.90314099</v>
      </c>
      <c r="F679" s="65">
        <f t="shared" si="455"/>
        <v>1.0873051062171069E-2</v>
      </c>
      <c r="G679" s="29">
        <f t="shared" si="463"/>
        <v>10802925.307391336</v>
      </c>
      <c r="H679" s="65">
        <f t="shared" si="456"/>
        <v>1.0872644027975609E-2</v>
      </c>
      <c r="I679" s="62"/>
      <c r="J679" s="29">
        <f t="shared" si="464"/>
        <v>5770226.5337707642</v>
      </c>
      <c r="K679" s="65">
        <f t="shared" si="457"/>
        <v>1.0872644027975609E-2</v>
      </c>
      <c r="L679" s="90"/>
      <c r="M679" s="90"/>
      <c r="N679" s="53">
        <f t="shared" si="458"/>
        <v>0.51087220684336387</v>
      </c>
      <c r="O679" s="54">
        <f t="shared" si="459"/>
        <v>4.3553271288206769E-2</v>
      </c>
      <c r="P679" s="62"/>
      <c r="Q679" s="67">
        <f t="shared" si="465"/>
        <v>0.51087220684336387</v>
      </c>
      <c r="R679" s="111"/>
      <c r="T679" s="67">
        <f t="shared" si="460"/>
        <v>4.355327128820681E-2</v>
      </c>
    </row>
    <row r="680" spans="1:20" s="36" customFormat="1">
      <c r="B680" s="132" t="str">
        <f t="shared" si="461"/>
        <v>December</v>
      </c>
      <c r="C680" s="33">
        <v>11631909.672122218</v>
      </c>
      <c r="D680" s="64">
        <f t="shared" si="462"/>
        <v>1.0848801632823646E-2</v>
      </c>
      <c r="E680" s="29">
        <f t="shared" si="466"/>
        <v>11298939.03391389</v>
      </c>
      <c r="F680" s="65">
        <f t="shared" si="455"/>
        <v>1.0860977504642433E-2</v>
      </c>
      <c r="G680" s="29">
        <f t="shared" si="463"/>
        <v>11075573.455578621</v>
      </c>
      <c r="H680" s="65">
        <f t="shared" si="456"/>
        <v>1.0848801632823868E-2</v>
      </c>
      <c r="I680" s="62"/>
      <c r="J680" s="29">
        <f t="shared" si="464"/>
        <v>5546860.9554354977</v>
      </c>
      <c r="K680" s="65">
        <f t="shared" si="457"/>
        <v>1.0848801632823646E-2</v>
      </c>
      <c r="L680" s="90"/>
      <c r="M680" s="90"/>
      <c r="N680" s="53">
        <f t="shared" si="458"/>
        <v>0.47686588976266392</v>
      </c>
      <c r="O680" s="54">
        <f t="shared" si="459"/>
        <v>4.7828450549005495E-2</v>
      </c>
      <c r="P680" s="62"/>
      <c r="Q680" s="67">
        <f t="shared" si="465"/>
        <v>0.47686588976266392</v>
      </c>
      <c r="R680" s="111"/>
      <c r="T680" s="67">
        <f t="shared" si="460"/>
        <v>4.7828450549005537E-2</v>
      </c>
    </row>
    <row r="681" spans="1:20" s="36" customFormat="1">
      <c r="B681" s="132" t="str">
        <f t="shared" si="461"/>
        <v>TOTAL</v>
      </c>
      <c r="C681" s="93">
        <f>SUM(C669:C680)</f>
        <v>156446741.80891433</v>
      </c>
      <c r="D681" s="94">
        <f t="shared" si="462"/>
        <v>1.090633777855432E-2</v>
      </c>
      <c r="E681" s="93">
        <f>SUM(E669:E680)</f>
        <v>148984031.52767959</v>
      </c>
      <c r="F681" s="95">
        <f>(E681/E667)-1</f>
        <v>1.0910094409019688E-2</v>
      </c>
      <c r="G681" s="93">
        <f>SUM(G669:G680)</f>
        <v>149043562.48235175</v>
      </c>
      <c r="H681" s="95">
        <f t="shared" si="456"/>
        <v>1.0906330258063868E-2</v>
      </c>
      <c r="I681" s="91"/>
      <c r="J681" s="96">
        <f>SUM(J669:J680)</f>
        <v>70052405.551933184</v>
      </c>
      <c r="K681" s="95">
        <f t="shared" si="457"/>
        <v>1.0904386226303631E-2</v>
      </c>
      <c r="L681" s="114"/>
      <c r="M681" s="104"/>
      <c r="N681" s="60">
        <f t="shared" si="458"/>
        <v>0.44777158502601427</v>
      </c>
      <c r="O681" s="77">
        <f>AVERAGE(O669:O680)</f>
        <v>4.7369385243249434E-2</v>
      </c>
      <c r="P681" s="91"/>
      <c r="Q681" s="97"/>
      <c r="R681" s="97"/>
      <c r="S681" s="91"/>
      <c r="T681" s="105">
        <f>AVERAGE(T669:T680)</f>
        <v>4.7369385243249428E-2</v>
      </c>
    </row>
    <row r="682" spans="1:20" s="36" customFormat="1">
      <c r="D682" s="61"/>
    </row>
    <row r="683" spans="1:20" s="36" customFormat="1">
      <c r="A683" s="36">
        <f>+A669+1</f>
        <v>2045</v>
      </c>
      <c r="B683" s="132" t="str">
        <f>+B669</f>
        <v>January</v>
      </c>
      <c r="C683" s="33">
        <v>11770750.095473673</v>
      </c>
      <c r="D683" s="64">
        <f>(C683/C669)-1</f>
        <v>1.0846910989507963E-2</v>
      </c>
      <c r="E683" s="29">
        <f>(G683+J680-J683)</f>
        <v>11932383.217959613</v>
      </c>
      <c r="F683" s="65">
        <f t="shared" ref="F683:F694" si="467">(E683/E669)-1</f>
        <v>1.0847789868848379E-2</v>
      </c>
      <c r="G683" s="29">
        <f>+(C683-(C683*T683))</f>
        <v>11176295.058427634</v>
      </c>
      <c r="H683" s="65">
        <f t="shared" ref="H683:H695" si="468">(G683/G669)-1</f>
        <v>1.0846910989507963E-2</v>
      </c>
      <c r="I683" s="62"/>
      <c r="J683" s="29">
        <f>+C683*Q683</f>
        <v>4790772.7959035179</v>
      </c>
      <c r="K683" s="65">
        <f t="shared" ref="K683:K695" si="469">(J683/J669)-1</f>
        <v>1.0846910989508185E-2</v>
      </c>
      <c r="L683" s="90"/>
      <c r="M683" s="90"/>
      <c r="N683" s="53">
        <f t="shared" ref="N683:N695" si="470">(J683/C683)</f>
        <v>0.40700658471593604</v>
      </c>
      <c r="O683" s="54">
        <f t="shared" ref="O683:O694" si="471">(C683-G683)/C683</f>
        <v>5.0502731960525724E-2</v>
      </c>
      <c r="P683" s="62"/>
      <c r="Q683" s="67">
        <f>+Q669</f>
        <v>0.40700658471593604</v>
      </c>
      <c r="R683" s="111"/>
      <c r="T683" s="67">
        <f t="shared" ref="T683:T694" si="472">+T669</f>
        <v>5.0502731960525703E-2</v>
      </c>
    </row>
    <row r="684" spans="1:20" s="36" customFormat="1">
      <c r="B684" s="132" t="str">
        <f t="shared" ref="B684:B695" si="473">+B670</f>
        <v>February</v>
      </c>
      <c r="C684" s="33">
        <v>10870085.804875758</v>
      </c>
      <c r="D684" s="64">
        <f t="shared" ref="D684:D695" si="474">(C684/C670)-1</f>
        <v>1.0843076189275047E-2</v>
      </c>
      <c r="E684" s="29">
        <f>(G684+J683-J684)</f>
        <v>10868798.057751736</v>
      </c>
      <c r="F684" s="65">
        <f t="shared" si="467"/>
        <v>1.0844766497399627E-2</v>
      </c>
      <c r="G684" s="29">
        <f t="shared" ref="G684:G694" si="475">+(C684-(C684*T684))</f>
        <v>10324409.271143749</v>
      </c>
      <c r="H684" s="65">
        <f t="shared" si="468"/>
        <v>1.0843076189275047E-2</v>
      </c>
      <c r="I684" s="62"/>
      <c r="J684" s="29">
        <f t="shared" ref="J684:J694" si="476">+C684*Q684</f>
        <v>4246384.0092955325</v>
      </c>
      <c r="K684" s="65">
        <f t="shared" si="469"/>
        <v>1.0843076189275047E-2</v>
      </c>
      <c r="L684" s="90"/>
      <c r="M684" s="90"/>
      <c r="N684" s="53">
        <f t="shared" si="470"/>
        <v>0.39064861911125159</v>
      </c>
      <c r="O684" s="54">
        <f t="shared" si="471"/>
        <v>5.0199836829921428E-2</v>
      </c>
      <c r="P684" s="62"/>
      <c r="Q684" s="67">
        <f t="shared" ref="Q684:Q694" si="477">+Q670</f>
        <v>0.39064861911125159</v>
      </c>
      <c r="R684" s="111"/>
      <c r="T684" s="67">
        <f t="shared" si="472"/>
        <v>5.0199836829921421E-2</v>
      </c>
    </row>
    <row r="685" spans="1:20" s="36" customFormat="1">
      <c r="B685" s="132" t="str">
        <f t="shared" si="473"/>
        <v>March</v>
      </c>
      <c r="C685" s="33">
        <v>11937907.501104904</v>
      </c>
      <c r="D685" s="64">
        <f t="shared" si="474"/>
        <v>1.0846820456200668E-2</v>
      </c>
      <c r="E685" s="29">
        <f t="shared" ref="E685:E694" si="478">(G685+J684-J685)</f>
        <v>10838827.293585423</v>
      </c>
      <c r="F685" s="65">
        <f t="shared" si="467"/>
        <v>1.0845353541876213E-2</v>
      </c>
      <c r="G685" s="29">
        <f t="shared" si="475"/>
        <v>11349422.816729641</v>
      </c>
      <c r="H685" s="65">
        <f t="shared" si="468"/>
        <v>1.0846820456200668E-2</v>
      </c>
      <c r="I685" s="62"/>
      <c r="J685" s="29">
        <f t="shared" si="476"/>
        <v>4756979.5324397506</v>
      </c>
      <c r="K685" s="65">
        <f t="shared" si="469"/>
        <v>1.0846820456200668E-2</v>
      </c>
      <c r="L685" s="90"/>
      <c r="M685" s="90"/>
      <c r="N685" s="53">
        <f t="shared" si="470"/>
        <v>0.39847682954483205</v>
      </c>
      <c r="O685" s="54">
        <f t="shared" si="471"/>
        <v>4.92954635743992E-2</v>
      </c>
      <c r="P685" s="62"/>
      <c r="Q685" s="67">
        <f t="shared" si="477"/>
        <v>0.39847682954483199</v>
      </c>
      <c r="R685" s="111"/>
      <c r="T685" s="67">
        <f t="shared" si="472"/>
        <v>4.9295463574399137E-2</v>
      </c>
    </row>
    <row r="686" spans="1:20" s="36" customFormat="1">
      <c r="B686" s="132" t="str">
        <f t="shared" si="473"/>
        <v>April</v>
      </c>
      <c r="C686" s="33">
        <v>12289560.0422772</v>
      </c>
      <c r="D686" s="64">
        <f t="shared" si="474"/>
        <v>1.0851856444420438E-2</v>
      </c>
      <c r="E686" s="29">
        <f t="shared" si="478"/>
        <v>11106515.801135048</v>
      </c>
      <c r="F686" s="65">
        <f t="shared" si="467"/>
        <v>1.0849699497854637E-2</v>
      </c>
      <c r="G686" s="29">
        <f t="shared" si="475"/>
        <v>11728449.129602427</v>
      </c>
      <c r="H686" s="65">
        <f t="shared" si="468"/>
        <v>1.0851856444420438E-2</v>
      </c>
      <c r="I686" s="62"/>
      <c r="J686" s="29">
        <f t="shared" si="476"/>
        <v>5378912.8609071299</v>
      </c>
      <c r="K686" s="65">
        <f t="shared" si="469"/>
        <v>1.085185644442066E-2</v>
      </c>
      <c r="L686" s="90"/>
      <c r="M686" s="90"/>
      <c r="N686" s="53">
        <f t="shared" si="470"/>
        <v>0.43768148268963109</v>
      </c>
      <c r="O686" s="54">
        <f t="shared" si="471"/>
        <v>4.5657526448831455E-2</v>
      </c>
      <c r="P686" s="62"/>
      <c r="Q686" s="67">
        <f t="shared" si="477"/>
        <v>0.43768148268963103</v>
      </c>
      <c r="R686" s="111"/>
      <c r="T686" s="67">
        <f t="shared" si="472"/>
        <v>4.5657526448831441E-2</v>
      </c>
    </row>
    <row r="687" spans="1:20" s="36" customFormat="1">
      <c r="B687" s="132" t="str">
        <f t="shared" si="473"/>
        <v>May</v>
      </c>
      <c r="C687" s="33">
        <v>13962296.383444492</v>
      </c>
      <c r="D687" s="64">
        <f t="shared" si="474"/>
        <v>1.0825792779726617E-2</v>
      </c>
      <c r="E687" s="29">
        <f t="shared" si="478"/>
        <v>12511607.215885676</v>
      </c>
      <c r="F687" s="65">
        <f t="shared" si="467"/>
        <v>1.0836997744689381E-2</v>
      </c>
      <c r="G687" s="29">
        <f t="shared" si="475"/>
        <v>13353752.469012873</v>
      </c>
      <c r="H687" s="65">
        <f t="shared" si="468"/>
        <v>1.0825792779726617E-2</v>
      </c>
      <c r="I687" s="62"/>
      <c r="J687" s="29">
        <f t="shared" si="476"/>
        <v>6221058.114034324</v>
      </c>
      <c r="K687" s="65">
        <f t="shared" si="469"/>
        <v>1.0825792779726617E-2</v>
      </c>
      <c r="L687" s="90"/>
      <c r="M687" s="90"/>
      <c r="N687" s="53">
        <f t="shared" si="470"/>
        <v>0.44556124173175532</v>
      </c>
      <c r="O687" s="54">
        <f t="shared" si="471"/>
        <v>4.3584801362130304E-2</v>
      </c>
      <c r="P687" s="62"/>
      <c r="Q687" s="67">
        <f t="shared" si="477"/>
        <v>0.44556124173175526</v>
      </c>
      <c r="R687" s="111"/>
      <c r="T687" s="67">
        <f t="shared" si="472"/>
        <v>4.3584801362130311E-2</v>
      </c>
    </row>
    <row r="688" spans="1:20" s="36" customFormat="1">
      <c r="B688" s="132" t="str">
        <f t="shared" si="473"/>
        <v>June</v>
      </c>
      <c r="C688" s="33">
        <v>14601495.561703496</v>
      </c>
      <c r="D688" s="64">
        <f t="shared" si="474"/>
        <v>1.0812299136103265E-2</v>
      </c>
      <c r="E688" s="29">
        <f t="shared" si="478"/>
        <v>13644483.467913548</v>
      </c>
      <c r="F688" s="65">
        <f t="shared" si="467"/>
        <v>1.0818451375700811E-2</v>
      </c>
      <c r="G688" s="29">
        <f t="shared" si="475"/>
        <v>13956332.470370755</v>
      </c>
      <c r="H688" s="65">
        <f t="shared" si="468"/>
        <v>1.0812299136103265E-2</v>
      </c>
      <c r="I688" s="62"/>
      <c r="J688" s="29">
        <f t="shared" si="476"/>
        <v>6532907.116491532</v>
      </c>
      <c r="K688" s="65">
        <f t="shared" si="469"/>
        <v>1.0812299136103265E-2</v>
      </c>
      <c r="L688" s="90"/>
      <c r="M688" s="90"/>
      <c r="N688" s="53">
        <f t="shared" si="470"/>
        <v>0.44741356040444974</v>
      </c>
      <c r="O688" s="54">
        <f t="shared" si="471"/>
        <v>4.4184726736133911E-2</v>
      </c>
      <c r="P688" s="62"/>
      <c r="Q688" s="67">
        <f t="shared" si="477"/>
        <v>0.44741356040444974</v>
      </c>
      <c r="R688" s="111"/>
      <c r="T688" s="67">
        <f t="shared" si="472"/>
        <v>4.4184726736133953E-2</v>
      </c>
    </row>
    <row r="689" spans="1:20" s="36" customFormat="1">
      <c r="B689" s="132" t="str">
        <f t="shared" si="473"/>
        <v>July</v>
      </c>
      <c r="C689" s="33">
        <v>15525982.073553594</v>
      </c>
      <c r="D689" s="64">
        <f t="shared" si="474"/>
        <v>1.0786427892105488E-2</v>
      </c>
      <c r="E689" s="29">
        <f t="shared" si="478"/>
        <v>14449125.991177456</v>
      </c>
      <c r="F689" s="65">
        <f t="shared" si="467"/>
        <v>1.0798124936210796E-2</v>
      </c>
      <c r="G689" s="29">
        <f t="shared" si="475"/>
        <v>14803450.427369628</v>
      </c>
      <c r="H689" s="65">
        <f t="shared" si="468"/>
        <v>1.0786427892105488E-2</v>
      </c>
      <c r="I689" s="62"/>
      <c r="J689" s="29">
        <f t="shared" si="476"/>
        <v>6887231.5526837017</v>
      </c>
      <c r="K689" s="65">
        <f t="shared" si="469"/>
        <v>1.0786427892105266E-2</v>
      </c>
      <c r="L689" s="90"/>
      <c r="M689" s="90"/>
      <c r="N689" s="53">
        <f t="shared" si="470"/>
        <v>0.44359393950448822</v>
      </c>
      <c r="O689" s="54">
        <f t="shared" si="471"/>
        <v>4.6536936778685353E-2</v>
      </c>
      <c r="P689" s="62"/>
      <c r="Q689" s="67">
        <f t="shared" si="477"/>
        <v>0.44359393950448822</v>
      </c>
      <c r="R689" s="111"/>
      <c r="T689" s="67">
        <f t="shared" si="472"/>
        <v>4.6536936778685332E-2</v>
      </c>
    </row>
    <row r="690" spans="1:20" s="36" customFormat="1">
      <c r="B690" s="132" t="str">
        <f t="shared" si="473"/>
        <v>August</v>
      </c>
      <c r="C690" s="33">
        <v>15805156.838102492</v>
      </c>
      <c r="D690" s="64">
        <f t="shared" si="474"/>
        <v>1.0788256420524389E-2</v>
      </c>
      <c r="E690" s="29">
        <f t="shared" si="478"/>
        <v>14650430.463097289</v>
      </c>
      <c r="F690" s="65">
        <f t="shared" si="467"/>
        <v>1.0787396820478801E-2</v>
      </c>
      <c r="G690" s="29">
        <f t="shared" si="475"/>
        <v>15029337.038579991</v>
      </c>
      <c r="H690" s="65">
        <f t="shared" si="468"/>
        <v>1.0788256420524389E-2</v>
      </c>
      <c r="I690" s="62"/>
      <c r="J690" s="29">
        <f t="shared" si="476"/>
        <v>7266138.1281664036</v>
      </c>
      <c r="K690" s="65">
        <f t="shared" si="469"/>
        <v>1.0788256420524389E-2</v>
      </c>
      <c r="L690" s="90"/>
      <c r="M690" s="90"/>
      <c r="N690" s="53">
        <f t="shared" si="470"/>
        <v>0.45973211165165184</v>
      </c>
      <c r="O690" s="54">
        <f t="shared" si="471"/>
        <v>4.9086497999955472E-2</v>
      </c>
      <c r="P690" s="62"/>
      <c r="Q690" s="67">
        <f t="shared" si="477"/>
        <v>0.45973211165165184</v>
      </c>
      <c r="R690" s="111"/>
      <c r="T690" s="67">
        <f t="shared" si="472"/>
        <v>4.9086497999955465E-2</v>
      </c>
    </row>
    <row r="691" spans="1:20" s="36" customFormat="1">
      <c r="B691" s="132" t="str">
        <f t="shared" si="473"/>
        <v>September</v>
      </c>
      <c r="C691" s="33">
        <v>14552536.88216825</v>
      </c>
      <c r="D691" s="64">
        <f t="shared" si="474"/>
        <v>1.0789151170427225E-2</v>
      </c>
      <c r="E691" s="29">
        <f t="shared" si="478"/>
        <v>14331433.293773502</v>
      </c>
      <c r="F691" s="65">
        <f t="shared" si="467"/>
        <v>1.0788697525695001E-2</v>
      </c>
      <c r="G691" s="29">
        <f t="shared" si="475"/>
        <v>13839652.781787204</v>
      </c>
      <c r="H691" s="65">
        <f t="shared" si="468"/>
        <v>1.0789151170427225E-2</v>
      </c>
      <c r="I691" s="62"/>
      <c r="J691" s="29">
        <f t="shared" si="476"/>
        <v>6774357.6161801079</v>
      </c>
      <c r="K691" s="65">
        <f t="shared" si="469"/>
        <v>1.0789151170427447E-2</v>
      </c>
      <c r="L691" s="90"/>
      <c r="M691" s="90"/>
      <c r="N691" s="53">
        <f t="shared" si="470"/>
        <v>0.4655104241296219</v>
      </c>
      <c r="O691" s="54">
        <f t="shared" si="471"/>
        <v>4.8986929643488428E-2</v>
      </c>
      <c r="P691" s="62"/>
      <c r="Q691" s="67">
        <f t="shared" si="477"/>
        <v>0.4655104241296219</v>
      </c>
      <c r="R691" s="111"/>
      <c r="T691" s="67">
        <f t="shared" si="472"/>
        <v>4.8986929643488428E-2</v>
      </c>
    </row>
    <row r="692" spans="1:20" s="36" customFormat="1">
      <c r="B692" s="132" t="str">
        <f t="shared" si="473"/>
        <v>October</v>
      </c>
      <c r="C692" s="33">
        <v>13648044.619533954</v>
      </c>
      <c r="D692" s="64">
        <f t="shared" si="474"/>
        <v>1.077352324530545E-2</v>
      </c>
      <c r="E692" s="29">
        <f t="shared" si="478"/>
        <v>13237801.914106902</v>
      </c>
      <c r="F692" s="65">
        <f t="shared" si="467"/>
        <v>1.0781520672298983E-2</v>
      </c>
      <c r="G692" s="29">
        <f t="shared" si="475"/>
        <v>12979079.574330689</v>
      </c>
      <c r="H692" s="65">
        <f t="shared" si="468"/>
        <v>1.077352324530545E-2</v>
      </c>
      <c r="I692" s="62"/>
      <c r="J692" s="29">
        <f t="shared" si="476"/>
        <v>6515635.2764038956</v>
      </c>
      <c r="K692" s="65">
        <f t="shared" si="469"/>
        <v>1.077352324530545E-2</v>
      </c>
      <c r="L692" s="90"/>
      <c r="M692" s="90"/>
      <c r="N692" s="53">
        <f t="shared" si="470"/>
        <v>0.47740430648052701</v>
      </c>
      <c r="O692" s="54">
        <f t="shared" si="471"/>
        <v>4.9015449747709591E-2</v>
      </c>
      <c r="P692" s="62"/>
      <c r="Q692" s="67">
        <f t="shared" si="477"/>
        <v>0.47740430648052701</v>
      </c>
      <c r="R692" s="111"/>
      <c r="T692" s="67">
        <f t="shared" si="472"/>
        <v>4.9015449747709543E-2</v>
      </c>
    </row>
    <row r="693" spans="1:20" s="36" customFormat="1">
      <c r="B693" s="132" t="str">
        <f t="shared" si="473"/>
        <v>November</v>
      </c>
      <c r="C693" s="33">
        <v>11416537.902953075</v>
      </c>
      <c r="D693" s="64">
        <f t="shared" si="474"/>
        <v>1.0773472905778458E-2</v>
      </c>
      <c r="E693" s="29">
        <f t="shared" si="478"/>
        <v>11602553.693905011</v>
      </c>
      <c r="F693" s="65">
        <f t="shared" si="467"/>
        <v>1.0773501174899058E-2</v>
      </c>
      <c r="G693" s="29">
        <f t="shared" si="475"/>
        <v>10919310.330493664</v>
      </c>
      <c r="H693" s="65">
        <f t="shared" si="468"/>
        <v>1.0773472905778458E-2</v>
      </c>
      <c r="I693" s="62"/>
      <c r="J693" s="29">
        <f t="shared" si="476"/>
        <v>5832391.9129925473</v>
      </c>
      <c r="K693" s="65">
        <f t="shared" si="469"/>
        <v>1.0773472905778458E-2</v>
      </c>
      <c r="L693" s="90"/>
      <c r="M693" s="90"/>
      <c r="N693" s="53">
        <f t="shared" si="470"/>
        <v>0.51087220684336387</v>
      </c>
      <c r="O693" s="54">
        <f t="shared" si="471"/>
        <v>4.3553271288206803E-2</v>
      </c>
      <c r="P693" s="62"/>
      <c r="Q693" s="67">
        <f t="shared" si="477"/>
        <v>0.51087220684336387</v>
      </c>
      <c r="R693" s="111"/>
      <c r="T693" s="67">
        <f t="shared" si="472"/>
        <v>4.355327128820681E-2</v>
      </c>
    </row>
    <row r="694" spans="1:20" s="36" customFormat="1">
      <c r="B694" s="132" t="str">
        <f t="shared" si="473"/>
        <v>December</v>
      </c>
      <c r="C694" s="33">
        <v>11756945.171403209</v>
      </c>
      <c r="D694" s="64">
        <f t="shared" si="474"/>
        <v>1.0749352669120027E-2</v>
      </c>
      <c r="E694" s="29">
        <f t="shared" si="478"/>
        <v>11420534.493605882</v>
      </c>
      <c r="F694" s="65">
        <f t="shared" si="467"/>
        <v>1.0761670571637127E-2</v>
      </c>
      <c r="G694" s="29">
        <f t="shared" si="475"/>
        <v>11194628.700665381</v>
      </c>
      <c r="H694" s="65">
        <f t="shared" si="468"/>
        <v>1.0749352669120027E-2</v>
      </c>
      <c r="I694" s="62"/>
      <c r="J694" s="29">
        <f t="shared" si="476"/>
        <v>5606486.1200520461</v>
      </c>
      <c r="K694" s="65">
        <f t="shared" si="469"/>
        <v>1.0749352669120027E-2</v>
      </c>
      <c r="L694" s="90"/>
      <c r="M694" s="90"/>
      <c r="N694" s="53">
        <f t="shared" si="470"/>
        <v>0.47686588976266392</v>
      </c>
      <c r="O694" s="54">
        <f t="shared" si="471"/>
        <v>4.7828450549005551E-2</v>
      </c>
      <c r="P694" s="62"/>
      <c r="Q694" s="67">
        <f t="shared" si="477"/>
        <v>0.47686588976266392</v>
      </c>
      <c r="R694" s="111"/>
      <c r="T694" s="67">
        <f t="shared" si="472"/>
        <v>4.7828450549005537E-2</v>
      </c>
    </row>
    <row r="695" spans="1:20" s="36" customFormat="1">
      <c r="B695" s="132" t="str">
        <f t="shared" si="473"/>
        <v>TOTAL</v>
      </c>
      <c r="C695" s="93">
        <f>SUM(C683:C694)</f>
        <v>158137298.8765941</v>
      </c>
      <c r="D695" s="94">
        <f t="shared" si="474"/>
        <v>1.0805958936138227E-2</v>
      </c>
      <c r="E695" s="93">
        <f>SUM(E683:E694)</f>
        <v>150594494.90389708</v>
      </c>
      <c r="F695" s="95">
        <f>(E695/E681)-1</f>
        <v>1.080963751419417E-2</v>
      </c>
      <c r="G695" s="93">
        <f>SUM(G683:G694)</f>
        <v>150654120.06851363</v>
      </c>
      <c r="H695" s="95">
        <f t="shared" si="468"/>
        <v>1.080595202729806E-2</v>
      </c>
      <c r="I695" s="91"/>
      <c r="J695" s="96">
        <f>SUM(J683:J694)</f>
        <v>70809255.035550475</v>
      </c>
      <c r="K695" s="95">
        <f t="shared" si="469"/>
        <v>1.0804047022428209E-2</v>
      </c>
      <c r="L695" s="114"/>
      <c r="M695" s="104"/>
      <c r="N695" s="60">
        <f t="shared" si="470"/>
        <v>0.44777073807747297</v>
      </c>
      <c r="O695" s="77">
        <f>AVERAGE(O683:O694)</f>
        <v>4.7369385243249434E-2</v>
      </c>
      <c r="P695" s="91"/>
      <c r="Q695" s="97"/>
      <c r="R695" s="97"/>
      <c r="S695" s="91"/>
      <c r="T695" s="105">
        <f>AVERAGE(T683:T694)</f>
        <v>4.7369385243249428E-2</v>
      </c>
    </row>
    <row r="696" spans="1:20" s="36" customFormat="1">
      <c r="D696" s="61"/>
    </row>
    <row r="697" spans="1:20" s="36" customFormat="1">
      <c r="A697" s="36">
        <f>+A683+1</f>
        <v>2046</v>
      </c>
      <c r="B697" s="132" t="str">
        <f>+B683</f>
        <v>January</v>
      </c>
      <c r="C697" s="33">
        <v>11897254.255441073</v>
      </c>
      <c r="D697" s="64">
        <f>(C697/C683)-1</f>
        <v>1.0747332068161475E-2</v>
      </c>
      <c r="E697" s="29">
        <f>(G697+J694-J697)</f>
        <v>12060635.71076015</v>
      </c>
      <c r="F697" s="65">
        <f t="shared" ref="F697:F708" si="479">(E697/E683)-1</f>
        <v>1.0748271360200956E-2</v>
      </c>
      <c r="G697" s="29">
        <f>+(C697-(C697*T697))</f>
        <v>11296410.41271231</v>
      </c>
      <c r="H697" s="65">
        <f t="shared" ref="H697:H709" si="480">(G697/G683)-1</f>
        <v>1.0747332068161697E-2</v>
      </c>
      <c r="I697" s="62"/>
      <c r="J697" s="29">
        <f>+C697*Q697</f>
        <v>4842260.8220042074</v>
      </c>
      <c r="K697" s="65">
        <f t="shared" ref="K697:K709" si="481">(J697/J683)-1</f>
        <v>1.0747332068161475E-2</v>
      </c>
      <c r="L697" s="90"/>
      <c r="M697" s="90"/>
      <c r="N697" s="53">
        <f t="shared" ref="N697:N709" si="482">(J697/C697)</f>
        <v>0.40700658471593604</v>
      </c>
      <c r="O697" s="54">
        <f t="shared" ref="O697:O708" si="483">(C697-G697)/C697</f>
        <v>5.0502731960525661E-2</v>
      </c>
      <c r="P697" s="62"/>
      <c r="Q697" s="67">
        <f>+Q683</f>
        <v>0.40700658471593604</v>
      </c>
      <c r="R697" s="111"/>
      <c r="T697" s="67">
        <f t="shared" ref="T697:T708" si="484">+T683</f>
        <v>5.0502731960525703E-2</v>
      </c>
    </row>
    <row r="698" spans="1:20" s="36" customFormat="1">
      <c r="B698" s="132" t="str">
        <f t="shared" ref="B698:B709" si="485">+B684</f>
        <v>February</v>
      </c>
      <c r="C698" s="33">
        <v>10986873.69382905</v>
      </c>
      <c r="D698" s="64">
        <f t="shared" ref="D698:D709" si="486">(C698/C684)-1</f>
        <v>1.0743971211423897E-2</v>
      </c>
      <c r="E698" s="29">
        <f>(G698+J697-J698)</f>
        <v>10985588.212288028</v>
      </c>
      <c r="F698" s="65">
        <f t="shared" si="479"/>
        <v>1.0745452617274109E-2</v>
      </c>
      <c r="G698" s="29">
        <f t="shared" ref="G698:G708" si="487">+(C698-(C698*T698))</f>
        <v>10435334.427127875</v>
      </c>
      <c r="H698" s="65">
        <f t="shared" si="480"/>
        <v>1.0743971211423897E-2</v>
      </c>
      <c r="I698" s="62"/>
      <c r="J698" s="29">
        <f t="shared" ref="J698:J708" si="488">+C698*Q698</f>
        <v>4292007.0368440542</v>
      </c>
      <c r="K698" s="65">
        <f t="shared" si="481"/>
        <v>1.0743971211423897E-2</v>
      </c>
      <c r="L698" s="90"/>
      <c r="M698" s="90"/>
      <c r="N698" s="53">
        <f t="shared" si="482"/>
        <v>0.39064861911125159</v>
      </c>
      <c r="O698" s="54">
        <f t="shared" si="483"/>
        <v>5.019983682992147E-2</v>
      </c>
      <c r="P698" s="62"/>
      <c r="Q698" s="67">
        <f t="shared" ref="Q698:Q708" si="489">+Q684</f>
        <v>0.39064861911125159</v>
      </c>
      <c r="R698" s="111"/>
      <c r="T698" s="67">
        <f t="shared" si="484"/>
        <v>5.0199836829921421E-2</v>
      </c>
    </row>
    <row r="699" spans="1:20" s="36" customFormat="1">
      <c r="B699" s="132" t="str">
        <f t="shared" si="485"/>
        <v>March</v>
      </c>
      <c r="C699" s="33">
        <v>12066219.728494667</v>
      </c>
      <c r="D699" s="64">
        <f t="shared" si="486"/>
        <v>1.0748301356656276E-2</v>
      </c>
      <c r="E699" s="29">
        <f t="shared" ref="E699:E708" si="490">(G699+J698-J699)</f>
        <v>10955307.888230158</v>
      </c>
      <c r="F699" s="65">
        <f t="shared" si="479"/>
        <v>1.0746604913030477E-2</v>
      </c>
      <c r="G699" s="29">
        <f t="shared" si="487"/>
        <v>11471409.833387962</v>
      </c>
      <c r="H699" s="65">
        <f t="shared" si="480"/>
        <v>1.0748301356656276E-2</v>
      </c>
      <c r="I699" s="62"/>
      <c r="J699" s="29">
        <f t="shared" si="488"/>
        <v>4808108.9820018578</v>
      </c>
      <c r="K699" s="65">
        <f t="shared" si="481"/>
        <v>1.0748301356656054E-2</v>
      </c>
      <c r="L699" s="90"/>
      <c r="M699" s="90"/>
      <c r="N699" s="53">
        <f t="shared" si="482"/>
        <v>0.39847682954483199</v>
      </c>
      <c r="O699" s="54">
        <f t="shared" si="483"/>
        <v>4.9295463574399123E-2</v>
      </c>
      <c r="P699" s="62"/>
      <c r="Q699" s="67">
        <f t="shared" si="489"/>
        <v>0.39847682954483199</v>
      </c>
      <c r="R699" s="111"/>
      <c r="T699" s="67">
        <f t="shared" si="484"/>
        <v>4.9295463574399137E-2</v>
      </c>
    </row>
    <row r="700" spans="1:20" s="36" customFormat="1">
      <c r="B700" s="132" t="str">
        <f t="shared" si="485"/>
        <v>April</v>
      </c>
      <c r="C700" s="33">
        <v>12421719.306203421</v>
      </c>
      <c r="D700" s="64">
        <f t="shared" si="486"/>
        <v>1.0753783168118369E-2</v>
      </c>
      <c r="E700" s="29">
        <f t="shared" si="490"/>
        <v>11225926.786948808</v>
      </c>
      <c r="F700" s="65">
        <f t="shared" si="479"/>
        <v>1.075143527923994E-2</v>
      </c>
      <c r="G700" s="29">
        <f t="shared" si="487"/>
        <v>11854574.328440478</v>
      </c>
      <c r="H700" s="65">
        <f t="shared" si="480"/>
        <v>1.0753783168118369E-2</v>
      </c>
      <c r="I700" s="62"/>
      <c r="J700" s="29">
        <f t="shared" si="488"/>
        <v>5436756.5234935284</v>
      </c>
      <c r="K700" s="65">
        <f t="shared" si="481"/>
        <v>1.0753783168118369E-2</v>
      </c>
      <c r="L700" s="90"/>
      <c r="M700" s="90"/>
      <c r="N700" s="53">
        <f t="shared" si="482"/>
        <v>0.43768148268963103</v>
      </c>
      <c r="O700" s="54">
        <f t="shared" si="483"/>
        <v>4.5657526448831462E-2</v>
      </c>
      <c r="P700" s="62"/>
      <c r="Q700" s="67">
        <f t="shared" si="489"/>
        <v>0.43768148268963103</v>
      </c>
      <c r="R700" s="111"/>
      <c r="T700" s="67">
        <f t="shared" si="484"/>
        <v>4.5657526448831441E-2</v>
      </c>
    </row>
    <row r="701" spans="1:20" s="36" customFormat="1">
      <c r="B701" s="132" t="str">
        <f t="shared" si="485"/>
        <v>May</v>
      </c>
      <c r="C701" s="33">
        <v>14112073.835665856</v>
      </c>
      <c r="D701" s="64">
        <f t="shared" si="486"/>
        <v>1.0727279246052879E-2</v>
      </c>
      <c r="E701" s="29">
        <f t="shared" si="490"/>
        <v>12645965.282594679</v>
      </c>
      <c r="F701" s="65">
        <f t="shared" si="479"/>
        <v>1.0738673648451158E-2</v>
      </c>
      <c r="G701" s="29">
        <f t="shared" si="487"/>
        <v>13497001.900730643</v>
      </c>
      <c r="H701" s="65">
        <f t="shared" si="480"/>
        <v>1.0727279246052879E-2</v>
      </c>
      <c r="I701" s="62"/>
      <c r="J701" s="29">
        <f t="shared" si="488"/>
        <v>6287793.1416294929</v>
      </c>
      <c r="K701" s="65">
        <f t="shared" si="481"/>
        <v>1.0727279246052879E-2</v>
      </c>
      <c r="L701" s="90"/>
      <c r="M701" s="90"/>
      <c r="N701" s="53">
        <f t="shared" si="482"/>
        <v>0.44556124173175526</v>
      </c>
      <c r="O701" s="54">
        <f t="shared" si="483"/>
        <v>4.358480136213027E-2</v>
      </c>
      <c r="P701" s="62"/>
      <c r="Q701" s="67">
        <f t="shared" si="489"/>
        <v>0.44556124173175526</v>
      </c>
      <c r="R701" s="111"/>
      <c r="T701" s="67">
        <f t="shared" si="484"/>
        <v>4.3584801362130311E-2</v>
      </c>
    </row>
    <row r="702" spans="1:20" s="36" customFormat="1">
      <c r="B702" s="132" t="str">
        <f t="shared" si="485"/>
        <v>June</v>
      </c>
      <c r="C702" s="33">
        <v>14757935.267481444</v>
      </c>
      <c r="D702" s="64">
        <f t="shared" si="486"/>
        <v>1.0713950849545517E-2</v>
      </c>
      <c r="E702" s="29">
        <f t="shared" si="490"/>
        <v>13790752.709885446</v>
      </c>
      <c r="F702" s="65">
        <f t="shared" si="479"/>
        <v>1.0720027791148556E-2</v>
      </c>
      <c r="G702" s="29">
        <f t="shared" si="487"/>
        <v>14105859.930498224</v>
      </c>
      <c r="H702" s="65">
        <f t="shared" si="480"/>
        <v>1.0713950849545517E-2</v>
      </c>
      <c r="I702" s="62"/>
      <c r="J702" s="29">
        <f t="shared" si="488"/>
        <v>6602900.3622422684</v>
      </c>
      <c r="K702" s="65">
        <f t="shared" si="481"/>
        <v>1.0713950849545517E-2</v>
      </c>
      <c r="L702" s="90"/>
      <c r="M702" s="90"/>
      <c r="N702" s="53">
        <f t="shared" si="482"/>
        <v>0.44741356040444974</v>
      </c>
      <c r="O702" s="54">
        <f t="shared" si="483"/>
        <v>4.4184726736133891E-2</v>
      </c>
      <c r="P702" s="62"/>
      <c r="Q702" s="67">
        <f t="shared" si="489"/>
        <v>0.44741356040444974</v>
      </c>
      <c r="R702" s="111"/>
      <c r="T702" s="67">
        <f t="shared" si="484"/>
        <v>4.4184726736133953E-2</v>
      </c>
    </row>
    <row r="703" spans="1:20" s="36" customFormat="1">
      <c r="B703" s="132" t="str">
        <f t="shared" si="485"/>
        <v>July</v>
      </c>
      <c r="C703" s="33">
        <v>15691918.90699058</v>
      </c>
      <c r="D703" s="64">
        <f t="shared" si="486"/>
        <v>1.0687686785342709E-2</v>
      </c>
      <c r="E703" s="29">
        <f t="shared" si="490"/>
        <v>14603725.304785058</v>
      </c>
      <c r="F703" s="65">
        <f t="shared" si="479"/>
        <v>1.0699561599919472E-2</v>
      </c>
      <c r="G703" s="29">
        <f t="shared" si="487"/>
        <v>14961665.068879703</v>
      </c>
      <c r="H703" s="65">
        <f t="shared" si="480"/>
        <v>1.0687686785342709E-2</v>
      </c>
      <c r="I703" s="62"/>
      <c r="J703" s="29">
        <f t="shared" si="488"/>
        <v>6960840.1263369145</v>
      </c>
      <c r="K703" s="65">
        <f t="shared" si="481"/>
        <v>1.0687686785342709E-2</v>
      </c>
      <c r="L703" s="90"/>
      <c r="M703" s="90"/>
      <c r="N703" s="53">
        <f t="shared" si="482"/>
        <v>0.44359393950448822</v>
      </c>
      <c r="O703" s="54">
        <f t="shared" si="483"/>
        <v>4.6536936778685305E-2</v>
      </c>
      <c r="P703" s="62"/>
      <c r="Q703" s="67">
        <f t="shared" si="489"/>
        <v>0.44359393950448822</v>
      </c>
      <c r="R703" s="111"/>
      <c r="T703" s="67">
        <f t="shared" si="484"/>
        <v>4.6536936778685332E-2</v>
      </c>
    </row>
    <row r="704" spans="1:20" s="36" customFormat="1">
      <c r="B704" s="132" t="str">
        <f t="shared" si="485"/>
        <v>August</v>
      </c>
      <c r="C704" s="33">
        <v>15974111.749725493</v>
      </c>
      <c r="D704" s="64">
        <f t="shared" si="486"/>
        <v>1.0689859857365702E-2</v>
      </c>
      <c r="E704" s="29">
        <f t="shared" si="490"/>
        <v>14807026.545147676</v>
      </c>
      <c r="F704" s="65">
        <f t="shared" si="479"/>
        <v>1.0688838286686098E-2</v>
      </c>
      <c r="G704" s="29">
        <f t="shared" si="487"/>
        <v>15189998.545271527</v>
      </c>
      <c r="H704" s="65">
        <f t="shared" si="480"/>
        <v>1.0689859857365702E-2</v>
      </c>
      <c r="I704" s="62"/>
      <c r="J704" s="29">
        <f t="shared" si="488"/>
        <v>7343812.1264607636</v>
      </c>
      <c r="K704" s="65">
        <f t="shared" si="481"/>
        <v>1.0689859857365702E-2</v>
      </c>
      <c r="L704" s="90"/>
      <c r="M704" s="90"/>
      <c r="N704" s="53">
        <f t="shared" si="482"/>
        <v>0.45973211165165184</v>
      </c>
      <c r="O704" s="54">
        <f t="shared" si="483"/>
        <v>4.9086497999955472E-2</v>
      </c>
      <c r="P704" s="62"/>
      <c r="Q704" s="67">
        <f t="shared" si="489"/>
        <v>0.45973211165165184</v>
      </c>
      <c r="R704" s="111"/>
      <c r="T704" s="67">
        <f t="shared" si="484"/>
        <v>4.9086497999955465E-2</v>
      </c>
    </row>
    <row r="705" spans="1:20" s="36" customFormat="1">
      <c r="B705" s="132" t="str">
        <f t="shared" si="485"/>
        <v>September</v>
      </c>
      <c r="C705" s="33">
        <v>14708121.942678347</v>
      </c>
      <c r="D705" s="64">
        <f t="shared" si="486"/>
        <v>1.0691267218208678E-2</v>
      </c>
      <c r="E705" s="29">
        <f t="shared" si="490"/>
        <v>14484644.250658881</v>
      </c>
      <c r="F705" s="65">
        <f t="shared" si="479"/>
        <v>1.0690553676298675E-2</v>
      </c>
      <c r="G705" s="29">
        <f t="shared" si="487"/>
        <v>13987616.207884515</v>
      </c>
      <c r="H705" s="65">
        <f t="shared" si="480"/>
        <v>1.0691267218208678E-2</v>
      </c>
      <c r="I705" s="62"/>
      <c r="J705" s="29">
        <f t="shared" si="488"/>
        <v>6846784.0836863955</v>
      </c>
      <c r="K705" s="65">
        <f t="shared" si="481"/>
        <v>1.0691267218208456E-2</v>
      </c>
      <c r="L705" s="90"/>
      <c r="M705" s="90"/>
      <c r="N705" s="53">
        <f t="shared" si="482"/>
        <v>0.4655104241296219</v>
      </c>
      <c r="O705" s="54">
        <f t="shared" si="483"/>
        <v>4.8986929643488428E-2</v>
      </c>
      <c r="P705" s="62"/>
      <c r="Q705" s="67">
        <f t="shared" si="489"/>
        <v>0.4655104241296219</v>
      </c>
      <c r="R705" s="111"/>
      <c r="T705" s="67">
        <f t="shared" si="484"/>
        <v>4.8986929643488428E-2</v>
      </c>
    </row>
    <row r="706" spans="1:20" s="36" customFormat="1">
      <c r="B706" s="132" t="str">
        <f t="shared" si="485"/>
        <v>October</v>
      </c>
      <c r="C706" s="33">
        <v>13793747.759504236</v>
      </c>
      <c r="D706" s="64">
        <f t="shared" si="486"/>
        <v>1.0675752023974416E-2</v>
      </c>
      <c r="E706" s="29">
        <f t="shared" si="490"/>
        <v>13379230.510158628</v>
      </c>
      <c r="F706" s="65">
        <f t="shared" si="479"/>
        <v>1.0683691822054975E-2</v>
      </c>
      <c r="G706" s="29">
        <f t="shared" si="487"/>
        <v>13117641.009365676</v>
      </c>
      <c r="H706" s="65">
        <f t="shared" si="480"/>
        <v>1.0675752023974416E-2</v>
      </c>
      <c r="I706" s="62"/>
      <c r="J706" s="29">
        <f t="shared" si="488"/>
        <v>6585194.5828934433</v>
      </c>
      <c r="K706" s="65">
        <f t="shared" si="481"/>
        <v>1.0675752023974416E-2</v>
      </c>
      <c r="L706" s="90"/>
      <c r="M706" s="90"/>
      <c r="N706" s="53">
        <f t="shared" si="482"/>
        <v>0.47740430648052701</v>
      </c>
      <c r="O706" s="54">
        <f t="shared" si="483"/>
        <v>4.9015449747709494E-2</v>
      </c>
      <c r="P706" s="62"/>
      <c r="Q706" s="67">
        <f t="shared" si="489"/>
        <v>0.47740430648052701</v>
      </c>
      <c r="R706" s="111"/>
      <c r="T706" s="67">
        <f t="shared" si="484"/>
        <v>4.9015449747709543E-2</v>
      </c>
    </row>
    <row r="707" spans="1:20" s="36" customFormat="1">
      <c r="B707" s="132" t="str">
        <f t="shared" si="485"/>
        <v>November</v>
      </c>
      <c r="C707" s="33">
        <v>11538425.035611356</v>
      </c>
      <c r="D707" s="64">
        <f t="shared" si="486"/>
        <v>1.0676365610519545E-2</v>
      </c>
      <c r="E707" s="29">
        <f t="shared" si="490"/>
        <v>11726422.801250689</v>
      </c>
      <c r="F707" s="65">
        <f t="shared" si="479"/>
        <v>1.0676021039294881E-2</v>
      </c>
      <c r="G707" s="29">
        <f t="shared" si="487"/>
        <v>11035888.879796738</v>
      </c>
      <c r="H707" s="65">
        <f t="shared" si="480"/>
        <v>1.0676365610519545E-2</v>
      </c>
      <c r="I707" s="62"/>
      <c r="J707" s="29">
        <f t="shared" si="488"/>
        <v>5894660.6614394924</v>
      </c>
      <c r="K707" s="65">
        <f t="shared" si="481"/>
        <v>1.0676365610519323E-2</v>
      </c>
      <c r="L707" s="90"/>
      <c r="M707" s="90"/>
      <c r="N707" s="53">
        <f t="shared" si="482"/>
        <v>0.51087220684336387</v>
      </c>
      <c r="O707" s="54">
        <f t="shared" si="483"/>
        <v>4.3553271288206741E-2</v>
      </c>
      <c r="P707" s="62"/>
      <c r="Q707" s="67">
        <f t="shared" si="489"/>
        <v>0.51087220684336387</v>
      </c>
      <c r="R707" s="111"/>
      <c r="T707" s="67">
        <f t="shared" si="484"/>
        <v>4.355327128820681E-2</v>
      </c>
    </row>
    <row r="708" spans="1:20" s="36" customFormat="1">
      <c r="B708" s="132" t="str">
        <f t="shared" si="485"/>
        <v>December</v>
      </c>
      <c r="C708" s="33">
        <v>11882179.74474228</v>
      </c>
      <c r="D708" s="64">
        <f t="shared" si="486"/>
        <v>1.0651965413914111E-2</v>
      </c>
      <c r="E708" s="29">
        <f t="shared" si="490"/>
        <v>11542327.94354954</v>
      </c>
      <c r="F708" s="65">
        <f t="shared" si="479"/>
        <v>1.0664426433968366E-2</v>
      </c>
      <c r="G708" s="29">
        <f t="shared" si="487"/>
        <v>11313873.498406479</v>
      </c>
      <c r="H708" s="65">
        <f t="shared" si="480"/>
        <v>1.0651965413914111E-2</v>
      </c>
      <c r="I708" s="62"/>
      <c r="J708" s="29">
        <f t="shared" si="488"/>
        <v>5666206.2162964297</v>
      </c>
      <c r="K708" s="65">
        <f t="shared" si="481"/>
        <v>1.0651965413914111E-2</v>
      </c>
      <c r="L708" s="90"/>
      <c r="M708" s="90"/>
      <c r="N708" s="53">
        <f t="shared" si="482"/>
        <v>0.47686588976266386</v>
      </c>
      <c r="O708" s="54">
        <f t="shared" si="483"/>
        <v>4.7828450549005481E-2</v>
      </c>
      <c r="P708" s="62"/>
      <c r="Q708" s="67">
        <f t="shared" si="489"/>
        <v>0.47686588976266392</v>
      </c>
      <c r="R708" s="111"/>
      <c r="T708" s="67">
        <f t="shared" si="484"/>
        <v>4.7828450549005537E-2</v>
      </c>
    </row>
    <row r="709" spans="1:20" s="36" customFormat="1">
      <c r="B709" s="132" t="str">
        <f t="shared" si="485"/>
        <v>TOTAL</v>
      </c>
      <c r="C709" s="93">
        <f>SUM(C697:C708)</f>
        <v>159830581.2263678</v>
      </c>
      <c r="D709" s="94">
        <f t="shared" si="486"/>
        <v>1.0707672141884172E-2</v>
      </c>
      <c r="E709" s="93">
        <f>SUM(E697:E708)</f>
        <v>152207553.94625774</v>
      </c>
      <c r="F709" s="95">
        <f>(E709/E695)-1</f>
        <v>1.071127495988522E-2</v>
      </c>
      <c r="G709" s="93">
        <f>SUM(G697:G708)</f>
        <v>152267274.04250214</v>
      </c>
      <c r="H709" s="95">
        <f t="shared" si="480"/>
        <v>1.0707665832536684E-2</v>
      </c>
      <c r="I709" s="91"/>
      <c r="J709" s="96">
        <f>SUM(J697:J708)</f>
        <v>71567324.66532886</v>
      </c>
      <c r="K709" s="95">
        <f t="shared" si="481"/>
        <v>1.0705798689702117E-2</v>
      </c>
      <c r="L709" s="114"/>
      <c r="M709" s="104"/>
      <c r="N709" s="60">
        <f t="shared" si="482"/>
        <v>0.44776990808766548</v>
      </c>
      <c r="O709" s="77">
        <f>AVERAGE(O697:O708)</f>
        <v>4.7369385243249407E-2</v>
      </c>
      <c r="P709" s="91"/>
      <c r="Q709" s="97"/>
      <c r="R709" s="97"/>
      <c r="S709" s="91"/>
      <c r="T709" s="105">
        <f>AVERAGE(T697:T708)</f>
        <v>4.7369385243249428E-2</v>
      </c>
    </row>
    <row r="710" spans="1:20" s="36" customFormat="1">
      <c r="D710" s="61"/>
      <c r="R710" s="62"/>
    </row>
    <row r="711" spans="1:20" s="36" customFormat="1">
      <c r="A711" s="36">
        <f>+A697+1</f>
        <v>2047</v>
      </c>
      <c r="B711" s="132" t="str">
        <f>+B697</f>
        <v>January</v>
      </c>
      <c r="C711" s="33">
        <v>12023957.829742065</v>
      </c>
      <c r="D711" s="64">
        <f>(C711/C697)-1</f>
        <v>1.0649816468623063E-2</v>
      </c>
      <c r="E711" s="29">
        <f>(G711+J708-J711)</f>
        <v>12189091.315606613</v>
      </c>
      <c r="F711" s="65">
        <f t="shared" ref="F711:F722" si="491">(E711/E697)-1</f>
        <v>1.065081542358981E-2</v>
      </c>
      <c r="G711" s="29">
        <f>+(C711-(C711*T711))</f>
        <v>11416715.110361937</v>
      </c>
      <c r="H711" s="65">
        <f t="shared" ref="H711:H723" si="492">(G711/G697)-1</f>
        <v>1.0649816468623063E-2</v>
      </c>
      <c r="I711" s="62"/>
      <c r="J711" s="29">
        <f>+C711*Q711</f>
        <v>4893830.0110517563</v>
      </c>
      <c r="K711" s="65">
        <f t="shared" ref="K711:K723" si="493">(J711/J697)-1</f>
        <v>1.0649816468623063E-2</v>
      </c>
      <c r="L711" s="90"/>
      <c r="M711" s="90"/>
      <c r="N711" s="53">
        <f t="shared" ref="N711:N723" si="494">(J711/C711)</f>
        <v>0.40700658471593604</v>
      </c>
      <c r="O711" s="54">
        <f t="shared" ref="O711:O722" si="495">(C711-G711)/C711</f>
        <v>5.0502731960525654E-2</v>
      </c>
      <c r="P711" s="62"/>
      <c r="Q711" s="67">
        <f>+Q697</f>
        <v>0.40700658471593604</v>
      </c>
      <c r="R711" s="111"/>
      <c r="T711" s="67">
        <f t="shared" ref="T711:T722" si="496">+T697</f>
        <v>5.0502731960525703E-2</v>
      </c>
    </row>
    <row r="712" spans="1:20" s="36" customFormat="1">
      <c r="B712" s="132" t="str">
        <f t="shared" ref="B712:B723" si="497">+B698</f>
        <v>February</v>
      </c>
      <c r="C712" s="33">
        <v>11103850.068668677</v>
      </c>
      <c r="D712" s="64">
        <f t="shared" ref="D712:D723" si="498">(C712/C698)-1</f>
        <v>1.0646920871159926E-2</v>
      </c>
      <c r="E712" s="29">
        <f>(G712+J711-J712)</f>
        <v>11102564.921945557</v>
      </c>
      <c r="F712" s="65">
        <f t="shared" si="491"/>
        <v>1.0648197201373666E-2</v>
      </c>
      <c r="G712" s="29">
        <f t="shared" ref="G712:G722" si="499">+(C712-(C712*T712))</f>
        <v>10546438.607037596</v>
      </c>
      <c r="H712" s="65">
        <f t="shared" si="492"/>
        <v>1.0646920871159926E-2</v>
      </c>
      <c r="I712" s="62"/>
      <c r="J712" s="29">
        <f t="shared" ref="J712:J722" si="500">+C712*Q712</f>
        <v>4337703.6961437948</v>
      </c>
      <c r="K712" s="65">
        <f t="shared" si="493"/>
        <v>1.0646920871159926E-2</v>
      </c>
      <c r="L712" s="90"/>
      <c r="M712" s="90"/>
      <c r="N712" s="53">
        <f t="shared" si="494"/>
        <v>0.39064861911125159</v>
      </c>
      <c r="O712" s="54">
        <f t="shared" si="495"/>
        <v>5.019983682992149E-2</v>
      </c>
      <c r="P712" s="62"/>
      <c r="Q712" s="67">
        <f t="shared" ref="Q712:Q722" si="501">+Q698</f>
        <v>0.39064861911125159</v>
      </c>
      <c r="R712" s="111"/>
      <c r="T712" s="67">
        <f t="shared" si="496"/>
        <v>5.0199836829921421E-2</v>
      </c>
    </row>
    <row r="713" spans="1:20" s="36" customFormat="1">
      <c r="B713" s="132" t="str">
        <f t="shared" si="497"/>
        <v>March</v>
      </c>
      <c r="C713" s="33">
        <v>12194747.028775094</v>
      </c>
      <c r="D713" s="64">
        <f t="shared" si="498"/>
        <v>1.0651828258763318E-2</v>
      </c>
      <c r="E713" s="29">
        <f t="shared" ref="E713:E722" si="502">(G713+J712-J713)</f>
        <v>11071980.883835334</v>
      </c>
      <c r="F713" s="65">
        <f t="shared" si="491"/>
        <v>1.0649905670887083E-2</v>
      </c>
      <c r="G713" s="29">
        <f t="shared" si="499"/>
        <v>11593601.320819099</v>
      </c>
      <c r="H713" s="65">
        <f t="shared" si="492"/>
        <v>1.0651828258763318E-2</v>
      </c>
      <c r="I713" s="62"/>
      <c r="J713" s="29">
        <f t="shared" si="500"/>
        <v>4859324.1331275599</v>
      </c>
      <c r="K713" s="65">
        <f t="shared" si="493"/>
        <v>1.065182825876354E-2</v>
      </c>
      <c r="L713" s="90"/>
      <c r="M713" s="90"/>
      <c r="N713" s="53">
        <f t="shared" si="494"/>
        <v>0.39847682954483205</v>
      </c>
      <c r="O713" s="54">
        <f t="shared" si="495"/>
        <v>4.9295463574399206E-2</v>
      </c>
      <c r="P713" s="62"/>
      <c r="Q713" s="67">
        <f t="shared" si="501"/>
        <v>0.39847682954483199</v>
      </c>
      <c r="R713" s="111"/>
      <c r="T713" s="67">
        <f t="shared" si="496"/>
        <v>4.9295463574399137E-2</v>
      </c>
    </row>
    <row r="714" spans="1:20" s="36" customFormat="1">
      <c r="B714" s="132" t="str">
        <f t="shared" si="497"/>
        <v>April</v>
      </c>
      <c r="C714" s="33">
        <v>12554106.884638175</v>
      </c>
      <c r="D714" s="64">
        <f t="shared" si="498"/>
        <v>1.0657749959672724E-2</v>
      </c>
      <c r="E714" s="29">
        <f t="shared" si="502"/>
        <v>11345541.435526369</v>
      </c>
      <c r="F714" s="65">
        <f t="shared" si="491"/>
        <v>1.0655213671678654E-2</v>
      </c>
      <c r="G714" s="29">
        <f t="shared" si="499"/>
        <v>11980917.417511351</v>
      </c>
      <c r="H714" s="65">
        <f t="shared" si="492"/>
        <v>1.0657749959672724E-2</v>
      </c>
      <c r="I714" s="62"/>
      <c r="J714" s="29">
        <f t="shared" si="500"/>
        <v>5494700.1151125412</v>
      </c>
      <c r="K714" s="65">
        <f t="shared" si="493"/>
        <v>1.0657749959672502E-2</v>
      </c>
      <c r="L714" s="90"/>
      <c r="M714" s="90"/>
      <c r="N714" s="53">
        <f t="shared" si="494"/>
        <v>0.43768148268963103</v>
      </c>
      <c r="O714" s="54">
        <f t="shared" si="495"/>
        <v>4.5657526448831406E-2</v>
      </c>
      <c r="P714" s="62"/>
      <c r="Q714" s="67">
        <f t="shared" si="501"/>
        <v>0.43768148268963103</v>
      </c>
      <c r="R714" s="111"/>
      <c r="T714" s="67">
        <f t="shared" si="496"/>
        <v>4.5657526448831441E-2</v>
      </c>
    </row>
    <row r="715" spans="1:20" s="36" customFormat="1">
      <c r="B715" s="132" t="str">
        <f t="shared" si="497"/>
        <v>May</v>
      </c>
      <c r="C715" s="33">
        <v>14262096.548341855</v>
      </c>
      <c r="D715" s="64">
        <f t="shared" si="498"/>
        <v>1.0630805537372057E-2</v>
      </c>
      <c r="E715" s="29">
        <f t="shared" si="502"/>
        <v>12780548.570610015</v>
      </c>
      <c r="F715" s="65">
        <f t="shared" si="491"/>
        <v>1.0642389490074677E-2</v>
      </c>
      <c r="G715" s="29">
        <f t="shared" si="499"/>
        <v>13640485.903274851</v>
      </c>
      <c r="H715" s="65">
        <f t="shared" si="492"/>
        <v>1.0630805537372057E-2</v>
      </c>
      <c r="I715" s="62"/>
      <c r="J715" s="29">
        <f t="shared" si="500"/>
        <v>6354637.4477773774</v>
      </c>
      <c r="K715" s="65">
        <f t="shared" si="493"/>
        <v>1.0630805537372057E-2</v>
      </c>
      <c r="L715" s="90"/>
      <c r="M715" s="90"/>
      <c r="N715" s="53">
        <f t="shared" si="494"/>
        <v>0.44556124173175526</v>
      </c>
      <c r="O715" s="54">
        <f t="shared" si="495"/>
        <v>4.3584801362130339E-2</v>
      </c>
      <c r="P715" s="62"/>
      <c r="Q715" s="67">
        <f t="shared" si="501"/>
        <v>0.44556124173175526</v>
      </c>
      <c r="R715" s="111"/>
      <c r="T715" s="67">
        <f t="shared" si="496"/>
        <v>4.3584801362130311E-2</v>
      </c>
    </row>
    <row r="716" spans="1:20" s="36" customFormat="1">
      <c r="B716" s="132" t="str">
        <f t="shared" si="497"/>
        <v>June</v>
      </c>
      <c r="C716" s="33">
        <v>14914629.655659206</v>
      </c>
      <c r="D716" s="64">
        <f t="shared" si="498"/>
        <v>1.061763623011891E-2</v>
      </c>
      <c r="E716" s="29">
        <f t="shared" si="502"/>
        <v>13937260.711378366</v>
      </c>
      <c r="F716" s="65">
        <f t="shared" si="491"/>
        <v>1.0623640679735979E-2</v>
      </c>
      <c r="G716" s="29">
        <f t="shared" si="499"/>
        <v>14255630.819953265</v>
      </c>
      <c r="H716" s="65">
        <f t="shared" si="492"/>
        <v>1.061763623011891E-2</v>
      </c>
      <c r="I716" s="62"/>
      <c r="J716" s="29">
        <f t="shared" si="500"/>
        <v>6673007.5563522773</v>
      </c>
      <c r="K716" s="65">
        <f t="shared" si="493"/>
        <v>1.061763623011891E-2</v>
      </c>
      <c r="L716" s="90"/>
      <c r="M716" s="90"/>
      <c r="N716" s="53">
        <f t="shared" si="494"/>
        <v>0.44741356040444974</v>
      </c>
      <c r="O716" s="54">
        <f t="shared" si="495"/>
        <v>4.4184726736133946E-2</v>
      </c>
      <c r="P716" s="62"/>
      <c r="Q716" s="67">
        <f t="shared" si="501"/>
        <v>0.44741356040444974</v>
      </c>
      <c r="R716" s="111"/>
      <c r="T716" s="67">
        <f t="shared" si="496"/>
        <v>4.4184726736133953E-2</v>
      </c>
    </row>
    <row r="717" spans="1:20" s="36" customFormat="1">
      <c r="B717" s="132" t="str">
        <f t="shared" si="497"/>
        <v>July</v>
      </c>
      <c r="C717" s="33">
        <v>15858111.681038091</v>
      </c>
      <c r="D717" s="64">
        <f t="shared" si="498"/>
        <v>1.0590978390378591E-2</v>
      </c>
      <c r="E717" s="29">
        <f t="shared" si="502"/>
        <v>14758569.06296674</v>
      </c>
      <c r="F717" s="65">
        <f t="shared" si="491"/>
        <v>1.0603031414932573E-2</v>
      </c>
      <c r="G717" s="29">
        <f t="shared" si="499"/>
        <v>15120123.74030829</v>
      </c>
      <c r="H717" s="65">
        <f t="shared" si="492"/>
        <v>1.0590978390378591E-2</v>
      </c>
      <c r="I717" s="62"/>
      <c r="J717" s="29">
        <f t="shared" si="500"/>
        <v>7034562.2336938288</v>
      </c>
      <c r="K717" s="65">
        <f t="shared" si="493"/>
        <v>1.0590978390378591E-2</v>
      </c>
      <c r="L717" s="90"/>
      <c r="M717" s="90"/>
      <c r="N717" s="53">
        <f t="shared" si="494"/>
        <v>0.44359393950448822</v>
      </c>
      <c r="O717" s="54">
        <f t="shared" si="495"/>
        <v>4.6536936778685305E-2</v>
      </c>
      <c r="P717" s="62"/>
      <c r="Q717" s="67">
        <f t="shared" si="501"/>
        <v>0.44359393950448822</v>
      </c>
      <c r="R717" s="111"/>
      <c r="T717" s="67">
        <f t="shared" si="496"/>
        <v>4.6536936778685332E-2</v>
      </c>
    </row>
    <row r="718" spans="1:20" s="36" customFormat="1">
      <c r="B718" s="132" t="str">
        <f t="shared" si="497"/>
        <v>August</v>
      </c>
      <c r="C718" s="33">
        <v>16143333.36025002</v>
      </c>
      <c r="D718" s="64">
        <f t="shared" si="498"/>
        <v>1.059349109207508E-2</v>
      </c>
      <c r="E718" s="29">
        <f t="shared" si="502"/>
        <v>14963867.158439022</v>
      </c>
      <c r="F718" s="65">
        <f t="shared" si="491"/>
        <v>1.059230986134363E-2</v>
      </c>
      <c r="G718" s="29">
        <f t="shared" si="499"/>
        <v>15350913.659549493</v>
      </c>
      <c r="H718" s="65">
        <f t="shared" si="492"/>
        <v>1.059349109207508E-2</v>
      </c>
      <c r="I718" s="62"/>
      <c r="J718" s="29">
        <f t="shared" si="500"/>
        <v>7421608.7348042987</v>
      </c>
      <c r="K718" s="65">
        <f t="shared" si="493"/>
        <v>1.059349109207508E-2</v>
      </c>
      <c r="L718" s="90"/>
      <c r="M718" s="90"/>
      <c r="N718" s="53">
        <f t="shared" si="494"/>
        <v>0.45973211165165184</v>
      </c>
      <c r="O718" s="54">
        <f t="shared" si="495"/>
        <v>4.9086497999955472E-2</v>
      </c>
      <c r="P718" s="62"/>
      <c r="Q718" s="67">
        <f t="shared" si="501"/>
        <v>0.45973211165165184</v>
      </c>
      <c r="R718" s="111"/>
      <c r="T718" s="67">
        <f t="shared" si="496"/>
        <v>4.9086497999955465E-2</v>
      </c>
    </row>
    <row r="719" spans="1:20" s="36" customFormat="1">
      <c r="B719" s="132" t="str">
        <f t="shared" si="497"/>
        <v>September</v>
      </c>
      <c r="C719" s="33">
        <v>14863960.427551646</v>
      </c>
      <c r="D719" s="64">
        <f t="shared" si="498"/>
        <v>1.0595403375131429E-2</v>
      </c>
      <c r="E719" s="29">
        <f t="shared" si="502"/>
        <v>14638100.855792392</v>
      </c>
      <c r="F719" s="65">
        <f t="shared" si="491"/>
        <v>1.0594433834751005E-2</v>
      </c>
      <c r="G719" s="29">
        <f t="shared" si="499"/>
        <v>14135820.643863577</v>
      </c>
      <c r="H719" s="65">
        <f t="shared" si="492"/>
        <v>1.0595403375131429E-2</v>
      </c>
      <c r="I719" s="62"/>
      <c r="J719" s="29">
        <f t="shared" si="500"/>
        <v>6919328.5228754831</v>
      </c>
      <c r="K719" s="65">
        <f t="shared" si="493"/>
        <v>1.0595403375131429E-2</v>
      </c>
      <c r="L719" s="90"/>
      <c r="M719" s="90"/>
      <c r="N719" s="53">
        <f t="shared" si="494"/>
        <v>0.4655104241296219</v>
      </c>
      <c r="O719" s="54">
        <f t="shared" si="495"/>
        <v>4.8986929643488414E-2</v>
      </c>
      <c r="P719" s="62"/>
      <c r="Q719" s="67">
        <f t="shared" si="501"/>
        <v>0.4655104241296219</v>
      </c>
      <c r="R719" s="111"/>
      <c r="T719" s="67">
        <f t="shared" si="496"/>
        <v>4.8986929643488428E-2</v>
      </c>
    </row>
    <row r="720" spans="1:20" s="36" customFormat="1">
      <c r="B720" s="132" t="str">
        <f t="shared" si="497"/>
        <v>October</v>
      </c>
      <c r="C720" s="33">
        <v>13939685.541154789</v>
      </c>
      <c r="D720" s="64">
        <f t="shared" si="498"/>
        <v>1.0579994950973282E-2</v>
      </c>
      <c r="E720" s="29">
        <f t="shared" si="502"/>
        <v>13520888.199557293</v>
      </c>
      <c r="F720" s="65">
        <f t="shared" si="491"/>
        <v>1.0587880169274699E-2</v>
      </c>
      <c r="G720" s="29">
        <f t="shared" si="499"/>
        <v>13256425.585013444</v>
      </c>
      <c r="H720" s="65">
        <f t="shared" si="492"/>
        <v>1.0579994950973282E-2</v>
      </c>
      <c r="I720" s="62"/>
      <c r="J720" s="29">
        <f t="shared" si="500"/>
        <v>6654865.9083316317</v>
      </c>
      <c r="K720" s="65">
        <f t="shared" si="493"/>
        <v>1.057999495097306E-2</v>
      </c>
      <c r="L720" s="90"/>
      <c r="M720" s="90"/>
      <c r="N720" s="53">
        <f t="shared" si="494"/>
        <v>0.47740430648052701</v>
      </c>
      <c r="O720" s="54">
        <f t="shared" si="495"/>
        <v>4.9015449747709494E-2</v>
      </c>
      <c r="P720" s="62"/>
      <c r="Q720" s="67">
        <f t="shared" si="501"/>
        <v>0.47740430648052701</v>
      </c>
      <c r="R720" s="111"/>
      <c r="T720" s="67">
        <f t="shared" si="496"/>
        <v>4.9015449747709543E-2</v>
      </c>
    </row>
    <row r="721" spans="1:20" s="36" customFormat="1">
      <c r="B721" s="132" t="str">
        <f t="shared" si="497"/>
        <v>November</v>
      </c>
      <c r="C721" s="33">
        <v>11660516.139173131</v>
      </c>
      <c r="D721" s="64">
        <f t="shared" si="498"/>
        <v>1.0581262450027884E-2</v>
      </c>
      <c r="E721" s="29">
        <f t="shared" si="502"/>
        <v>11850494.811782803</v>
      </c>
      <c r="F721" s="65">
        <f t="shared" si="491"/>
        <v>1.0580550661953181E-2</v>
      </c>
      <c r="G721" s="29">
        <f t="shared" si="499"/>
        <v>11152662.516403209</v>
      </c>
      <c r="H721" s="65">
        <f t="shared" si="492"/>
        <v>1.0581262450027662E-2</v>
      </c>
      <c r="I721" s="62"/>
      <c r="J721" s="29">
        <f t="shared" si="500"/>
        <v>5957033.6129520386</v>
      </c>
      <c r="K721" s="65">
        <f t="shared" si="493"/>
        <v>1.0581262450027884E-2</v>
      </c>
      <c r="L721" s="90"/>
      <c r="M721" s="90"/>
      <c r="N721" s="53">
        <f t="shared" si="494"/>
        <v>0.51087220684336387</v>
      </c>
      <c r="O721" s="54">
        <f t="shared" si="495"/>
        <v>4.3553271288206873E-2</v>
      </c>
      <c r="P721" s="62"/>
      <c r="Q721" s="67">
        <f t="shared" si="501"/>
        <v>0.51087220684336387</v>
      </c>
      <c r="R721" s="111"/>
      <c r="T721" s="67">
        <f t="shared" si="496"/>
        <v>4.355327128820681E-2</v>
      </c>
    </row>
    <row r="722" spans="1:20" s="36" customFormat="1">
      <c r="B722" s="132" t="str">
        <f t="shared" si="497"/>
        <v>December</v>
      </c>
      <c r="C722" s="33">
        <v>12007614.927265834</v>
      </c>
      <c r="D722" s="64">
        <f t="shared" si="498"/>
        <v>1.055658012403482E-2</v>
      </c>
      <c r="E722" s="29">
        <f t="shared" si="502"/>
        <v>11664320.94723957</v>
      </c>
      <c r="F722" s="65">
        <f t="shared" si="491"/>
        <v>1.0569185374619927E-2</v>
      </c>
      <c r="G722" s="29">
        <f t="shared" si="499"/>
        <v>11433309.310505599</v>
      </c>
      <c r="H722" s="65">
        <f t="shared" si="492"/>
        <v>1.0556580124034598E-2</v>
      </c>
      <c r="I722" s="62"/>
      <c r="J722" s="29">
        <f t="shared" si="500"/>
        <v>5726021.9762180671</v>
      </c>
      <c r="K722" s="65">
        <f t="shared" si="493"/>
        <v>1.055658012403482E-2</v>
      </c>
      <c r="L722" s="90"/>
      <c r="M722" s="90"/>
      <c r="N722" s="53">
        <f t="shared" si="494"/>
        <v>0.47686588976266392</v>
      </c>
      <c r="O722" s="54">
        <f t="shared" si="495"/>
        <v>4.7828450549005586E-2</v>
      </c>
      <c r="P722" s="62"/>
      <c r="Q722" s="67">
        <f t="shared" si="501"/>
        <v>0.47686588976266392</v>
      </c>
      <c r="R722" s="111"/>
      <c r="T722" s="67">
        <f t="shared" si="496"/>
        <v>4.7828450549005537E-2</v>
      </c>
    </row>
    <row r="723" spans="1:20" s="36" customFormat="1">
      <c r="B723" s="132" t="str">
        <f t="shared" si="497"/>
        <v>TOTAL</v>
      </c>
      <c r="C723" s="93">
        <f>SUM(C711:C722)</f>
        <v>161526610.09225857</v>
      </c>
      <c r="D723" s="94">
        <f t="shared" si="498"/>
        <v>1.0611416494123116E-2</v>
      </c>
      <c r="E723" s="93">
        <f>SUM(E711:E722)</f>
        <v>153823228.87468007</v>
      </c>
      <c r="F723" s="95">
        <f>(E723/E709)-1</f>
        <v>1.0614945753564919E-2</v>
      </c>
      <c r="G723" s="93">
        <f>SUM(G711:G722)</f>
        <v>153883044.63460171</v>
      </c>
      <c r="H723" s="95">
        <f t="shared" si="492"/>
        <v>1.0611410772669139E-2</v>
      </c>
      <c r="I723" s="91"/>
      <c r="J723" s="96">
        <f>SUM(J711:J722)</f>
        <v>72326623.948440641</v>
      </c>
      <c r="K723" s="95">
        <f t="shared" si="493"/>
        <v>1.060958037292159E-2</v>
      </c>
      <c r="L723" s="114"/>
      <c r="M723" s="104"/>
      <c r="N723" s="60">
        <f t="shared" si="494"/>
        <v>0.44776909456051917</v>
      </c>
      <c r="O723" s="77">
        <f>AVERAGE(O711:O722)</f>
        <v>4.7369385243249428E-2</v>
      </c>
      <c r="P723" s="91"/>
      <c r="Q723" s="97"/>
      <c r="R723" s="97"/>
      <c r="S723" s="91"/>
      <c r="T723" s="105">
        <f>AVERAGE(T711:T722)</f>
        <v>4.7369385243249428E-2</v>
      </c>
    </row>
    <row r="724" spans="1:20" s="36" customFormat="1">
      <c r="D724" s="61"/>
    </row>
    <row r="725" spans="1:20" s="36" customFormat="1">
      <c r="A725" s="36">
        <f>+A711+1</f>
        <v>2048</v>
      </c>
      <c r="B725" s="132" t="str">
        <f>+B711</f>
        <v>January</v>
      </c>
      <c r="C725" s="33">
        <v>12150862.340230472</v>
      </c>
      <c r="D725" s="64">
        <f>(C725/C711)-1</f>
        <v>1.0554304355135047E-2</v>
      </c>
      <c r="E725" s="29">
        <f>(G725+J722-J725)</f>
        <v>12317751.590139944</v>
      </c>
      <c r="F725" s="65">
        <f t="shared" ref="F725:F736" si="503">(E725/E711)-1</f>
        <v>1.0555362266307489E-2</v>
      </c>
      <c r="G725" s="29">
        <f>+(C725-(C725*T725))</f>
        <v>11537210.596372567</v>
      </c>
      <c r="H725" s="65">
        <f t="shared" ref="H725:H737" si="504">(G725/G711)-1</f>
        <v>1.0554304355135047E-2</v>
      </c>
      <c r="I725" s="62"/>
      <c r="J725" s="29">
        <f>+C725*Q725</f>
        <v>4945480.9824506901</v>
      </c>
      <c r="K725" s="65">
        <f t="shared" ref="K725:K737" si="505">(J725/J711)-1</f>
        <v>1.0554304355135047E-2</v>
      </c>
      <c r="L725" s="90"/>
      <c r="M725" s="90"/>
      <c r="N725" s="53">
        <f t="shared" ref="N725:N737" si="506">(J725/C725)</f>
        <v>0.40700658471593598</v>
      </c>
      <c r="O725" s="54">
        <f t="shared" ref="O725:O736" si="507">(C725-G725)/C725</f>
        <v>5.0502731960525675E-2</v>
      </c>
      <c r="P725" s="62"/>
      <c r="Q725" s="67">
        <f>+Q711</f>
        <v>0.40700658471593604</v>
      </c>
      <c r="R725" s="111"/>
      <c r="T725" s="67">
        <f t="shared" ref="T725:T736" si="508">+T711</f>
        <v>5.0502731960525703E-2</v>
      </c>
    </row>
    <row r="726" spans="1:20" s="36" customFormat="1">
      <c r="B726" s="132" t="str">
        <f t="shared" ref="B726:B737" si="509">+B712</f>
        <v>February</v>
      </c>
      <c r="C726" s="33">
        <v>11221016.403827114</v>
      </c>
      <c r="D726" s="64">
        <f t="shared" ref="D726:D737" si="510">(C726/C712)-1</f>
        <v>1.0551865743310129E-2</v>
      </c>
      <c r="E726" s="29">
        <f>(G726+J725-J726)</f>
        <v>11219729.630560048</v>
      </c>
      <c r="F726" s="65">
        <f t="shared" si="503"/>
        <v>1.0552940643733688E-2</v>
      </c>
      <c r="G726" s="29">
        <f t="shared" ref="G726:G736" si="511">+(C726-(C726*T726))</f>
        <v>10657723.211289121</v>
      </c>
      <c r="H726" s="65">
        <f t="shared" si="504"/>
        <v>1.0551865743310129E-2</v>
      </c>
      <c r="I726" s="62"/>
      <c r="J726" s="29">
        <f t="shared" ref="J726:J736" si="512">+C726*Q726</f>
        <v>4383474.563179764</v>
      </c>
      <c r="K726" s="65">
        <f t="shared" si="505"/>
        <v>1.0551865743310129E-2</v>
      </c>
      <c r="L726" s="90"/>
      <c r="M726" s="90"/>
      <c r="N726" s="53">
        <f t="shared" si="506"/>
        <v>0.39064861911125154</v>
      </c>
      <c r="O726" s="54">
        <f t="shared" si="507"/>
        <v>5.0199836829921456E-2</v>
      </c>
      <c r="P726" s="62"/>
      <c r="Q726" s="67">
        <f t="shared" ref="Q726:Q736" si="513">+Q712</f>
        <v>0.39064861911125159</v>
      </c>
      <c r="R726" s="111"/>
      <c r="T726" s="67">
        <f t="shared" si="508"/>
        <v>5.0199836829921421E-2</v>
      </c>
    </row>
    <row r="727" spans="1:20" s="36" customFormat="1">
      <c r="B727" s="132" t="str">
        <f t="shared" si="509"/>
        <v>March</v>
      </c>
      <c r="C727" s="33">
        <v>12323491.146055469</v>
      </c>
      <c r="D727" s="64">
        <f t="shared" si="510"/>
        <v>1.0557342188123098E-2</v>
      </c>
      <c r="E727" s="29">
        <f t="shared" ref="E727:E736" si="514">(G727+J726-J727)</f>
        <v>11188847.819531433</v>
      </c>
      <c r="F727" s="65">
        <f t="shared" si="503"/>
        <v>1.0555196664647548E-2</v>
      </c>
      <c r="G727" s="29">
        <f t="shared" si="511"/>
        <v>11715998.937155662</v>
      </c>
      <c r="H727" s="65">
        <f t="shared" si="504"/>
        <v>1.0557342188123098E-2</v>
      </c>
      <c r="I727" s="62"/>
      <c r="J727" s="29">
        <f t="shared" si="512"/>
        <v>4910625.6808039919</v>
      </c>
      <c r="K727" s="65">
        <f t="shared" si="505"/>
        <v>1.0557342188123098E-2</v>
      </c>
      <c r="L727" s="90"/>
      <c r="M727" s="90"/>
      <c r="N727" s="53">
        <f t="shared" si="506"/>
        <v>0.39847682954483205</v>
      </c>
      <c r="O727" s="54">
        <f t="shared" si="507"/>
        <v>4.9295463574399095E-2</v>
      </c>
      <c r="P727" s="62"/>
      <c r="Q727" s="67">
        <f t="shared" si="513"/>
        <v>0.39847682954483199</v>
      </c>
      <c r="R727" s="111"/>
      <c r="T727" s="67">
        <f t="shared" si="508"/>
        <v>4.9295463574399137E-2</v>
      </c>
    </row>
    <row r="728" spans="1:20" s="36" customFormat="1">
      <c r="B728" s="132" t="str">
        <f t="shared" si="509"/>
        <v>April</v>
      </c>
      <c r="C728" s="33">
        <v>12686724.680555277</v>
      </c>
      <c r="D728" s="64">
        <f t="shared" si="510"/>
        <v>1.0563698169511193E-2</v>
      </c>
      <c r="E728" s="29">
        <f t="shared" si="514"/>
        <v>11465361.425047206</v>
      </c>
      <c r="F728" s="65">
        <f t="shared" si="503"/>
        <v>1.0560975886584334E-2</v>
      </c>
      <c r="G728" s="29">
        <f t="shared" si="511"/>
        <v>12107480.212903781</v>
      </c>
      <c r="H728" s="65">
        <f t="shared" si="504"/>
        <v>1.0563698169511193E-2</v>
      </c>
      <c r="I728" s="62"/>
      <c r="J728" s="29">
        <f t="shared" si="512"/>
        <v>5552744.4686605688</v>
      </c>
      <c r="K728" s="65">
        <f t="shared" si="505"/>
        <v>1.0563698169511193E-2</v>
      </c>
      <c r="L728" s="90"/>
      <c r="M728" s="90"/>
      <c r="N728" s="53">
        <f t="shared" si="506"/>
        <v>0.43768148268963103</v>
      </c>
      <c r="O728" s="54">
        <f t="shared" si="507"/>
        <v>4.5657526448831483E-2</v>
      </c>
      <c r="P728" s="62"/>
      <c r="Q728" s="67">
        <f t="shared" si="513"/>
        <v>0.43768148268963103</v>
      </c>
      <c r="R728" s="111"/>
      <c r="T728" s="67">
        <f t="shared" si="508"/>
        <v>4.5657526448831441E-2</v>
      </c>
    </row>
    <row r="729" spans="1:20" s="36" customFormat="1">
      <c r="B729" s="132" t="str">
        <f t="shared" si="509"/>
        <v>May</v>
      </c>
      <c r="C729" s="33">
        <v>14412366.459379008</v>
      </c>
      <c r="D729" s="64">
        <f t="shared" si="510"/>
        <v>1.053631284347345E-2</v>
      </c>
      <c r="E729" s="29">
        <f t="shared" si="514"/>
        <v>12915358.902815301</v>
      </c>
      <c r="F729" s="65">
        <f t="shared" si="503"/>
        <v>1.0548086528562095E-2</v>
      </c>
      <c r="G729" s="29">
        <f t="shared" si="511"/>
        <v>13784206.330088744</v>
      </c>
      <c r="H729" s="65">
        <f t="shared" si="504"/>
        <v>1.053631284347345E-2</v>
      </c>
      <c r="I729" s="62"/>
      <c r="J729" s="29">
        <f t="shared" si="512"/>
        <v>6421591.8959340118</v>
      </c>
      <c r="K729" s="65">
        <f t="shared" si="505"/>
        <v>1.053631284347345E-2</v>
      </c>
      <c r="L729" s="90"/>
      <c r="M729" s="90"/>
      <c r="N729" s="53">
        <f t="shared" si="506"/>
        <v>0.44556124173175526</v>
      </c>
      <c r="O729" s="54">
        <f t="shared" si="507"/>
        <v>4.358480136213036E-2</v>
      </c>
      <c r="P729" s="62"/>
      <c r="Q729" s="67">
        <f t="shared" si="513"/>
        <v>0.44556124173175526</v>
      </c>
      <c r="R729" s="111"/>
      <c r="T729" s="67">
        <f t="shared" si="508"/>
        <v>4.3584801362130311E-2</v>
      </c>
    </row>
    <row r="730" spans="1:20" s="36" customFormat="1">
      <c r="B730" s="132" t="str">
        <f t="shared" si="509"/>
        <v>June</v>
      </c>
      <c r="C730" s="33">
        <v>15071580.728572644</v>
      </c>
      <c r="D730" s="64">
        <f t="shared" si="510"/>
        <v>1.0523296691707262E-2</v>
      </c>
      <c r="E730" s="29">
        <f t="shared" si="514"/>
        <v>14084009.353839315</v>
      </c>
      <c r="F730" s="65">
        <f t="shared" si="503"/>
        <v>1.0529231353270552E-2</v>
      </c>
      <c r="G730" s="29">
        <f t="shared" si="511"/>
        <v>14405647.05259908</v>
      </c>
      <c r="H730" s="65">
        <f t="shared" si="504"/>
        <v>1.0523296691707262E-2</v>
      </c>
      <c r="I730" s="62"/>
      <c r="J730" s="29">
        <f t="shared" si="512"/>
        <v>6743229.5946937772</v>
      </c>
      <c r="K730" s="65">
        <f t="shared" si="505"/>
        <v>1.0523296691707262E-2</v>
      </c>
      <c r="L730" s="90"/>
      <c r="M730" s="90"/>
      <c r="N730" s="53">
        <f t="shared" si="506"/>
        <v>0.44741356040444974</v>
      </c>
      <c r="O730" s="54">
        <f t="shared" si="507"/>
        <v>4.4184726736133918E-2</v>
      </c>
      <c r="P730" s="62"/>
      <c r="Q730" s="67">
        <f t="shared" si="513"/>
        <v>0.44741356040444974</v>
      </c>
      <c r="R730" s="111"/>
      <c r="T730" s="67">
        <f t="shared" si="508"/>
        <v>4.4184726736133953E-2</v>
      </c>
    </row>
    <row r="731" spans="1:20" s="36" customFormat="1">
      <c r="B731" s="132" t="str">
        <f t="shared" si="509"/>
        <v>July</v>
      </c>
      <c r="C731" s="33">
        <v>16024562.290537624</v>
      </c>
      <c r="D731" s="64">
        <f t="shared" si="510"/>
        <v>1.0496243994709831E-2</v>
      </c>
      <c r="E731" s="29">
        <f t="shared" si="514"/>
        <v>14913659.127715895</v>
      </c>
      <c r="F731" s="65">
        <f t="shared" si="503"/>
        <v>1.0508475726032085E-2</v>
      </c>
      <c r="G731" s="29">
        <f t="shared" si="511"/>
        <v>15278828.248316769</v>
      </c>
      <c r="H731" s="65">
        <f t="shared" si="504"/>
        <v>1.0496243994709609E-2</v>
      </c>
      <c r="I731" s="62"/>
      <c r="J731" s="29">
        <f t="shared" si="512"/>
        <v>7108398.7152946498</v>
      </c>
      <c r="K731" s="65">
        <f t="shared" si="505"/>
        <v>1.0496243994709831E-2</v>
      </c>
      <c r="L731" s="90"/>
      <c r="M731" s="90"/>
      <c r="N731" s="53">
        <f t="shared" si="506"/>
        <v>0.44359393950448822</v>
      </c>
      <c r="O731" s="54">
        <f t="shared" si="507"/>
        <v>4.6536936778685374E-2</v>
      </c>
      <c r="P731" s="62"/>
      <c r="Q731" s="67">
        <f t="shared" si="513"/>
        <v>0.44359393950448822</v>
      </c>
      <c r="R731" s="111"/>
      <c r="T731" s="67">
        <f t="shared" si="508"/>
        <v>4.6536936778685332E-2</v>
      </c>
    </row>
    <row r="732" spans="1:20" s="36" customFormat="1">
      <c r="B732" s="132" t="str">
        <f t="shared" si="509"/>
        <v>August</v>
      </c>
      <c r="C732" s="33">
        <v>16312823.697105465</v>
      </c>
      <c r="D732" s="64">
        <f t="shared" si="510"/>
        <v>1.0499091672899752E-2</v>
      </c>
      <c r="E732" s="29">
        <f t="shared" si="514"/>
        <v>15120954.139347119</v>
      </c>
      <c r="F732" s="65">
        <f t="shared" si="503"/>
        <v>1.0497752970194396E-2</v>
      </c>
      <c r="G732" s="29">
        <f t="shared" si="511"/>
        <v>15512084.309323872</v>
      </c>
      <c r="H732" s="65">
        <f t="shared" si="504"/>
        <v>1.0499091672899752E-2</v>
      </c>
      <c r="I732" s="62"/>
      <c r="J732" s="29">
        <f t="shared" si="512"/>
        <v>7499528.8852714021</v>
      </c>
      <c r="K732" s="65">
        <f t="shared" si="505"/>
        <v>1.0499091672899752E-2</v>
      </c>
      <c r="L732" s="90"/>
      <c r="M732" s="90"/>
      <c r="N732" s="53">
        <f t="shared" si="506"/>
        <v>0.45973211165165184</v>
      </c>
      <c r="O732" s="54">
        <f t="shared" si="507"/>
        <v>4.9086497999955493E-2</v>
      </c>
      <c r="P732" s="62"/>
      <c r="Q732" s="67">
        <f t="shared" si="513"/>
        <v>0.45973211165165184</v>
      </c>
      <c r="R732" s="111"/>
      <c r="T732" s="67">
        <f t="shared" si="508"/>
        <v>4.9086497999955465E-2</v>
      </c>
    </row>
    <row r="733" spans="1:20" s="36" customFormat="1">
      <c r="B733" s="132" t="str">
        <f t="shared" si="509"/>
        <v>September</v>
      </c>
      <c r="C733" s="33">
        <v>15020054.331553727</v>
      </c>
      <c r="D733" s="64">
        <f t="shared" si="510"/>
        <v>1.0501501585859163E-2</v>
      </c>
      <c r="E733" s="29">
        <f t="shared" si="514"/>
        <v>14791805.009712394</v>
      </c>
      <c r="F733" s="65">
        <f t="shared" si="503"/>
        <v>1.0500279744908303E-2</v>
      </c>
      <c r="G733" s="29">
        <f t="shared" si="511"/>
        <v>14284267.986772532</v>
      </c>
      <c r="H733" s="65">
        <f t="shared" si="504"/>
        <v>1.0501501585859163E-2</v>
      </c>
      <c r="I733" s="62"/>
      <c r="J733" s="29">
        <f t="shared" si="512"/>
        <v>6991991.8623315403</v>
      </c>
      <c r="K733" s="65">
        <f t="shared" si="505"/>
        <v>1.0501501585859163E-2</v>
      </c>
      <c r="L733" s="90"/>
      <c r="M733" s="90"/>
      <c r="N733" s="53">
        <f t="shared" si="506"/>
        <v>0.4655104241296219</v>
      </c>
      <c r="O733" s="54">
        <f t="shared" si="507"/>
        <v>4.8986929643488407E-2</v>
      </c>
      <c r="P733" s="62"/>
      <c r="Q733" s="67">
        <f t="shared" si="513"/>
        <v>0.4655104241296219</v>
      </c>
      <c r="R733" s="111"/>
      <c r="T733" s="67">
        <f t="shared" si="508"/>
        <v>4.8986929643488428E-2</v>
      </c>
    </row>
    <row r="734" spans="1:20" s="36" customFormat="1">
      <c r="B734" s="132" t="str">
        <f t="shared" si="509"/>
        <v>October</v>
      </c>
      <c r="C734" s="33">
        <v>14085859.790393036</v>
      </c>
      <c r="D734" s="64">
        <f t="shared" si="510"/>
        <v>1.0486194168920715E-2</v>
      </c>
      <c r="E734" s="29">
        <f t="shared" si="514"/>
        <v>13662776.775600754</v>
      </c>
      <c r="F734" s="65">
        <f t="shared" si="503"/>
        <v>1.049402775537378E-2</v>
      </c>
      <c r="G734" s="29">
        <f t="shared" si="511"/>
        <v>13395435.037683744</v>
      </c>
      <c r="H734" s="65">
        <f t="shared" si="504"/>
        <v>1.0486194168920715E-2</v>
      </c>
      <c r="I734" s="62"/>
      <c r="J734" s="29">
        <f t="shared" si="512"/>
        <v>6724650.1244145287</v>
      </c>
      <c r="K734" s="65">
        <f t="shared" si="505"/>
        <v>1.0486194168920715E-2</v>
      </c>
      <c r="L734" s="90"/>
      <c r="M734" s="90"/>
      <c r="N734" s="53">
        <f t="shared" si="506"/>
        <v>0.47740430648052701</v>
      </c>
      <c r="O734" s="54">
        <f t="shared" si="507"/>
        <v>4.9015449747709508E-2</v>
      </c>
      <c r="P734" s="62"/>
      <c r="Q734" s="67">
        <f t="shared" si="513"/>
        <v>0.47740430648052701</v>
      </c>
      <c r="R734" s="111"/>
      <c r="T734" s="67">
        <f t="shared" si="508"/>
        <v>4.9015449747709543E-2</v>
      </c>
    </row>
    <row r="735" spans="1:20" s="36" customFormat="1">
      <c r="B735" s="132" t="str">
        <f t="shared" si="509"/>
        <v>November</v>
      </c>
      <c r="C735" s="33">
        <v>11782812.869379431</v>
      </c>
      <c r="D735" s="64">
        <f t="shared" si="510"/>
        <v>1.0488106079236781E-2</v>
      </c>
      <c r="E735" s="29">
        <f t="shared" si="514"/>
        <v>11974771.334953446</v>
      </c>
      <c r="F735" s="65">
        <f t="shared" si="503"/>
        <v>1.0487032410416708E-2</v>
      </c>
      <c r="G735" s="29">
        <f t="shared" si="511"/>
        <v>11269632.823941175</v>
      </c>
      <c r="H735" s="65">
        <f t="shared" si="504"/>
        <v>1.0488106079236781E-2</v>
      </c>
      <c r="I735" s="62"/>
      <c r="J735" s="29">
        <f t="shared" si="512"/>
        <v>6019511.6134022586</v>
      </c>
      <c r="K735" s="65">
        <f t="shared" si="505"/>
        <v>1.0488106079236781E-2</v>
      </c>
      <c r="L735" s="90"/>
      <c r="M735" s="90"/>
      <c r="N735" s="53">
        <f t="shared" si="506"/>
        <v>0.51087220684336387</v>
      </c>
      <c r="O735" s="54">
        <f t="shared" si="507"/>
        <v>4.3553271288206748E-2</v>
      </c>
      <c r="P735" s="62"/>
      <c r="Q735" s="67">
        <f t="shared" si="513"/>
        <v>0.51087220684336387</v>
      </c>
      <c r="R735" s="111"/>
      <c r="T735" s="67">
        <f t="shared" si="508"/>
        <v>4.355327128820681E-2</v>
      </c>
    </row>
    <row r="736" spans="1:20" s="36" customFormat="1">
      <c r="B736" s="132" t="str">
        <f t="shared" si="509"/>
        <v>December</v>
      </c>
      <c r="C736" s="33">
        <v>12133252.276163558</v>
      </c>
      <c r="D736" s="64">
        <f t="shared" si="510"/>
        <v>1.0463139404348842E-2</v>
      </c>
      <c r="E736" s="29">
        <f t="shared" si="514"/>
        <v>11786515.090689115</v>
      </c>
      <c r="F736" s="65">
        <f t="shared" si="503"/>
        <v>1.0475890024139289E-2</v>
      </c>
      <c r="G736" s="29">
        <f t="shared" si="511"/>
        <v>11552937.619674459</v>
      </c>
      <c r="H736" s="65">
        <f t="shared" si="504"/>
        <v>1.0463139404348842E-2</v>
      </c>
      <c r="I736" s="62"/>
      <c r="J736" s="29">
        <f t="shared" si="512"/>
        <v>5785934.1423876025</v>
      </c>
      <c r="K736" s="65">
        <f t="shared" si="505"/>
        <v>1.0463139404349064E-2</v>
      </c>
      <c r="L736" s="90"/>
      <c r="M736" s="90"/>
      <c r="N736" s="53">
        <f t="shared" si="506"/>
        <v>0.47686588976266397</v>
      </c>
      <c r="O736" s="54">
        <f t="shared" si="507"/>
        <v>4.7828450549005606E-2</v>
      </c>
      <c r="P736" s="62"/>
      <c r="Q736" s="67">
        <f t="shared" si="513"/>
        <v>0.47686588976266392</v>
      </c>
      <c r="R736" s="111"/>
      <c r="T736" s="67">
        <f t="shared" si="508"/>
        <v>4.7828450549005537E-2</v>
      </c>
    </row>
    <row r="737" spans="1:20" s="36" customFormat="1">
      <c r="B737" s="132" t="str">
        <f t="shared" si="509"/>
        <v>TOTAL</v>
      </c>
      <c r="C737" s="93">
        <f>SUM(C725:C736)</f>
        <v>163225407.01375282</v>
      </c>
      <c r="D737" s="94">
        <f t="shared" si="510"/>
        <v>1.0517133495985265E-2</v>
      </c>
      <c r="E737" s="93">
        <f>SUM(E725:E736)</f>
        <v>155441540.19995201</v>
      </c>
      <c r="F737" s="95">
        <f>(E737/E723)-1</f>
        <v>1.0520591311929728E-2</v>
      </c>
      <c r="G737" s="93">
        <f>SUM(G725:G736)</f>
        <v>155501452.36612153</v>
      </c>
      <c r="H737" s="95">
        <f t="shared" si="504"/>
        <v>1.0517128351357652E-2</v>
      </c>
      <c r="I737" s="91"/>
      <c r="J737" s="96">
        <f>SUM(J725:J736)</f>
        <v>73087162.528824776</v>
      </c>
      <c r="K737" s="95">
        <f t="shared" si="505"/>
        <v>1.0515333619419254E-2</v>
      </c>
      <c r="L737" s="114"/>
      <c r="M737" s="104"/>
      <c r="N737" s="60">
        <f t="shared" si="506"/>
        <v>0.44776829701926674</v>
      </c>
      <c r="O737" s="77">
        <f>AVERAGE(O725:O736)</f>
        <v>4.7369385243249428E-2</v>
      </c>
      <c r="P737" s="91"/>
      <c r="Q737" s="97"/>
      <c r="R737" s="97"/>
      <c r="S737" s="91"/>
      <c r="T737" s="105">
        <f>AVERAGE(T725:T736)</f>
        <v>4.7369385243249428E-2</v>
      </c>
    </row>
    <row r="738" spans="1:20" s="36" customFormat="1">
      <c r="D738" s="61"/>
    </row>
    <row r="739" spans="1:20" s="36" customFormat="1">
      <c r="A739" s="36">
        <f>+A725+1</f>
        <v>2049</v>
      </c>
      <c r="B739" s="132" t="str">
        <f>+B725</f>
        <v>January</v>
      </c>
      <c r="C739" s="33">
        <v>12277969.33061211</v>
      </c>
      <c r="D739" s="64">
        <f>(C739/C725)-1</f>
        <v>1.0460738244132406E-2</v>
      </c>
      <c r="E739" s="29">
        <f>(G739+J736-J739)</f>
        <v>12446618.114376813</v>
      </c>
      <c r="F739" s="65">
        <f t="shared" ref="F739:F750" si="515">(E739/E725)-1</f>
        <v>1.046185444590586E-2</v>
      </c>
      <c r="G739" s="29">
        <f>+(C739-(C739*T739))</f>
        <v>11657898.336488651</v>
      </c>
      <c r="H739" s="65">
        <f t="shared" ref="H739:H751" si="516">(G739/G725)-1</f>
        <v>1.0460738244132406E-2</v>
      </c>
      <c r="I739" s="62"/>
      <c r="J739" s="29">
        <f>+C739*Q739</f>
        <v>4997214.3644994423</v>
      </c>
      <c r="K739" s="65">
        <f t="shared" ref="K739:K751" si="517">(J739/J725)-1</f>
        <v>1.0460738244132628E-2</v>
      </c>
      <c r="L739" s="90"/>
      <c r="M739" s="90"/>
      <c r="N739" s="53">
        <f t="shared" ref="N739:N751" si="518">(J739/C739)</f>
        <v>0.40700658471593604</v>
      </c>
      <c r="O739" s="54">
        <f t="shared" ref="O739:O750" si="519">(C739-G739)/C739</f>
        <v>5.0502731960525724E-2</v>
      </c>
      <c r="P739" s="62"/>
      <c r="Q739" s="67">
        <f>+Q725</f>
        <v>0.40700658471593604</v>
      </c>
      <c r="R739" s="111"/>
      <c r="T739" s="67">
        <f t="shared" ref="T739:T750" si="520">+T725</f>
        <v>5.0502731960525703E-2</v>
      </c>
    </row>
    <row r="740" spans="1:20" s="36" customFormat="1">
      <c r="B740" s="132" t="str">
        <f t="shared" ref="B740:B751" si="521">+B726</f>
        <v>February</v>
      </c>
      <c r="C740" s="33">
        <v>11338374.194954889</v>
      </c>
      <c r="D740" s="64">
        <f t="shared" ref="D740:D751" si="522">(C740/C726)-1</f>
        <v>1.0458748735787227E-2</v>
      </c>
      <c r="E740" s="29">
        <f>(G740+J739-J740)</f>
        <v>11337083.802725228</v>
      </c>
      <c r="F740" s="65">
        <f t="shared" si="515"/>
        <v>1.0459625679885676E-2</v>
      </c>
      <c r="G740" s="29">
        <f t="shared" ref="G740:G750" si="523">+(C740-(C740*T740))</f>
        <v>10769189.660451561</v>
      </c>
      <c r="H740" s="65">
        <f t="shared" si="516"/>
        <v>1.0458748735787227E-2</v>
      </c>
      <c r="I740" s="62"/>
      <c r="J740" s="29">
        <f t="shared" ref="J740:J750" si="524">+C740*Q740</f>
        <v>4429320.2222257759</v>
      </c>
      <c r="K740" s="65">
        <f t="shared" si="517"/>
        <v>1.0458748735787227E-2</v>
      </c>
      <c r="L740" s="90"/>
      <c r="M740" s="90"/>
      <c r="N740" s="53">
        <f t="shared" si="518"/>
        <v>0.39064861911125154</v>
      </c>
      <c r="O740" s="54">
        <f t="shared" si="519"/>
        <v>5.0199836829921476E-2</v>
      </c>
      <c r="P740" s="62"/>
      <c r="Q740" s="67">
        <f t="shared" ref="Q740:Q750" si="525">+Q726</f>
        <v>0.39064861911125159</v>
      </c>
      <c r="R740" s="111"/>
      <c r="T740" s="67">
        <f t="shared" si="520"/>
        <v>5.0199836829921421E-2</v>
      </c>
    </row>
    <row r="741" spans="1:20" s="36" customFormat="1">
      <c r="B741" s="132" t="str">
        <f t="shared" si="521"/>
        <v>March</v>
      </c>
      <c r="C741" s="33">
        <v>12452453.849622523</v>
      </c>
      <c r="D741" s="64">
        <f t="shared" si="522"/>
        <v>1.0464786482873523E-2</v>
      </c>
      <c r="E741" s="29">
        <f t="shared" ref="E741:E750" si="526">(G741+J740-J741)</f>
        <v>11305910.256641425</v>
      </c>
      <c r="F741" s="65">
        <f t="shared" si="515"/>
        <v>1.0462421064092675E-2</v>
      </c>
      <c r="G741" s="29">
        <f t="shared" si="523"/>
        <v>11838604.36446657</v>
      </c>
      <c r="H741" s="65">
        <f t="shared" si="516"/>
        <v>1.0464786482873523E-2</v>
      </c>
      <c r="I741" s="62"/>
      <c r="J741" s="29">
        <f t="shared" si="524"/>
        <v>4962014.3300509211</v>
      </c>
      <c r="K741" s="65">
        <f t="shared" si="517"/>
        <v>1.0464786482873523E-2</v>
      </c>
      <c r="L741" s="90"/>
      <c r="M741" s="90"/>
      <c r="N741" s="53">
        <f t="shared" si="518"/>
        <v>0.39847682954483199</v>
      </c>
      <c r="O741" s="54">
        <f t="shared" si="519"/>
        <v>4.9295463574399109E-2</v>
      </c>
      <c r="P741" s="62"/>
      <c r="Q741" s="67">
        <f t="shared" si="525"/>
        <v>0.39847682954483199</v>
      </c>
      <c r="R741" s="111"/>
      <c r="T741" s="67">
        <f t="shared" si="520"/>
        <v>4.9295463574399137E-2</v>
      </c>
    </row>
    <row r="742" spans="1:20" s="36" customFormat="1">
      <c r="B742" s="132" t="str">
        <f t="shared" si="521"/>
        <v>April</v>
      </c>
      <c r="C742" s="33">
        <v>12819574.624462569</v>
      </c>
      <c r="D742" s="64">
        <f t="shared" si="522"/>
        <v>1.0471571445931138E-2</v>
      </c>
      <c r="E742" s="29">
        <f t="shared" si="526"/>
        <v>11585388.457949173</v>
      </c>
      <c r="F742" s="65">
        <f t="shared" si="515"/>
        <v>1.0468665439517411E-2</v>
      </c>
      <c r="G742" s="29">
        <f t="shared" si="523"/>
        <v>12234264.5569834</v>
      </c>
      <c r="H742" s="65">
        <f t="shared" si="516"/>
        <v>1.0471571445931138E-2</v>
      </c>
      <c r="I742" s="62"/>
      <c r="J742" s="29">
        <f t="shared" si="524"/>
        <v>5610890.4290851476</v>
      </c>
      <c r="K742" s="65">
        <f t="shared" si="517"/>
        <v>1.047157144593136E-2</v>
      </c>
      <c r="L742" s="90"/>
      <c r="M742" s="90"/>
      <c r="N742" s="53">
        <f t="shared" si="518"/>
        <v>0.43768148268963109</v>
      </c>
      <c r="O742" s="54">
        <f t="shared" si="519"/>
        <v>4.5657526448831511E-2</v>
      </c>
      <c r="P742" s="62"/>
      <c r="Q742" s="67">
        <f t="shared" si="525"/>
        <v>0.43768148268963103</v>
      </c>
      <c r="R742" s="111"/>
      <c r="T742" s="67">
        <f t="shared" si="520"/>
        <v>4.5657526448831441E-2</v>
      </c>
    </row>
    <row r="743" spans="1:20" s="36" customFormat="1">
      <c r="B743" s="132" t="str">
        <f t="shared" si="521"/>
        <v>May</v>
      </c>
      <c r="C743" s="33">
        <v>14562885.534596261</v>
      </c>
      <c r="D743" s="64">
        <f t="shared" si="522"/>
        <v>1.0443744657859577E-2</v>
      </c>
      <c r="E743" s="29">
        <f t="shared" si="526"/>
        <v>13050398.128404463</v>
      </c>
      <c r="F743" s="65">
        <f t="shared" si="515"/>
        <v>1.0455708324119906E-2</v>
      </c>
      <c r="G743" s="29">
        <f t="shared" si="523"/>
        <v>13928165.061311442</v>
      </c>
      <c r="H743" s="65">
        <f t="shared" si="516"/>
        <v>1.0443744657859577E-2</v>
      </c>
      <c r="I743" s="62"/>
      <c r="J743" s="29">
        <f t="shared" si="524"/>
        <v>6488657.3619921263</v>
      </c>
      <c r="K743" s="65">
        <f t="shared" si="517"/>
        <v>1.0443744657859577E-2</v>
      </c>
      <c r="L743" s="90"/>
      <c r="M743" s="90"/>
      <c r="N743" s="53">
        <f t="shared" si="518"/>
        <v>0.44556124173175526</v>
      </c>
      <c r="O743" s="54">
        <f t="shared" si="519"/>
        <v>4.3584801362130263E-2</v>
      </c>
      <c r="P743" s="62"/>
      <c r="Q743" s="67">
        <f t="shared" si="525"/>
        <v>0.44556124173175526</v>
      </c>
      <c r="R743" s="111"/>
      <c r="T743" s="67">
        <f t="shared" si="520"/>
        <v>4.3584801362130311E-2</v>
      </c>
    </row>
    <row r="744" spans="1:20" s="36" customFormat="1">
      <c r="B744" s="132" t="str">
        <f t="shared" si="521"/>
        <v>June</v>
      </c>
      <c r="C744" s="33">
        <v>15228790.517385406</v>
      </c>
      <c r="D744" s="64">
        <f t="shared" si="522"/>
        <v>1.043087594088421E-2</v>
      </c>
      <c r="E744" s="29">
        <f t="shared" si="526"/>
        <v>14231000.545808105</v>
      </c>
      <c r="F744" s="65">
        <f t="shared" si="515"/>
        <v>1.0436743421270211E-2</v>
      </c>
      <c r="G744" s="29">
        <f t="shared" si="523"/>
        <v>14555910.569852903</v>
      </c>
      <c r="H744" s="65">
        <f t="shared" si="516"/>
        <v>1.0430875940883988E-2</v>
      </c>
      <c r="I744" s="62"/>
      <c r="J744" s="29">
        <f t="shared" si="524"/>
        <v>6813567.3860369269</v>
      </c>
      <c r="K744" s="65">
        <f t="shared" si="517"/>
        <v>1.043087594088421E-2</v>
      </c>
      <c r="L744" s="90"/>
      <c r="M744" s="90"/>
      <c r="N744" s="53">
        <f t="shared" si="518"/>
        <v>0.44741356040444974</v>
      </c>
      <c r="O744" s="54">
        <f t="shared" si="519"/>
        <v>4.4184726736134002E-2</v>
      </c>
      <c r="P744" s="62"/>
      <c r="Q744" s="67">
        <f t="shared" si="525"/>
        <v>0.44741356040444974</v>
      </c>
      <c r="R744" s="111"/>
      <c r="T744" s="67">
        <f t="shared" si="520"/>
        <v>4.4184726736133953E-2</v>
      </c>
    </row>
    <row r="745" spans="1:20" s="36" customFormat="1">
      <c r="B745" s="132" t="str">
        <f t="shared" si="521"/>
        <v>July</v>
      </c>
      <c r="C745" s="33">
        <v>16191272.657462148</v>
      </c>
      <c r="D745" s="64">
        <f t="shared" si="522"/>
        <v>1.040342718271714E-2</v>
      </c>
      <c r="E745" s="29">
        <f t="shared" si="526"/>
        <v>15068997.387757365</v>
      </c>
      <c r="F745" s="65">
        <f t="shared" si="515"/>
        <v>1.0415838172993075E-2</v>
      </c>
      <c r="G745" s="29">
        <f t="shared" si="523"/>
        <v>15437780.425435375</v>
      </c>
      <c r="H745" s="65">
        <f t="shared" si="516"/>
        <v>1.040342718271714E-2</v>
      </c>
      <c r="I745" s="62"/>
      <c r="J745" s="29">
        <f t="shared" si="524"/>
        <v>7182350.4237149386</v>
      </c>
      <c r="K745" s="65">
        <f t="shared" si="517"/>
        <v>1.0403427182717362E-2</v>
      </c>
      <c r="L745" s="90"/>
      <c r="M745" s="90"/>
      <c r="N745" s="53">
        <f t="shared" si="518"/>
        <v>0.44359393950448822</v>
      </c>
      <c r="O745" s="54">
        <f t="shared" si="519"/>
        <v>4.6536936778685339E-2</v>
      </c>
      <c r="P745" s="62"/>
      <c r="Q745" s="67">
        <f t="shared" si="525"/>
        <v>0.44359393950448822</v>
      </c>
      <c r="R745" s="111"/>
      <c r="T745" s="67">
        <f t="shared" si="520"/>
        <v>4.6536936778685332E-2</v>
      </c>
    </row>
    <row r="746" spans="1:20" s="36" customFormat="1">
      <c r="B746" s="132" t="str">
        <f t="shared" si="521"/>
        <v>August</v>
      </c>
      <c r="C746" s="33">
        <v>16482584.816822387</v>
      </c>
      <c r="D746" s="64">
        <f t="shared" si="522"/>
        <v>1.0406605433187055E-2</v>
      </c>
      <c r="E746" s="29">
        <f t="shared" si="526"/>
        <v>15278289.350577068</v>
      </c>
      <c r="F746" s="65">
        <f t="shared" si="515"/>
        <v>1.0405111329617522E-2</v>
      </c>
      <c r="G746" s="29">
        <f t="shared" si="523"/>
        <v>15673512.450177338</v>
      </c>
      <c r="H746" s="65">
        <f t="shared" si="516"/>
        <v>1.0406605433187055E-2</v>
      </c>
      <c r="I746" s="62"/>
      <c r="J746" s="29">
        <f t="shared" si="524"/>
        <v>7577573.5233152108</v>
      </c>
      <c r="K746" s="65">
        <f t="shared" si="517"/>
        <v>1.0406605433187055E-2</v>
      </c>
      <c r="L746" s="90"/>
      <c r="M746" s="90"/>
      <c r="N746" s="53">
        <f t="shared" si="518"/>
        <v>0.45973211165165184</v>
      </c>
      <c r="O746" s="54">
        <f t="shared" si="519"/>
        <v>4.9086497999955521E-2</v>
      </c>
      <c r="P746" s="62"/>
      <c r="Q746" s="67">
        <f t="shared" si="525"/>
        <v>0.45973211165165184</v>
      </c>
      <c r="R746" s="111"/>
      <c r="T746" s="67">
        <f t="shared" si="520"/>
        <v>4.9086497999955465E-2</v>
      </c>
    </row>
    <row r="747" spans="1:20" s="36" customFormat="1">
      <c r="B747" s="132" t="str">
        <f t="shared" si="521"/>
        <v>September</v>
      </c>
      <c r="C747" s="33">
        <v>15176405.67817194</v>
      </c>
      <c r="D747" s="64">
        <f t="shared" si="522"/>
        <v>1.0409506062155405E-2</v>
      </c>
      <c r="E747" s="29">
        <f t="shared" si="526"/>
        <v>14945758.640280481</v>
      </c>
      <c r="F747" s="65">
        <f t="shared" si="515"/>
        <v>1.0408035426846096E-2</v>
      </c>
      <c r="G747" s="29">
        <f t="shared" si="523"/>
        <v>14432960.160974294</v>
      </c>
      <c r="H747" s="65">
        <f t="shared" si="516"/>
        <v>1.0409506062155405E-2</v>
      </c>
      <c r="I747" s="62"/>
      <c r="J747" s="29">
        <f t="shared" si="524"/>
        <v>7064775.0440090224</v>
      </c>
      <c r="K747" s="65">
        <f t="shared" si="517"/>
        <v>1.0409506062155405E-2</v>
      </c>
      <c r="L747" s="90"/>
      <c r="M747" s="90"/>
      <c r="N747" s="53">
        <f t="shared" si="518"/>
        <v>0.46551042412962196</v>
      </c>
      <c r="O747" s="54">
        <f t="shared" si="519"/>
        <v>4.8986929643488365E-2</v>
      </c>
      <c r="P747" s="62"/>
      <c r="Q747" s="67">
        <f t="shared" si="525"/>
        <v>0.4655104241296219</v>
      </c>
      <c r="R747" s="111"/>
      <c r="T747" s="67">
        <f t="shared" si="520"/>
        <v>4.8986929643488428E-2</v>
      </c>
    </row>
    <row r="748" spans="1:20" s="36" customFormat="1">
      <c r="B748" s="132" t="str">
        <f t="shared" si="521"/>
        <v>October</v>
      </c>
      <c r="C748" s="33">
        <v>14232272.35939027</v>
      </c>
      <c r="D748" s="64">
        <f t="shared" si="522"/>
        <v>1.0394294077603394E-2</v>
      </c>
      <c r="E748" s="29">
        <f t="shared" si="526"/>
        <v>13804898.057395197</v>
      </c>
      <c r="F748" s="65">
        <f t="shared" si="515"/>
        <v>1.0402078884011789E-2</v>
      </c>
      <c r="G748" s="29">
        <f t="shared" si="523"/>
        <v>13534671.12876286</v>
      </c>
      <c r="H748" s="65">
        <f t="shared" si="516"/>
        <v>1.0394294077603394E-2</v>
      </c>
      <c r="I748" s="62"/>
      <c r="J748" s="29">
        <f t="shared" si="524"/>
        <v>6794548.1153766857</v>
      </c>
      <c r="K748" s="65">
        <f t="shared" si="517"/>
        <v>1.0394294077603394E-2</v>
      </c>
      <c r="L748" s="90"/>
      <c r="M748" s="90"/>
      <c r="N748" s="53">
        <f t="shared" si="518"/>
        <v>0.47740430648052701</v>
      </c>
      <c r="O748" s="54">
        <f t="shared" si="519"/>
        <v>4.9015449747709598E-2</v>
      </c>
      <c r="P748" s="62"/>
      <c r="Q748" s="67">
        <f t="shared" si="525"/>
        <v>0.47740430648052701</v>
      </c>
      <c r="R748" s="111"/>
      <c r="T748" s="67">
        <f t="shared" si="520"/>
        <v>4.9015449747709543E-2</v>
      </c>
    </row>
    <row r="749" spans="1:20" s="36" customFormat="1">
      <c r="B749" s="132" t="str">
        <f t="shared" si="521"/>
        <v>November</v>
      </c>
      <c r="C749" s="33">
        <v>11905316.905875171</v>
      </c>
      <c r="D749" s="64">
        <f t="shared" si="522"/>
        <v>1.039684138700836E-2</v>
      </c>
      <c r="E749" s="29">
        <f t="shared" si="526"/>
        <v>12099254.003404144</v>
      </c>
      <c r="F749" s="65">
        <f t="shared" si="515"/>
        <v>1.0395410899191271E-2</v>
      </c>
      <c r="G749" s="29">
        <f t="shared" si="523"/>
        <v>11386801.408901514</v>
      </c>
      <c r="H749" s="65">
        <f t="shared" si="516"/>
        <v>1.039684138700836E-2</v>
      </c>
      <c r="I749" s="62"/>
      <c r="J749" s="29">
        <f t="shared" si="524"/>
        <v>6082095.520874057</v>
      </c>
      <c r="K749" s="65">
        <f t="shared" si="517"/>
        <v>1.039684138700836E-2</v>
      </c>
      <c r="L749" s="90"/>
      <c r="M749" s="90"/>
      <c r="N749" s="53">
        <f t="shared" si="518"/>
        <v>0.51087220684336387</v>
      </c>
      <c r="O749" s="54">
        <f t="shared" si="519"/>
        <v>4.3553271288206803E-2</v>
      </c>
      <c r="P749" s="62"/>
      <c r="Q749" s="67">
        <f t="shared" si="525"/>
        <v>0.51087220684336387</v>
      </c>
      <c r="R749" s="111"/>
      <c r="T749" s="67">
        <f t="shared" si="520"/>
        <v>4.355327128820681E-2</v>
      </c>
    </row>
    <row r="750" spans="1:20" s="36" customFormat="1">
      <c r="B750" s="132" t="str">
        <f t="shared" si="521"/>
        <v>December</v>
      </c>
      <c r="C750" s="33">
        <v>12259093.371018795</v>
      </c>
      <c r="D750" s="64">
        <f t="shared" si="522"/>
        <v>1.0371588094517659E-2</v>
      </c>
      <c r="E750" s="29">
        <f t="shared" si="526"/>
        <v>11908911.982766984</v>
      </c>
      <c r="F750" s="65">
        <f t="shared" si="515"/>
        <v>1.0384485247429742E-2</v>
      </c>
      <c r="G750" s="29">
        <f t="shared" si="523"/>
        <v>11672759.929947382</v>
      </c>
      <c r="H750" s="65">
        <f t="shared" si="516"/>
        <v>1.0371588094517881E-2</v>
      </c>
      <c r="I750" s="62"/>
      <c r="J750" s="29">
        <f t="shared" si="524"/>
        <v>5845943.4680544529</v>
      </c>
      <c r="K750" s="65">
        <f t="shared" si="517"/>
        <v>1.0371588094517659E-2</v>
      </c>
      <c r="L750" s="90"/>
      <c r="M750" s="90"/>
      <c r="N750" s="53">
        <f t="shared" si="518"/>
        <v>0.47686588976266392</v>
      </c>
      <c r="O750" s="54">
        <f t="shared" si="519"/>
        <v>4.7828450549005488E-2</v>
      </c>
      <c r="P750" s="62"/>
      <c r="Q750" s="67">
        <f t="shared" si="525"/>
        <v>0.47686588976266392</v>
      </c>
      <c r="R750" s="111"/>
      <c r="T750" s="67">
        <f t="shared" si="520"/>
        <v>4.7828450549005537E-2</v>
      </c>
    </row>
    <row r="751" spans="1:20" s="36" customFormat="1">
      <c r="B751" s="132" t="str">
        <f t="shared" si="521"/>
        <v>TOTAL</v>
      </c>
      <c r="C751" s="93">
        <f>SUM(C739:C750)</f>
        <v>164926993.84037447</v>
      </c>
      <c r="D751" s="94">
        <f t="shared" si="522"/>
        <v>1.0424766938876617E-2</v>
      </c>
      <c r="E751" s="93">
        <f>SUM(E739:E750)</f>
        <v>157062508.72808644</v>
      </c>
      <c r="F751" s="95">
        <f>(E751/E737)-1</f>
        <v>1.0428155344120338E-2</v>
      </c>
      <c r="G751" s="93">
        <f>SUM(G739:G750)</f>
        <v>157122518.05375329</v>
      </c>
      <c r="H751" s="95">
        <f t="shared" si="516"/>
        <v>1.0424762360514928E-2</v>
      </c>
      <c r="I751" s="91"/>
      <c r="J751" s="96">
        <f>SUM(J739:J750)</f>
        <v>73848950.189234719</v>
      </c>
      <c r="K751" s="95">
        <f t="shared" si="517"/>
        <v>1.0423002262668346E-2</v>
      </c>
      <c r="L751" s="114"/>
      <c r="M751" s="104"/>
      <c r="N751" s="60">
        <f t="shared" si="518"/>
        <v>0.4477675150055172</v>
      </c>
      <c r="O751" s="77">
        <f>AVERAGE(O739:O750)</f>
        <v>4.7369385243249441E-2</v>
      </c>
      <c r="P751" s="91"/>
      <c r="Q751" s="97"/>
      <c r="R751" s="97"/>
      <c r="S751" s="91"/>
      <c r="T751" s="105">
        <f>AVERAGE(T739:T750)</f>
        <v>4.7369385243249428E-2</v>
      </c>
    </row>
    <row r="752" spans="1:20" s="36" customFormat="1">
      <c r="D752" s="61"/>
    </row>
    <row r="753" spans="1:20" s="36" customFormat="1">
      <c r="A753" s="36">
        <f>+A739+1</f>
        <v>2050</v>
      </c>
      <c r="B753" s="132" t="str">
        <f>+B739</f>
        <v>January</v>
      </c>
      <c r="C753" s="33">
        <v>12405280.366771979</v>
      </c>
      <c r="D753" s="64">
        <f>(C753/C739)-1</f>
        <v>1.0369062890754233E-2</v>
      </c>
      <c r="E753" s="29">
        <f>(G753+J750-J753)</f>
        <v>12575692.491044659</v>
      </c>
      <c r="F753" s="65">
        <f t="shared" ref="F753:F764" si="527">(E753/E739)-1</f>
        <v>1.0370236756822804E-2</v>
      </c>
      <c r="G753" s="29">
        <f>+(C753-(C753*T753))</f>
        <v>11778779.817513723</v>
      </c>
      <c r="H753" s="65">
        <f t="shared" ref="H753:H765" si="528">(G753/G739)-1</f>
        <v>1.0369062890754455E-2</v>
      </c>
      <c r="I753" s="62"/>
      <c r="J753" s="29">
        <f>+C753*Q753</f>
        <v>5049030.7945235176</v>
      </c>
      <c r="K753" s="65">
        <f t="shared" ref="K753:K765" si="529">(J753/J739)-1</f>
        <v>1.0369062890754233E-2</v>
      </c>
      <c r="L753" s="90"/>
      <c r="M753" s="90"/>
      <c r="N753" s="53">
        <f t="shared" ref="N753:N765" si="530">(J753/C753)</f>
        <v>0.40700658471593604</v>
      </c>
      <c r="O753" s="54">
        <f t="shared" ref="O753:O764" si="531">(C753-G753)/C753</f>
        <v>5.0502731960525626E-2</v>
      </c>
      <c r="P753" s="62"/>
      <c r="Q753" s="67">
        <f>+Q739</f>
        <v>0.40700658471593604</v>
      </c>
      <c r="R753" s="111"/>
      <c r="T753" s="67">
        <f t="shared" ref="T753:T764" si="532">+T739</f>
        <v>5.0502731960525703E-2</v>
      </c>
    </row>
    <row r="754" spans="1:20" s="36" customFormat="1">
      <c r="B754" s="132" t="str">
        <f t="shared" ref="B754:B765" si="533">+B740</f>
        <v>February</v>
      </c>
      <c r="C754" s="33">
        <v>11455924.959238308</v>
      </c>
      <c r="D754" s="64">
        <f t="shared" ref="D754:D765" si="534">(C754/C740)-1</f>
        <v>1.0367514977211112E-2</v>
      </c>
      <c r="E754" s="29">
        <f>(G754+J753-J754)</f>
        <v>11454628.924103674</v>
      </c>
      <c r="F754" s="65">
        <f t="shared" si="527"/>
        <v>1.0368197273993074E-2</v>
      </c>
      <c r="G754" s="29">
        <f t="shared" ref="G754:G764" si="535">+(C754-(C754*T754))</f>
        <v>10880839.39554872</v>
      </c>
      <c r="H754" s="65">
        <f t="shared" si="528"/>
        <v>1.0367514977211112E-2</v>
      </c>
      <c r="I754" s="62"/>
      <c r="J754" s="29">
        <f t="shared" ref="J754:J764" si="536">+C754*Q754</f>
        <v>4475241.2659685658</v>
      </c>
      <c r="K754" s="65">
        <f t="shared" si="529"/>
        <v>1.0367514977211112E-2</v>
      </c>
      <c r="L754" s="90"/>
      <c r="M754" s="90"/>
      <c r="N754" s="53">
        <f t="shared" si="530"/>
        <v>0.39064861911125159</v>
      </c>
      <c r="O754" s="54">
        <f t="shared" si="531"/>
        <v>5.0199836829921456E-2</v>
      </c>
      <c r="P754" s="62"/>
      <c r="Q754" s="67">
        <f t="shared" ref="Q754:Q764" si="537">+Q740</f>
        <v>0.39064861911125159</v>
      </c>
      <c r="R754" s="111"/>
      <c r="T754" s="67">
        <f t="shared" si="532"/>
        <v>5.0199836829921421E-2</v>
      </c>
    </row>
    <row r="755" spans="1:20" s="36" customFormat="1">
      <c r="B755" s="132" t="str">
        <f t="shared" si="533"/>
        <v>March</v>
      </c>
      <c r="C755" s="33">
        <v>12581636.934317518</v>
      </c>
      <c r="D755" s="64">
        <f t="shared" si="534"/>
        <v>1.0374106682508266E-2</v>
      </c>
      <c r="E755" s="29">
        <f t="shared" ref="E755:E764" si="538">(G755+J754-J755)</f>
        <v>11423169.779013116</v>
      </c>
      <c r="F755" s="65">
        <f t="shared" si="527"/>
        <v>1.0371524247931196E-2</v>
      </c>
      <c r="G755" s="29">
        <f t="shared" si="535"/>
        <v>11961419.309115553</v>
      </c>
      <c r="H755" s="65">
        <f t="shared" si="528"/>
        <v>1.0374106682508266E-2</v>
      </c>
      <c r="I755" s="62"/>
      <c r="J755" s="29">
        <f t="shared" si="536"/>
        <v>5013490.7960710041</v>
      </c>
      <c r="K755" s="65">
        <f t="shared" si="529"/>
        <v>1.0374106682508266E-2</v>
      </c>
      <c r="L755" s="90"/>
      <c r="M755" s="90"/>
      <c r="N755" s="53">
        <f t="shared" si="530"/>
        <v>0.39847682954483199</v>
      </c>
      <c r="O755" s="54">
        <f t="shared" si="531"/>
        <v>4.9295463574399193E-2</v>
      </c>
      <c r="P755" s="62"/>
      <c r="Q755" s="67">
        <f t="shared" si="537"/>
        <v>0.39847682954483199</v>
      </c>
      <c r="R755" s="111"/>
      <c r="T755" s="67">
        <f t="shared" si="532"/>
        <v>4.9295463574399137E-2</v>
      </c>
    </row>
    <row r="756" spans="1:20" s="36" customFormat="1">
      <c r="B756" s="132" t="str">
        <f t="shared" si="533"/>
        <v>April</v>
      </c>
      <c r="C756" s="33">
        <v>12952658.674814325</v>
      </c>
      <c r="D756" s="64">
        <f t="shared" si="534"/>
        <v>1.0381315624763632E-2</v>
      </c>
      <c r="E756" s="29">
        <f t="shared" si="538"/>
        <v>11705624.261291863</v>
      </c>
      <c r="F756" s="65">
        <f t="shared" si="527"/>
        <v>1.0378228039491511E-2</v>
      </c>
      <c r="G756" s="29">
        <f t="shared" si="535"/>
        <v>12361272.318786304</v>
      </c>
      <c r="H756" s="65">
        <f t="shared" si="528"/>
        <v>1.0381315624763632E-2</v>
      </c>
      <c r="I756" s="62"/>
      <c r="J756" s="29">
        <f t="shared" si="536"/>
        <v>5669138.8535654452</v>
      </c>
      <c r="K756" s="65">
        <f t="shared" si="529"/>
        <v>1.038131562476341E-2</v>
      </c>
      <c r="L756" s="90"/>
      <c r="M756" s="90"/>
      <c r="N756" s="53">
        <f t="shared" si="530"/>
        <v>0.43768148268963103</v>
      </c>
      <c r="O756" s="54">
        <f t="shared" si="531"/>
        <v>4.5657526448831393E-2</v>
      </c>
      <c r="P756" s="62"/>
      <c r="Q756" s="67">
        <f t="shared" si="537"/>
        <v>0.43768148268963103</v>
      </c>
      <c r="R756" s="111"/>
      <c r="T756" s="67">
        <f t="shared" si="532"/>
        <v>4.5657526448831441E-2</v>
      </c>
    </row>
    <row r="757" spans="1:20" s="36" customFormat="1">
      <c r="B757" s="132" t="str">
        <f t="shared" si="533"/>
        <v>May</v>
      </c>
      <c r="C757" s="33">
        <v>14713655.768142952</v>
      </c>
      <c r="D757" s="64">
        <f t="shared" si="534"/>
        <v>1.0353046667057386E-2</v>
      </c>
      <c r="E757" s="29">
        <f t="shared" si="538"/>
        <v>13185668.123275746</v>
      </c>
      <c r="F757" s="65">
        <f t="shared" si="527"/>
        <v>1.0365200627624249E-2</v>
      </c>
      <c r="G757" s="29">
        <f t="shared" si="535"/>
        <v>14072364.004177678</v>
      </c>
      <c r="H757" s="65">
        <f t="shared" si="528"/>
        <v>1.0353046667057386E-2</v>
      </c>
      <c r="I757" s="62"/>
      <c r="J757" s="29">
        <f t="shared" si="536"/>
        <v>6555834.734467377</v>
      </c>
      <c r="K757" s="65">
        <f t="shared" si="529"/>
        <v>1.0353046667057386E-2</v>
      </c>
      <c r="L757" s="90"/>
      <c r="M757" s="90"/>
      <c r="N757" s="53">
        <f t="shared" si="530"/>
        <v>0.44556124173175526</v>
      </c>
      <c r="O757" s="54">
        <f t="shared" si="531"/>
        <v>4.3584801362130297E-2</v>
      </c>
      <c r="P757" s="62"/>
      <c r="Q757" s="67">
        <f t="shared" si="537"/>
        <v>0.44556124173175526</v>
      </c>
      <c r="R757" s="111"/>
      <c r="T757" s="67">
        <f t="shared" si="532"/>
        <v>4.3584801362130311E-2</v>
      </c>
    </row>
    <row r="758" spans="1:20" s="36" customFormat="1">
      <c r="B758" s="132" t="str">
        <f t="shared" si="533"/>
        <v>June</v>
      </c>
      <c r="C758" s="33">
        <v>15386261.08252064</v>
      </c>
      <c r="D758" s="64">
        <f t="shared" si="534"/>
        <v>1.0340319866864123E-2</v>
      </c>
      <c r="E758" s="29">
        <f t="shared" si="538"/>
        <v>14378236.223323049</v>
      </c>
      <c r="F758" s="65">
        <f t="shared" si="527"/>
        <v>1.034612268062296E-2</v>
      </c>
      <c r="G758" s="29">
        <f t="shared" si="535"/>
        <v>14706423.341098653</v>
      </c>
      <c r="H758" s="65">
        <f t="shared" si="528"/>
        <v>1.0340319866864345E-2</v>
      </c>
      <c r="I758" s="62"/>
      <c r="J758" s="29">
        <f t="shared" si="536"/>
        <v>6884021.852242982</v>
      </c>
      <c r="K758" s="65">
        <f t="shared" si="529"/>
        <v>1.0340319866864123E-2</v>
      </c>
      <c r="L758" s="90"/>
      <c r="M758" s="90"/>
      <c r="N758" s="53">
        <f t="shared" si="530"/>
        <v>0.44741356040444974</v>
      </c>
      <c r="O758" s="54">
        <f t="shared" si="531"/>
        <v>4.4184726736133911E-2</v>
      </c>
      <c r="P758" s="62"/>
      <c r="Q758" s="67">
        <f t="shared" si="537"/>
        <v>0.44741356040444974</v>
      </c>
      <c r="R758" s="111"/>
      <c r="T758" s="67">
        <f t="shared" si="532"/>
        <v>4.4184726736133953E-2</v>
      </c>
    </row>
    <row r="759" spans="1:20" s="36" customFormat="1">
      <c r="B759" s="132" t="str">
        <f t="shared" si="533"/>
        <v>July</v>
      </c>
      <c r="C759" s="33">
        <v>16358244.7313223</v>
      </c>
      <c r="D759" s="64">
        <f t="shared" si="534"/>
        <v>1.0312473725355931E-2</v>
      </c>
      <c r="E759" s="29">
        <f t="shared" si="538"/>
        <v>15224585.758947674</v>
      </c>
      <c r="F759" s="65">
        <f t="shared" si="527"/>
        <v>1.0325064580389176E-2</v>
      </c>
      <c r="G759" s="29">
        <f t="shared" si="535"/>
        <v>15596982.130450491</v>
      </c>
      <c r="H759" s="65">
        <f t="shared" si="528"/>
        <v>1.0312473725355931E-2</v>
      </c>
      <c r="I759" s="62"/>
      <c r="J759" s="29">
        <f t="shared" si="536"/>
        <v>7256418.2237457978</v>
      </c>
      <c r="K759" s="65">
        <f t="shared" si="529"/>
        <v>1.0312473725355931E-2</v>
      </c>
      <c r="L759" s="90"/>
      <c r="M759" s="90"/>
      <c r="N759" s="53">
        <f t="shared" si="530"/>
        <v>0.44359393950448822</v>
      </c>
      <c r="O759" s="54">
        <f t="shared" si="531"/>
        <v>4.6536936778685367E-2</v>
      </c>
      <c r="P759" s="62"/>
      <c r="Q759" s="67">
        <f t="shared" si="537"/>
        <v>0.44359393950448822</v>
      </c>
      <c r="R759" s="111"/>
      <c r="T759" s="67">
        <f t="shared" si="532"/>
        <v>4.6536936778685332E-2</v>
      </c>
    </row>
    <row r="760" spans="1:20" s="36" customFormat="1">
      <c r="B760" s="132" t="str">
        <f t="shared" si="533"/>
        <v>August</v>
      </c>
      <c r="C760" s="33">
        <v>16652618.805468272</v>
      </c>
      <c r="D760" s="64">
        <f t="shared" si="534"/>
        <v>1.0315978381761237E-2</v>
      </c>
      <c r="E760" s="29">
        <f t="shared" si="538"/>
        <v>15435874.681557493</v>
      </c>
      <c r="F760" s="65">
        <f t="shared" si="527"/>
        <v>1.0314330836683316E-2</v>
      </c>
      <c r="G760" s="29">
        <f t="shared" si="535"/>
        <v>15835200.065779634</v>
      </c>
      <c r="H760" s="65">
        <f t="shared" si="528"/>
        <v>1.0315978381761237E-2</v>
      </c>
      <c r="I760" s="62"/>
      <c r="J760" s="29">
        <f t="shared" si="536"/>
        <v>7655743.6079679374</v>
      </c>
      <c r="K760" s="65">
        <f t="shared" si="529"/>
        <v>1.0315978381761237E-2</v>
      </c>
      <c r="L760" s="90"/>
      <c r="M760" s="90"/>
      <c r="N760" s="53">
        <f t="shared" si="530"/>
        <v>0.45973211165165184</v>
      </c>
      <c r="O760" s="54">
        <f t="shared" si="531"/>
        <v>4.9086497999955431E-2</v>
      </c>
      <c r="P760" s="62"/>
      <c r="Q760" s="67">
        <f t="shared" si="537"/>
        <v>0.45973211165165184</v>
      </c>
      <c r="R760" s="111"/>
      <c r="T760" s="67">
        <f t="shared" si="532"/>
        <v>4.9086497999955465E-2</v>
      </c>
    </row>
    <row r="761" spans="1:20" s="36" customFormat="1">
      <c r="B761" s="132" t="str">
        <f t="shared" si="533"/>
        <v>September</v>
      </c>
      <c r="C761" s="33">
        <v>15333016.520045517</v>
      </c>
      <c r="D761" s="64">
        <f t="shared" si="534"/>
        <v>1.0319363174300822E-2</v>
      </c>
      <c r="E761" s="29">
        <f t="shared" si="538"/>
        <v>15099963.703090653</v>
      </c>
      <c r="F761" s="65">
        <f t="shared" si="527"/>
        <v>1.0317647067748847E-2</v>
      </c>
      <c r="G761" s="29">
        <f t="shared" si="535"/>
        <v>14581899.118555602</v>
      </c>
      <c r="H761" s="65">
        <f t="shared" si="528"/>
        <v>1.0319363174300822E-2</v>
      </c>
      <c r="I761" s="62"/>
      <c r="J761" s="29">
        <f t="shared" si="536"/>
        <v>7137679.0234328881</v>
      </c>
      <c r="K761" s="65">
        <f t="shared" si="529"/>
        <v>1.0319363174300822E-2</v>
      </c>
      <c r="L761" s="90"/>
      <c r="M761" s="90"/>
      <c r="N761" s="53">
        <f t="shared" si="530"/>
        <v>0.4655104241296219</v>
      </c>
      <c r="O761" s="54">
        <f t="shared" si="531"/>
        <v>4.8986929643488414E-2</v>
      </c>
      <c r="P761" s="62"/>
      <c r="Q761" s="67">
        <f t="shared" si="537"/>
        <v>0.4655104241296219</v>
      </c>
      <c r="R761" s="111"/>
      <c r="T761" s="67">
        <f t="shared" si="532"/>
        <v>4.8986929643488428E-2</v>
      </c>
    </row>
    <row r="762" spans="1:20" s="36" customFormat="1">
      <c r="B762" s="132" t="str">
        <f t="shared" si="533"/>
        <v>October</v>
      </c>
      <c r="C762" s="33">
        <v>14378925.126974925</v>
      </c>
      <c r="D762" s="64">
        <f t="shared" si="534"/>
        <v>1.0304241225955524E-2</v>
      </c>
      <c r="E762" s="29">
        <f t="shared" si="538"/>
        <v>13947253.890241604</v>
      </c>
      <c r="F762" s="65">
        <f t="shared" si="527"/>
        <v>1.0311980012785993E-2</v>
      </c>
      <c r="G762" s="29">
        <f t="shared" si="535"/>
        <v>13674135.644987607</v>
      </c>
      <c r="H762" s="65">
        <f t="shared" si="528"/>
        <v>1.0304241225955524E-2</v>
      </c>
      <c r="I762" s="62"/>
      <c r="J762" s="29">
        <f t="shared" si="536"/>
        <v>6864560.7781788884</v>
      </c>
      <c r="K762" s="65">
        <f t="shared" si="529"/>
        <v>1.0304241225955524E-2</v>
      </c>
      <c r="L762" s="90"/>
      <c r="M762" s="90"/>
      <c r="N762" s="53">
        <f t="shared" si="530"/>
        <v>0.47740430648052701</v>
      </c>
      <c r="O762" s="54">
        <f t="shared" si="531"/>
        <v>4.9015449747709577E-2</v>
      </c>
      <c r="P762" s="62"/>
      <c r="Q762" s="67">
        <f t="shared" si="537"/>
        <v>0.47740430648052701</v>
      </c>
      <c r="R762" s="111"/>
      <c r="T762" s="67">
        <f t="shared" si="532"/>
        <v>4.9015449747709543E-2</v>
      </c>
    </row>
    <row r="763" spans="1:20" s="36" customFormat="1">
      <c r="B763" s="132" t="str">
        <f t="shared" si="533"/>
        <v>November</v>
      </c>
      <c r="C763" s="33">
        <v>12028029.952567149</v>
      </c>
      <c r="D763" s="64">
        <f t="shared" si="534"/>
        <v>1.0307415389456898E-2</v>
      </c>
      <c r="E763" s="29">
        <f t="shared" si="538"/>
        <v>12223944.473313142</v>
      </c>
      <c r="F763" s="65">
        <f t="shared" si="527"/>
        <v>1.0305632882317894E-2</v>
      </c>
      <c r="G763" s="29">
        <f t="shared" si="535"/>
        <v>11504169.900980314</v>
      </c>
      <c r="H763" s="65">
        <f t="shared" si="528"/>
        <v>1.0307415389456898E-2</v>
      </c>
      <c r="I763" s="62"/>
      <c r="J763" s="29">
        <f t="shared" si="536"/>
        <v>6144786.205846061</v>
      </c>
      <c r="K763" s="65">
        <f t="shared" si="529"/>
        <v>1.0307415389456898E-2</v>
      </c>
      <c r="L763" s="90"/>
      <c r="M763" s="90"/>
      <c r="N763" s="53">
        <f t="shared" si="530"/>
        <v>0.51087220684336387</v>
      </c>
      <c r="O763" s="54">
        <f t="shared" si="531"/>
        <v>4.3553271288206845E-2</v>
      </c>
      <c r="P763" s="62"/>
      <c r="Q763" s="67">
        <f t="shared" si="537"/>
        <v>0.51087220684336387</v>
      </c>
      <c r="R763" s="111"/>
      <c r="T763" s="67">
        <f t="shared" si="532"/>
        <v>4.355327128820681E-2</v>
      </c>
    </row>
    <row r="764" spans="1:20" s="36" customFormat="1">
      <c r="B764" s="132" t="str">
        <f t="shared" si="533"/>
        <v>December</v>
      </c>
      <c r="C764" s="33">
        <v>12385139.814143887</v>
      </c>
      <c r="D764" s="64">
        <f t="shared" si="534"/>
        <v>1.0281873162257815E-2</v>
      </c>
      <c r="E764" s="29">
        <f t="shared" si="538"/>
        <v>12031513.255539928</v>
      </c>
      <c r="F764" s="65">
        <f t="shared" si="527"/>
        <v>1.0294918037042855E-2</v>
      </c>
      <c r="G764" s="29">
        <f t="shared" si="535"/>
        <v>11792777.767000586</v>
      </c>
      <c r="H764" s="65">
        <f t="shared" si="528"/>
        <v>1.0281873162257815E-2</v>
      </c>
      <c r="I764" s="62"/>
      <c r="J764" s="29">
        <f t="shared" si="536"/>
        <v>5906050.7173067182</v>
      </c>
      <c r="K764" s="65">
        <f t="shared" si="529"/>
        <v>1.0281873162257815E-2</v>
      </c>
      <c r="L764" s="90"/>
      <c r="M764" s="90"/>
      <c r="N764" s="53">
        <f t="shared" si="530"/>
        <v>0.47686588976266386</v>
      </c>
      <c r="O764" s="54">
        <f t="shared" si="531"/>
        <v>4.7828450549005579E-2</v>
      </c>
      <c r="P764" s="62"/>
      <c r="Q764" s="67">
        <f t="shared" si="537"/>
        <v>0.47686588976266392</v>
      </c>
      <c r="R764" s="111"/>
      <c r="T764" s="67">
        <f t="shared" si="532"/>
        <v>4.7828450549005537E-2</v>
      </c>
    </row>
    <row r="765" spans="1:20" s="36" customFormat="1">
      <c r="B765" s="132" t="str">
        <f t="shared" si="533"/>
        <v>TOTAL</v>
      </c>
      <c r="C765" s="93">
        <f>SUM(C753:C764)</f>
        <v>166631392.7363278</v>
      </c>
      <c r="D765" s="94">
        <f t="shared" si="534"/>
        <v>1.0334262792681015E-2</v>
      </c>
      <c r="E765" s="93">
        <f>SUM(E753:E764)</f>
        <v>158686155.56474259</v>
      </c>
      <c r="F765" s="95">
        <f>(E765/E751)-1</f>
        <v>1.0337583741687695E-2</v>
      </c>
      <c r="G765" s="93">
        <f>SUM(G753:G764)</f>
        <v>158746262.81399488</v>
      </c>
      <c r="H765" s="95">
        <f t="shared" si="528"/>
        <v>1.0334258770509974E-2</v>
      </c>
      <c r="I765" s="91"/>
      <c r="J765" s="96">
        <f>SUM(J753:J764)</f>
        <v>74611996.853317171</v>
      </c>
      <c r="K765" s="95">
        <f t="shared" si="529"/>
        <v>1.0332532312608E-2</v>
      </c>
      <c r="L765" s="114"/>
      <c r="M765" s="104"/>
      <c r="N765" s="60">
        <f t="shared" si="530"/>
        <v>0.44776674807838168</v>
      </c>
      <c r="O765" s="77">
        <f>AVERAGE(O753:O764)</f>
        <v>4.7369385243249414E-2</v>
      </c>
      <c r="P765" s="91"/>
      <c r="Q765" s="97"/>
      <c r="R765" s="97"/>
      <c r="S765" s="91"/>
      <c r="T765" s="105">
        <f>AVERAGE(T753:T764)</f>
        <v>4.7369385243249428E-2</v>
      </c>
    </row>
    <row r="766" spans="1:20" s="36" customFormat="1">
      <c r="D766" s="61"/>
      <c r="R766" s="62"/>
    </row>
    <row r="767" spans="1:20" s="36" customFormat="1">
      <c r="A767" s="36">
        <f>+A753+1</f>
        <v>2051</v>
      </c>
      <c r="B767" s="132" t="str">
        <f>+B753</f>
        <v>January</v>
      </c>
      <c r="C767" s="33">
        <v>12532797.03710638</v>
      </c>
      <c r="D767" s="64">
        <f>(C767/C753)-1</f>
        <v>1.0279225181879736E-2</v>
      </c>
      <c r="E767" s="29">
        <f>(G767+J764-J767)</f>
        <v>12704976.345921777</v>
      </c>
      <c r="F767" s="65">
        <f t="shared" ref="F767:F778" si="539">(E767/E753)-1</f>
        <v>1.0280456123524351E-2</v>
      </c>
      <c r="G767" s="29">
        <f>+(C767-(C767*T767))</f>
        <v>11899856.547625726</v>
      </c>
      <c r="H767" s="65">
        <f t="shared" ref="H767:H779" si="540">(G767/G753)-1</f>
        <v>1.0279225181879736E-2</v>
      </c>
      <c r="I767" s="62"/>
      <c r="J767" s="29">
        <f>+C767*Q767</f>
        <v>5100930.9190106699</v>
      </c>
      <c r="K767" s="65">
        <f t="shared" ref="K767:K779" si="541">(J767/J753)-1</f>
        <v>1.0279225181879736E-2</v>
      </c>
      <c r="L767" s="90"/>
      <c r="M767" s="90"/>
      <c r="N767" s="53">
        <f t="shared" ref="N767:N779" si="542">(J767/C767)</f>
        <v>0.40700658471593604</v>
      </c>
      <c r="O767" s="54">
        <f t="shared" ref="O767:O778" si="543">(C767-G767)/C767</f>
        <v>5.0502731960525668E-2</v>
      </c>
      <c r="P767" s="62"/>
      <c r="Q767" s="67">
        <f>+Q753</f>
        <v>0.40700658471593604</v>
      </c>
      <c r="R767" s="111"/>
      <c r="T767" s="67">
        <f t="shared" ref="T767:T778" si="544">+T753</f>
        <v>5.0502731960525703E-2</v>
      </c>
    </row>
    <row r="768" spans="1:20" s="36" customFormat="1">
      <c r="B768" s="132" t="str">
        <f t="shared" ref="B768:B779" si="545">+B754</f>
        <v>February</v>
      </c>
      <c r="C768" s="33">
        <v>11573670.235721968</v>
      </c>
      <c r="D768" s="64">
        <f t="shared" ref="D768:D779" si="546">(C768/C754)-1</f>
        <v>1.0278111710980475E-2</v>
      </c>
      <c r="E768" s="29">
        <f>(G768+J767-J768)</f>
        <v>11572366.501742296</v>
      </c>
      <c r="F768" s="65">
        <f t="shared" si="539"/>
        <v>1.027860251246282E-2</v>
      </c>
      <c r="G768" s="29">
        <f t="shared" ref="G768:G778" si="547">+(C768-(C768*T768))</f>
        <v>10992673.878365407</v>
      </c>
      <c r="H768" s="65">
        <f t="shared" si="540"/>
        <v>1.0278111710980475E-2</v>
      </c>
      <c r="I768" s="62"/>
      <c r="J768" s="29">
        <f t="shared" ref="J768:J778" si="548">+C768*Q768</f>
        <v>4521238.2956337808</v>
      </c>
      <c r="K768" s="65">
        <f t="shared" si="541"/>
        <v>1.0278111710980475E-2</v>
      </c>
      <c r="L768" s="90"/>
      <c r="M768" s="90"/>
      <c r="N768" s="53">
        <f t="shared" si="542"/>
        <v>0.39064861911125159</v>
      </c>
      <c r="O768" s="54">
        <f t="shared" si="543"/>
        <v>5.0199836829921449E-2</v>
      </c>
      <c r="P768" s="62"/>
      <c r="Q768" s="67">
        <f t="shared" ref="Q768:Q778" si="549">+Q754</f>
        <v>0.39064861911125159</v>
      </c>
      <c r="R768" s="111"/>
      <c r="T768" s="67">
        <f t="shared" si="544"/>
        <v>5.0199836829921421E-2</v>
      </c>
    </row>
    <row r="769" spans="1:20" s="36" customFormat="1">
      <c r="B769" s="132" t="str">
        <f t="shared" si="545"/>
        <v>March</v>
      </c>
      <c r="C769" s="33">
        <v>12711042.220918981</v>
      </c>
      <c r="D769" s="64">
        <f t="shared" si="546"/>
        <v>1.0285250423059056E-2</v>
      </c>
      <c r="E769" s="29">
        <f t="shared" ref="E769:E778" si="550">(G769+J768-J769)</f>
        <v>11540627.993356507</v>
      </c>
      <c r="F769" s="65">
        <f t="shared" si="539"/>
        <v>1.0282453698551075E-2</v>
      </c>
      <c r="G769" s="29">
        <f t="shared" si="547"/>
        <v>12084445.502125021</v>
      </c>
      <c r="H769" s="65">
        <f t="shared" si="540"/>
        <v>1.0285250423059056E-2</v>
      </c>
      <c r="I769" s="62"/>
      <c r="J769" s="29">
        <f t="shared" si="548"/>
        <v>5065055.8044022955</v>
      </c>
      <c r="K769" s="65">
        <f t="shared" si="541"/>
        <v>1.0285250423058834E-2</v>
      </c>
      <c r="L769" s="90"/>
      <c r="M769" s="90"/>
      <c r="N769" s="53">
        <f t="shared" si="542"/>
        <v>0.39847682954483199</v>
      </c>
      <c r="O769" s="54">
        <f t="shared" si="543"/>
        <v>4.9295463574399068E-2</v>
      </c>
      <c r="P769" s="62"/>
      <c r="Q769" s="67">
        <f t="shared" si="549"/>
        <v>0.39847682954483199</v>
      </c>
      <c r="R769" s="111"/>
      <c r="T769" s="67">
        <f t="shared" si="544"/>
        <v>4.9295463574399137E-2</v>
      </c>
    </row>
    <row r="770" spans="1:20" s="36" customFormat="1">
      <c r="B770" s="132" t="str">
        <f t="shared" si="545"/>
        <v>April</v>
      </c>
      <c r="C770" s="33">
        <v>13085978.81842985</v>
      </c>
      <c r="D770" s="64">
        <f t="shared" si="546"/>
        <v>1.0292878625355772E-2</v>
      </c>
      <c r="E770" s="29">
        <f t="shared" si="550"/>
        <v>11826070.587125354</v>
      </c>
      <c r="F770" s="65">
        <f t="shared" si="539"/>
        <v>1.0289611484607608E-2</v>
      </c>
      <c r="G770" s="29">
        <f t="shared" si="547"/>
        <v>12488505.394418541</v>
      </c>
      <c r="H770" s="65">
        <f t="shared" si="540"/>
        <v>1.0292878625355772E-2</v>
      </c>
      <c r="I770" s="62"/>
      <c r="J770" s="29">
        <f t="shared" si="548"/>
        <v>5727490.6116954824</v>
      </c>
      <c r="K770" s="65">
        <f t="shared" si="541"/>
        <v>1.0292878625355772E-2</v>
      </c>
      <c r="L770" s="90"/>
      <c r="M770" s="90"/>
      <c r="N770" s="53">
        <f t="shared" si="542"/>
        <v>0.43768148268963103</v>
      </c>
      <c r="O770" s="54">
        <f t="shared" si="543"/>
        <v>4.5657526448831427E-2</v>
      </c>
      <c r="P770" s="62"/>
      <c r="Q770" s="67">
        <f t="shared" si="549"/>
        <v>0.43768148268963103</v>
      </c>
      <c r="R770" s="111"/>
      <c r="T770" s="67">
        <f t="shared" si="544"/>
        <v>4.5657526448831441E-2</v>
      </c>
    </row>
    <row r="771" spans="1:20" s="36" customFormat="1">
      <c r="B771" s="132" t="str">
        <f t="shared" si="545"/>
        <v>May</v>
      </c>
      <c r="C771" s="33">
        <v>14864679.182923127</v>
      </c>
      <c r="D771" s="64">
        <f t="shared" si="546"/>
        <v>1.0264166646277051E-2</v>
      </c>
      <c r="E771" s="29">
        <f t="shared" si="550"/>
        <v>13321170.790431708</v>
      </c>
      <c r="F771" s="65">
        <f t="shared" si="539"/>
        <v>1.0276511276419154E-2</v>
      </c>
      <c r="G771" s="29">
        <f t="shared" si="547"/>
        <v>14216805.093423629</v>
      </c>
      <c r="H771" s="65">
        <f t="shared" si="540"/>
        <v>1.0264166646277051E-2</v>
      </c>
      <c r="I771" s="62"/>
      <c r="J771" s="29">
        <f t="shared" si="548"/>
        <v>6623124.9146874016</v>
      </c>
      <c r="K771" s="65">
        <f t="shared" si="541"/>
        <v>1.0264166646277051E-2</v>
      </c>
      <c r="L771" s="90"/>
      <c r="M771" s="90"/>
      <c r="N771" s="53">
        <f t="shared" si="542"/>
        <v>0.44556124173175526</v>
      </c>
      <c r="O771" s="54">
        <f t="shared" si="543"/>
        <v>4.3584801362130297E-2</v>
      </c>
      <c r="P771" s="62"/>
      <c r="Q771" s="67">
        <f t="shared" si="549"/>
        <v>0.44556124173175526</v>
      </c>
      <c r="R771" s="111"/>
      <c r="T771" s="67">
        <f t="shared" si="544"/>
        <v>4.3584801362130311E-2</v>
      </c>
    </row>
    <row r="772" spans="1:20" s="36" customFormat="1">
      <c r="B772" s="132" t="str">
        <f t="shared" si="545"/>
        <v>June</v>
      </c>
      <c r="C772" s="33">
        <v>15543994.514099168</v>
      </c>
      <c r="D772" s="64">
        <f t="shared" si="546"/>
        <v>1.0251576437742882E-2</v>
      </c>
      <c r="E772" s="29">
        <f t="shared" si="550"/>
        <v>14525718.350332789</v>
      </c>
      <c r="F772" s="65">
        <f t="shared" si="539"/>
        <v>1.0257317011561407E-2</v>
      </c>
      <c r="G772" s="29">
        <f t="shared" si="547"/>
        <v>14857187.364105731</v>
      </c>
      <c r="H772" s="65">
        <f t="shared" si="540"/>
        <v>1.0251576437742882E-2</v>
      </c>
      <c r="I772" s="62"/>
      <c r="J772" s="29">
        <f t="shared" si="548"/>
        <v>6954593.9284603437</v>
      </c>
      <c r="K772" s="65">
        <f t="shared" si="541"/>
        <v>1.0251576437742882E-2</v>
      </c>
      <c r="L772" s="90"/>
      <c r="M772" s="90"/>
      <c r="N772" s="53">
        <f t="shared" si="542"/>
        <v>0.44741356040444974</v>
      </c>
      <c r="O772" s="54">
        <f t="shared" si="543"/>
        <v>4.4184726736133918E-2</v>
      </c>
      <c r="P772" s="62"/>
      <c r="Q772" s="67">
        <f t="shared" si="549"/>
        <v>0.44741356040444974</v>
      </c>
      <c r="R772" s="111"/>
      <c r="T772" s="67">
        <f t="shared" si="544"/>
        <v>4.4184726736133953E-2</v>
      </c>
    </row>
    <row r="773" spans="1:20" s="36" customFormat="1">
      <c r="B773" s="132" t="str">
        <f t="shared" si="545"/>
        <v>July</v>
      </c>
      <c r="C773" s="33">
        <v>16525480.4895787</v>
      </c>
      <c r="D773" s="64">
        <f t="shared" si="546"/>
        <v>1.0223331476156616E-2</v>
      </c>
      <c r="E773" s="29">
        <f t="shared" si="550"/>
        <v>15380426.184681349</v>
      </c>
      <c r="F773" s="65">
        <f t="shared" si="539"/>
        <v>1.0236102853707241E-2</v>
      </c>
      <c r="G773" s="29">
        <f t="shared" si="547"/>
        <v>15756435.248797778</v>
      </c>
      <c r="H773" s="65">
        <f t="shared" si="540"/>
        <v>1.0223331476156616E-2</v>
      </c>
      <c r="I773" s="62"/>
      <c r="J773" s="29">
        <f t="shared" si="548"/>
        <v>7330602.9925767742</v>
      </c>
      <c r="K773" s="65">
        <f t="shared" si="541"/>
        <v>1.0223331476156616E-2</v>
      </c>
      <c r="L773" s="90"/>
      <c r="M773" s="90"/>
      <c r="N773" s="53">
        <f t="shared" si="542"/>
        <v>0.44359393950448822</v>
      </c>
      <c r="O773" s="54">
        <f t="shared" si="543"/>
        <v>4.6536936778685319E-2</v>
      </c>
      <c r="P773" s="62"/>
      <c r="Q773" s="67">
        <f t="shared" si="549"/>
        <v>0.44359393950448822</v>
      </c>
      <c r="R773" s="111"/>
      <c r="T773" s="67">
        <f t="shared" si="544"/>
        <v>4.6536936778685332E-2</v>
      </c>
    </row>
    <row r="774" spans="1:20" s="36" customFormat="1">
      <c r="B774" s="132" t="str">
        <f t="shared" si="545"/>
        <v>August</v>
      </c>
      <c r="C774" s="33">
        <v>16822927.779089801</v>
      </c>
      <c r="D774" s="64">
        <f t="shared" si="546"/>
        <v>1.022715859955925E-2</v>
      </c>
      <c r="E774" s="29">
        <f t="shared" si="550"/>
        <v>15593712.048840698</v>
      </c>
      <c r="F774" s="65">
        <f t="shared" si="539"/>
        <v>1.0225359465491524E-2</v>
      </c>
      <c r="G774" s="29">
        <f t="shared" si="547"/>
        <v>15997149.168308115</v>
      </c>
      <c r="H774" s="65">
        <f t="shared" si="540"/>
        <v>1.022715859955925E-2</v>
      </c>
      <c r="I774" s="62"/>
      <c r="J774" s="29">
        <f t="shared" si="548"/>
        <v>7734040.1120441882</v>
      </c>
      <c r="K774" s="65">
        <f t="shared" si="541"/>
        <v>1.022715859955925E-2</v>
      </c>
      <c r="L774" s="90"/>
      <c r="M774" s="90"/>
      <c r="N774" s="53">
        <f t="shared" si="542"/>
        <v>0.45973211165165184</v>
      </c>
      <c r="O774" s="54">
        <f t="shared" si="543"/>
        <v>4.9086497999955445E-2</v>
      </c>
      <c r="P774" s="62"/>
      <c r="Q774" s="67">
        <f t="shared" si="549"/>
        <v>0.45973211165165184</v>
      </c>
      <c r="R774" s="111"/>
      <c r="T774" s="67">
        <f t="shared" si="544"/>
        <v>4.9086497999955465E-2</v>
      </c>
    </row>
    <row r="775" spans="1:20" s="36" customFormat="1">
      <c r="B775" s="132" t="str">
        <f t="shared" si="545"/>
        <v>September</v>
      </c>
      <c r="C775" s="33">
        <v>15489888.939402139</v>
      </c>
      <c r="D775" s="64">
        <f t="shared" si="546"/>
        <v>1.0231021348704239E-2</v>
      </c>
      <c r="E775" s="29">
        <f t="shared" si="550"/>
        <v>15254422.181884555</v>
      </c>
      <c r="F775" s="65">
        <f t="shared" si="539"/>
        <v>1.0229062919024701E-2</v>
      </c>
      <c r="G775" s="29">
        <f t="shared" si="547"/>
        <v>14731086.839742197</v>
      </c>
      <c r="H775" s="65">
        <f t="shared" si="540"/>
        <v>1.0231021348704239E-2</v>
      </c>
      <c r="I775" s="62"/>
      <c r="J775" s="29">
        <f t="shared" si="548"/>
        <v>7210704.7699018288</v>
      </c>
      <c r="K775" s="65">
        <f t="shared" si="541"/>
        <v>1.0231021348704239E-2</v>
      </c>
      <c r="L775" s="90"/>
      <c r="M775" s="90"/>
      <c r="N775" s="53">
        <f t="shared" si="542"/>
        <v>0.4655104241296219</v>
      </c>
      <c r="O775" s="54">
        <f t="shared" si="543"/>
        <v>4.8986929643488421E-2</v>
      </c>
      <c r="P775" s="62"/>
      <c r="Q775" s="67">
        <f t="shared" si="549"/>
        <v>0.4655104241296219</v>
      </c>
      <c r="R775" s="111"/>
      <c r="T775" s="67">
        <f t="shared" si="544"/>
        <v>4.8986929643488428E-2</v>
      </c>
    </row>
    <row r="776" spans="1:20" s="36" customFormat="1">
      <c r="B776" s="132" t="str">
        <f t="shared" si="545"/>
        <v>October</v>
      </c>
      <c r="C776" s="33">
        <v>14525819.999031799</v>
      </c>
      <c r="D776" s="64">
        <f t="shared" si="546"/>
        <v>1.0215984210203422E-2</v>
      </c>
      <c r="E776" s="29">
        <f t="shared" si="550"/>
        <v>14089846.146028064</v>
      </c>
      <c r="F776" s="65">
        <f t="shared" si="539"/>
        <v>1.0223679651105044E-2</v>
      </c>
      <c r="G776" s="29">
        <f t="shared" si="547"/>
        <v>13813830.398824982</v>
      </c>
      <c r="H776" s="65">
        <f t="shared" si="540"/>
        <v>1.0215984210203644E-2</v>
      </c>
      <c r="I776" s="62"/>
      <c r="J776" s="29">
        <f t="shared" si="548"/>
        <v>6934689.0226987451</v>
      </c>
      <c r="K776" s="65">
        <f t="shared" si="541"/>
        <v>1.0215984210203422E-2</v>
      </c>
      <c r="L776" s="90"/>
      <c r="M776" s="90"/>
      <c r="N776" s="53">
        <f t="shared" si="542"/>
        <v>0.47740430648052701</v>
      </c>
      <c r="O776" s="54">
        <f t="shared" si="543"/>
        <v>4.9015449747709487E-2</v>
      </c>
      <c r="P776" s="62"/>
      <c r="Q776" s="67">
        <f t="shared" si="549"/>
        <v>0.47740430648052701</v>
      </c>
      <c r="R776" s="111"/>
      <c r="T776" s="67">
        <f t="shared" si="544"/>
        <v>4.9015449747709543E-2</v>
      </c>
    </row>
    <row r="777" spans="1:20" s="36" customFormat="1">
      <c r="B777" s="132" t="str">
        <f t="shared" si="545"/>
        <v>November</v>
      </c>
      <c r="C777" s="33">
        <v>12150953.737987438</v>
      </c>
      <c r="D777" s="64">
        <f t="shared" si="546"/>
        <v>1.0219777129342189E-2</v>
      </c>
      <c r="E777" s="29">
        <f t="shared" si="550"/>
        <v>12348844.424747903</v>
      </c>
      <c r="F777" s="65">
        <f t="shared" si="539"/>
        <v>1.0217647152066078E-2</v>
      </c>
      <c r="G777" s="29">
        <f t="shared" si="547"/>
        <v>11621739.953426421</v>
      </c>
      <c r="H777" s="65">
        <f t="shared" si="540"/>
        <v>1.0219777129342189E-2</v>
      </c>
      <c r="I777" s="62"/>
      <c r="J777" s="29">
        <f t="shared" si="548"/>
        <v>6207584.5513772639</v>
      </c>
      <c r="K777" s="65">
        <f t="shared" si="541"/>
        <v>1.0219777129342189E-2</v>
      </c>
      <c r="L777" s="90"/>
      <c r="M777" s="90"/>
      <c r="N777" s="53">
        <f t="shared" si="542"/>
        <v>0.51087220684336387</v>
      </c>
      <c r="O777" s="54">
        <f t="shared" si="543"/>
        <v>4.355327128820681E-2</v>
      </c>
      <c r="P777" s="62"/>
      <c r="Q777" s="67">
        <f t="shared" si="549"/>
        <v>0.51087220684336387</v>
      </c>
      <c r="R777" s="111"/>
      <c r="T777" s="67">
        <f t="shared" si="544"/>
        <v>4.355327128820681E-2</v>
      </c>
    </row>
    <row r="778" spans="1:20" s="36" customFormat="1">
      <c r="B778" s="132" t="str">
        <f t="shared" si="545"/>
        <v>December</v>
      </c>
      <c r="C778" s="33">
        <v>12511393.230920531</v>
      </c>
      <c r="D778" s="64">
        <f t="shared" si="546"/>
        <v>1.0193943602676336E-2</v>
      </c>
      <c r="E778" s="29">
        <f t="shared" si="550"/>
        <v>12154320.564620059</v>
      </c>
      <c r="F778" s="65">
        <f t="shared" si="539"/>
        <v>1.0207137412543199E-2</v>
      </c>
      <c r="G778" s="29">
        <f t="shared" si="547"/>
        <v>11912992.678476285</v>
      </c>
      <c r="H778" s="65">
        <f t="shared" si="540"/>
        <v>1.0193943602676336E-2</v>
      </c>
      <c r="I778" s="62"/>
      <c r="J778" s="29">
        <f t="shared" si="548"/>
        <v>5966256.6652334891</v>
      </c>
      <c r="K778" s="65">
        <f t="shared" si="541"/>
        <v>1.0193943602676336E-2</v>
      </c>
      <c r="L778" s="90"/>
      <c r="M778" s="90"/>
      <c r="N778" s="53">
        <f t="shared" si="542"/>
        <v>0.47686588976266392</v>
      </c>
      <c r="O778" s="54">
        <f t="shared" si="543"/>
        <v>4.7828450549005572E-2</v>
      </c>
      <c r="P778" s="62"/>
      <c r="Q778" s="67">
        <f t="shared" si="549"/>
        <v>0.47686588976266392</v>
      </c>
      <c r="R778" s="111"/>
      <c r="T778" s="67">
        <f t="shared" si="544"/>
        <v>4.7828450549005537E-2</v>
      </c>
    </row>
    <row r="779" spans="1:20" s="36" customFormat="1">
      <c r="B779" s="132" t="str">
        <f t="shared" si="545"/>
        <v>TOTAL</v>
      </c>
      <c r="C779" s="93">
        <f>SUM(C767:C778)</f>
        <v>168338626.18520987</v>
      </c>
      <c r="D779" s="94">
        <f t="shared" si="546"/>
        <v>1.0245569102237173E-2</v>
      </c>
      <c r="E779" s="93">
        <f>SUM(E767:E778)</f>
        <v>160312502.11971307</v>
      </c>
      <c r="F779" s="95">
        <f>(E779/E765)-1</f>
        <v>1.0248824474841767E-2</v>
      </c>
      <c r="G779" s="93">
        <f>SUM(G767:G778)</f>
        <v>160372708.0676398</v>
      </c>
      <c r="H779" s="95">
        <f t="shared" si="540"/>
        <v>1.0245565626641806E-2</v>
      </c>
      <c r="I779" s="91"/>
      <c r="J779" s="96">
        <f>SUM(J767:J778)</f>
        <v>75376312.587722272</v>
      </c>
      <c r="K779" s="95">
        <f t="shared" si="541"/>
        <v>1.0243871852239739E-2</v>
      </c>
      <c r="L779" s="114"/>
      <c r="M779" s="104"/>
      <c r="N779" s="60">
        <f t="shared" si="542"/>
        <v>0.44776599581364995</v>
      </c>
      <c r="O779" s="77">
        <f>AVERAGE(O767:O778)</f>
        <v>4.7369385243249407E-2</v>
      </c>
      <c r="P779" s="91"/>
      <c r="Q779" s="97"/>
      <c r="R779" s="97"/>
      <c r="S779" s="91"/>
      <c r="T779" s="105">
        <f>AVERAGE(T767:T778)</f>
        <v>4.7369385243249428E-2</v>
      </c>
    </row>
    <row r="780" spans="1:20" s="36" customFormat="1">
      <c r="D780" s="61"/>
    </row>
    <row r="781" spans="1:20" s="36" customFormat="1">
      <c r="A781" s="36">
        <f>+A767+1</f>
        <v>2052</v>
      </c>
      <c r="B781" s="132" t="str">
        <f>+B767</f>
        <v>January</v>
      </c>
      <c r="C781" s="33">
        <v>12660520.952860011</v>
      </c>
      <c r="D781" s="64">
        <f>(C781/C767)-1</f>
        <v>1.019117403525116E-2</v>
      </c>
      <c r="E781" s="29">
        <f>(G781+J778-J781)</f>
        <v>12834471.328182492</v>
      </c>
      <c r="F781" s="65">
        <f t="shared" ref="F781:F792" si="551">(E781/E767)-1</f>
        <v>1.0192461499724192E-2</v>
      </c>
      <c r="G781" s="29">
        <f>+(C781-(C781*T781))</f>
        <v>12021130.056697102</v>
      </c>
      <c r="H781" s="65">
        <f t="shared" ref="H781:H793" si="552">(G781/G767)-1</f>
        <v>1.019117403525116E-2</v>
      </c>
      <c r="I781" s="62"/>
      <c r="J781" s="29">
        <f>+C781*Q781</f>
        <v>5152915.3937481008</v>
      </c>
      <c r="K781" s="65">
        <f t="shared" ref="K781:K793" si="553">(J781/J767)-1</f>
        <v>1.019117403525116E-2</v>
      </c>
      <c r="L781" s="90"/>
      <c r="M781" s="90"/>
      <c r="N781" s="53">
        <f t="shared" ref="N781:N793" si="554">(J781/C781)</f>
        <v>0.40700658471593598</v>
      </c>
      <c r="O781" s="54">
        <f t="shared" ref="O781:O792" si="555">(C781-G781)/C781</f>
        <v>5.0502731960525696E-2</v>
      </c>
      <c r="P781" s="62"/>
      <c r="Q781" s="67">
        <f>+Q767</f>
        <v>0.40700658471593604</v>
      </c>
      <c r="R781" s="111"/>
      <c r="T781" s="67">
        <f t="shared" ref="T781:T792" si="556">+T767</f>
        <v>5.0502731960525703E-2</v>
      </c>
    </row>
    <row r="782" spans="1:20" s="36" customFormat="1">
      <c r="B782" s="132" t="str">
        <f t="shared" ref="B782:B793" si="557">+B768</f>
        <v>February</v>
      </c>
      <c r="C782" s="33">
        <v>11691611.585636105</v>
      </c>
      <c r="D782" s="64">
        <f t="shared" ref="D782:D793" si="558">(C782/C768)-1</f>
        <v>1.0190488195362057E-2</v>
      </c>
      <c r="E782" s="29">
        <f>(G782+J781-J782)</f>
        <v>11690298.0643926</v>
      </c>
      <c r="F782" s="65">
        <f t="shared" si="551"/>
        <v>1.0190790503614711E-2</v>
      </c>
      <c r="G782" s="29">
        <f t="shared" ref="G782:G792" si="559">+(C782-(C782*T782))</f>
        <v>11104694.591758354</v>
      </c>
      <c r="H782" s="65">
        <f t="shared" si="552"/>
        <v>1.0190488195362057E-2</v>
      </c>
      <c r="I782" s="62"/>
      <c r="J782" s="29">
        <f t="shared" ref="J782:J792" si="560">+C782*Q782</f>
        <v>4567311.9211138552</v>
      </c>
      <c r="K782" s="65">
        <f t="shared" si="553"/>
        <v>1.0190488195362057E-2</v>
      </c>
      <c r="L782" s="90"/>
      <c r="M782" s="90"/>
      <c r="N782" s="53">
        <f t="shared" si="554"/>
        <v>0.39064861911125159</v>
      </c>
      <c r="O782" s="54">
        <f t="shared" si="555"/>
        <v>5.0199836829921456E-2</v>
      </c>
      <c r="P782" s="62"/>
      <c r="Q782" s="67">
        <f t="shared" ref="Q782:Q792" si="561">+Q768</f>
        <v>0.39064861911125159</v>
      </c>
      <c r="R782" s="111"/>
      <c r="T782" s="67">
        <f t="shared" si="556"/>
        <v>5.0199836829921421E-2</v>
      </c>
    </row>
    <row r="783" spans="1:20" s="36" customFormat="1">
      <c r="B783" s="132" t="str">
        <f t="shared" si="557"/>
        <v>March</v>
      </c>
      <c r="C783" s="33">
        <v>12840671.55653118</v>
      </c>
      <c r="D783" s="64">
        <f t="shared" si="558"/>
        <v>1.019816733822676E-2</v>
      </c>
      <c r="E783" s="29">
        <f t="shared" ref="E783:E792" si="562">(G783+J782-J783)</f>
        <v>11658286.529586181</v>
      </c>
      <c r="F783" s="65">
        <f t="shared" si="551"/>
        <v>1.0195158902739587E-2</v>
      </c>
      <c r="G783" s="29">
        <f t="shared" si="559"/>
        <v>12207684.699545374</v>
      </c>
      <c r="H783" s="65">
        <f t="shared" si="552"/>
        <v>1.019816733822676E-2</v>
      </c>
      <c r="I783" s="62"/>
      <c r="J783" s="29">
        <f t="shared" si="560"/>
        <v>5116710.0910730474</v>
      </c>
      <c r="K783" s="65">
        <f t="shared" si="553"/>
        <v>1.019816733822676E-2</v>
      </c>
      <c r="L783" s="90"/>
      <c r="M783" s="90"/>
      <c r="N783" s="53">
        <f t="shared" si="554"/>
        <v>0.39847682954483199</v>
      </c>
      <c r="O783" s="54">
        <f t="shared" si="555"/>
        <v>4.9295463574399116E-2</v>
      </c>
      <c r="P783" s="62"/>
      <c r="Q783" s="67">
        <f t="shared" si="561"/>
        <v>0.39847682954483199</v>
      </c>
      <c r="R783" s="111"/>
      <c r="T783" s="67">
        <f t="shared" si="556"/>
        <v>4.9295463574399137E-2</v>
      </c>
    </row>
    <row r="784" spans="1:20" s="36" customFormat="1">
      <c r="B784" s="132" t="str">
        <f t="shared" si="557"/>
        <v>April</v>
      </c>
      <c r="C784" s="33">
        <v>13219537.070918364</v>
      </c>
      <c r="D784" s="64">
        <f t="shared" si="558"/>
        <v>1.0206210352443401E-2</v>
      </c>
      <c r="E784" s="29">
        <f t="shared" si="562"/>
        <v>11946729.212864555</v>
      </c>
      <c r="F784" s="65">
        <f t="shared" si="551"/>
        <v>1.0202765563614991E-2</v>
      </c>
      <c r="G784" s="29">
        <f t="shared" si="559"/>
        <v>12615965.707461601</v>
      </c>
      <c r="H784" s="65">
        <f t="shared" si="552"/>
        <v>1.0206210352443401E-2</v>
      </c>
      <c r="I784" s="62"/>
      <c r="J784" s="29">
        <f t="shared" si="560"/>
        <v>5785946.5856700921</v>
      </c>
      <c r="K784" s="65">
        <f t="shared" si="553"/>
        <v>1.0206210352443623E-2</v>
      </c>
      <c r="L784" s="90"/>
      <c r="M784" s="90"/>
      <c r="N784" s="53">
        <f t="shared" si="554"/>
        <v>0.43768148268963103</v>
      </c>
      <c r="O784" s="54">
        <f t="shared" si="555"/>
        <v>4.5657526448831469E-2</v>
      </c>
      <c r="P784" s="62"/>
      <c r="Q784" s="67">
        <f t="shared" si="561"/>
        <v>0.43768148268963103</v>
      </c>
      <c r="R784" s="111"/>
      <c r="T784" s="67">
        <f t="shared" si="556"/>
        <v>4.5657526448831441E-2</v>
      </c>
    </row>
    <row r="785" spans="1:20" s="36" customFormat="1">
      <c r="B785" s="132" t="str">
        <f t="shared" si="557"/>
        <v>May</v>
      </c>
      <c r="C785" s="33">
        <v>15015957.831026144</v>
      </c>
      <c r="D785" s="64">
        <f t="shared" si="558"/>
        <v>1.0177054360972049E-2</v>
      </c>
      <c r="E785" s="29">
        <f t="shared" si="562"/>
        <v>13456908.060385155</v>
      </c>
      <c r="F785" s="65">
        <f t="shared" si="551"/>
        <v>1.0189590096010503E-2</v>
      </c>
      <c r="G785" s="29">
        <f t="shared" si="559"/>
        <v>14361490.291698745</v>
      </c>
      <c r="H785" s="65">
        <f t="shared" si="552"/>
        <v>1.0177054360972049E-2</v>
      </c>
      <c r="I785" s="62"/>
      <c r="J785" s="29">
        <f t="shared" si="560"/>
        <v>6690528.816983683</v>
      </c>
      <c r="K785" s="65">
        <f t="shared" si="553"/>
        <v>1.0177054360972049E-2</v>
      </c>
      <c r="L785" s="90"/>
      <c r="M785" s="90"/>
      <c r="N785" s="53">
        <f t="shared" si="554"/>
        <v>0.44556124173175526</v>
      </c>
      <c r="O785" s="54">
        <f t="shared" si="555"/>
        <v>4.3584801362130325E-2</v>
      </c>
      <c r="P785" s="62"/>
      <c r="Q785" s="67">
        <f t="shared" si="561"/>
        <v>0.44556124173175526</v>
      </c>
      <c r="R785" s="111"/>
      <c r="T785" s="67">
        <f t="shared" si="556"/>
        <v>4.3584801362130311E-2</v>
      </c>
    </row>
    <row r="786" spans="1:20" s="36" customFormat="1">
      <c r="B786" s="132" t="str">
        <f t="shared" si="557"/>
        <v>June</v>
      </c>
      <c r="C786" s="33">
        <v>15701992.932384228</v>
      </c>
      <c r="D786" s="64">
        <f t="shared" si="558"/>
        <v>1.0164595602613513E-2</v>
      </c>
      <c r="E786" s="29">
        <f t="shared" si="562"/>
        <v>14673448.919114273</v>
      </c>
      <c r="F786" s="65">
        <f t="shared" si="551"/>
        <v>1.0170276279527268E-2</v>
      </c>
      <c r="G786" s="29">
        <f t="shared" si="559"/>
        <v>15008204.665454125</v>
      </c>
      <c r="H786" s="65">
        <f t="shared" si="552"/>
        <v>1.0164595602613513E-2</v>
      </c>
      <c r="I786" s="62"/>
      <c r="J786" s="29">
        <f t="shared" si="560"/>
        <v>7025284.5633235341</v>
      </c>
      <c r="K786" s="65">
        <f t="shared" si="553"/>
        <v>1.0164595602613513E-2</v>
      </c>
      <c r="L786" s="90"/>
      <c r="M786" s="90"/>
      <c r="N786" s="53">
        <f t="shared" si="554"/>
        <v>0.44741356040444974</v>
      </c>
      <c r="O786" s="54">
        <f t="shared" si="555"/>
        <v>4.4184726736133925E-2</v>
      </c>
      <c r="P786" s="62"/>
      <c r="Q786" s="67">
        <f t="shared" si="561"/>
        <v>0.44741356040444974</v>
      </c>
      <c r="R786" s="111"/>
      <c r="T786" s="67">
        <f t="shared" si="556"/>
        <v>4.4184726736133953E-2</v>
      </c>
    </row>
    <row r="787" spans="1:20" s="36" customFormat="1">
      <c r="B787" s="132" t="str">
        <f t="shared" si="557"/>
        <v>July</v>
      </c>
      <c r="C787" s="33">
        <v>16692981.938060429</v>
      </c>
      <c r="D787" s="64">
        <f t="shared" si="558"/>
        <v>1.0135950273116645E-2</v>
      </c>
      <c r="E787" s="29">
        <f t="shared" si="562"/>
        <v>15536520.636303216</v>
      </c>
      <c r="F787" s="65">
        <f t="shared" si="551"/>
        <v>1.0148902881334632E-2</v>
      </c>
      <c r="G787" s="29">
        <f t="shared" si="559"/>
        <v>15916141.692961175</v>
      </c>
      <c r="H787" s="65">
        <f t="shared" si="552"/>
        <v>1.0135950273116645E-2</v>
      </c>
      <c r="I787" s="62"/>
      <c r="J787" s="29">
        <f t="shared" si="560"/>
        <v>7404905.6199814929</v>
      </c>
      <c r="K787" s="65">
        <f t="shared" si="553"/>
        <v>1.0135950273116645E-2</v>
      </c>
      <c r="L787" s="90"/>
      <c r="M787" s="90"/>
      <c r="N787" s="53">
        <f t="shared" si="554"/>
        <v>0.44359393950448822</v>
      </c>
      <c r="O787" s="54">
        <f t="shared" si="555"/>
        <v>4.6536936778685312E-2</v>
      </c>
      <c r="P787" s="62"/>
      <c r="Q787" s="67">
        <f t="shared" si="561"/>
        <v>0.44359393950448822</v>
      </c>
      <c r="R787" s="111"/>
      <c r="T787" s="67">
        <f t="shared" si="556"/>
        <v>4.6536936778685332E-2</v>
      </c>
    </row>
    <row r="788" spans="1:20" s="36" customFormat="1">
      <c r="B788" s="132" t="str">
        <f t="shared" si="557"/>
        <v>August</v>
      </c>
      <c r="C788" s="33">
        <v>16993513.884161767</v>
      </c>
      <c r="D788" s="64">
        <f t="shared" si="558"/>
        <v>1.0140096142123189E-2</v>
      </c>
      <c r="E788" s="29">
        <f t="shared" si="562"/>
        <v>15751803.396508783</v>
      </c>
      <c r="F788" s="65">
        <f t="shared" si="551"/>
        <v>1.0138147169380218E-2</v>
      </c>
      <c r="G788" s="29">
        <f t="shared" si="559"/>
        <v>16159361.798874645</v>
      </c>
      <c r="H788" s="65">
        <f t="shared" si="552"/>
        <v>1.0140096142123189E-2</v>
      </c>
      <c r="I788" s="62"/>
      <c r="J788" s="29">
        <f t="shared" si="560"/>
        <v>7812464.0223473534</v>
      </c>
      <c r="K788" s="65">
        <f t="shared" si="553"/>
        <v>1.0140096142123189E-2</v>
      </c>
      <c r="L788" s="90"/>
      <c r="M788" s="90"/>
      <c r="N788" s="53">
        <f t="shared" si="554"/>
        <v>0.45973211165165184</v>
      </c>
      <c r="O788" s="54">
        <f t="shared" si="555"/>
        <v>4.9086497999955472E-2</v>
      </c>
      <c r="P788" s="62"/>
      <c r="Q788" s="67">
        <f t="shared" si="561"/>
        <v>0.45973211165165184</v>
      </c>
      <c r="R788" s="111"/>
      <c r="T788" s="67">
        <f t="shared" si="556"/>
        <v>4.9086497999955465E-2</v>
      </c>
    </row>
    <row r="789" spans="1:20" s="36" customFormat="1">
      <c r="B789" s="132" t="str">
        <f t="shared" si="557"/>
        <v>September</v>
      </c>
      <c r="C789" s="33">
        <v>15647025.048501063</v>
      </c>
      <c r="D789" s="64">
        <f t="shared" si="558"/>
        <v>1.0144430971303686E-2</v>
      </c>
      <c r="E789" s="29">
        <f t="shared" si="562"/>
        <v>15409136.088973047</v>
      </c>
      <c r="F789" s="65">
        <f t="shared" si="551"/>
        <v>1.014223319925045E-2</v>
      </c>
      <c r="G789" s="29">
        <f t="shared" si="559"/>
        <v>14880525.333320241</v>
      </c>
      <c r="H789" s="65">
        <f t="shared" si="552"/>
        <v>1.0144430971303686E-2</v>
      </c>
      <c r="I789" s="62"/>
      <c r="J789" s="29">
        <f t="shared" si="560"/>
        <v>7283853.2666945476</v>
      </c>
      <c r="K789" s="65">
        <f t="shared" si="553"/>
        <v>1.0144430971303686E-2</v>
      </c>
      <c r="L789" s="90"/>
      <c r="M789" s="90"/>
      <c r="N789" s="53">
        <f t="shared" si="554"/>
        <v>0.4655104241296219</v>
      </c>
      <c r="O789" s="54">
        <f t="shared" si="555"/>
        <v>4.8986929643488365E-2</v>
      </c>
      <c r="P789" s="62"/>
      <c r="Q789" s="67">
        <f t="shared" si="561"/>
        <v>0.4655104241296219</v>
      </c>
      <c r="R789" s="111"/>
      <c r="T789" s="67">
        <f t="shared" si="556"/>
        <v>4.8986929643488428E-2</v>
      </c>
    </row>
    <row r="790" spans="1:20" s="36" customFormat="1">
      <c r="B790" s="132" t="str">
        <f t="shared" si="557"/>
        <v>October</v>
      </c>
      <c r="C790" s="33">
        <v>14672958.908907205</v>
      </c>
      <c r="D790" s="64">
        <f t="shared" si="558"/>
        <v>1.0129473577754178E-2</v>
      </c>
      <c r="E790" s="29">
        <f t="shared" si="562"/>
        <v>14232676.723627888</v>
      </c>
      <c r="F790" s="65">
        <f t="shared" si="551"/>
        <v>1.0137128263823403E-2</v>
      </c>
      <c r="G790" s="29">
        <f t="shared" si="559"/>
        <v>13953757.228857458</v>
      </c>
      <c r="H790" s="65">
        <f t="shared" si="552"/>
        <v>1.0129473577754178E-2</v>
      </c>
      <c r="I790" s="62"/>
      <c r="J790" s="29">
        <f t="shared" si="560"/>
        <v>7004933.7719241148</v>
      </c>
      <c r="K790" s="65">
        <f t="shared" si="553"/>
        <v>1.01294735777544E-2</v>
      </c>
      <c r="L790" s="90"/>
      <c r="M790" s="90"/>
      <c r="N790" s="53">
        <f t="shared" si="554"/>
        <v>0.47740430648052701</v>
      </c>
      <c r="O790" s="54">
        <f t="shared" si="555"/>
        <v>4.901544974770948E-2</v>
      </c>
      <c r="P790" s="62"/>
      <c r="Q790" s="67">
        <f t="shared" si="561"/>
        <v>0.47740430648052701</v>
      </c>
      <c r="R790" s="111"/>
      <c r="T790" s="67">
        <f t="shared" si="556"/>
        <v>4.9015449747709543E-2</v>
      </c>
    </row>
    <row r="791" spans="1:20" s="36" customFormat="1">
      <c r="B791" s="132" t="str">
        <f t="shared" si="557"/>
        <v>November</v>
      </c>
      <c r="C791" s="33">
        <v>12274090.015662204</v>
      </c>
      <c r="D791" s="64">
        <f t="shared" si="558"/>
        <v>1.0133877581132378E-2</v>
      </c>
      <c r="E791" s="29">
        <f t="shared" si="562"/>
        <v>12473955.562022863</v>
      </c>
      <c r="F791" s="65">
        <f t="shared" si="551"/>
        <v>1.0131404443336267E-2</v>
      </c>
      <c r="G791" s="29">
        <f t="shared" si="559"/>
        <v>11739513.243394198</v>
      </c>
      <c r="H791" s="65">
        <f t="shared" si="552"/>
        <v>1.0133877581132378E-2</v>
      </c>
      <c r="I791" s="62"/>
      <c r="J791" s="29">
        <f t="shared" si="560"/>
        <v>6270491.4532954488</v>
      </c>
      <c r="K791" s="65">
        <f t="shared" si="553"/>
        <v>1.0133877581132156E-2</v>
      </c>
      <c r="L791" s="90"/>
      <c r="M791" s="90"/>
      <c r="N791" s="53">
        <f t="shared" si="554"/>
        <v>0.51087220684336387</v>
      </c>
      <c r="O791" s="54">
        <f t="shared" si="555"/>
        <v>4.355327128820681E-2</v>
      </c>
      <c r="P791" s="62"/>
      <c r="Q791" s="67">
        <f t="shared" si="561"/>
        <v>0.51087220684336387</v>
      </c>
      <c r="R791" s="111"/>
      <c r="T791" s="67">
        <f t="shared" si="556"/>
        <v>4.355327128820681E-2</v>
      </c>
    </row>
    <row r="792" spans="1:20" s="36" customFormat="1">
      <c r="B792" s="132" t="str">
        <f t="shared" si="557"/>
        <v>December</v>
      </c>
      <c r="C792" s="33">
        <v>12637855.270145258</v>
      </c>
      <c r="D792" s="64">
        <f t="shared" si="558"/>
        <v>1.0107750343278266E-2</v>
      </c>
      <c r="E792" s="29">
        <f t="shared" si="562"/>
        <v>12277335.589517485</v>
      </c>
      <c r="F792" s="65">
        <f t="shared" si="551"/>
        <v>1.0121094325544533E-2</v>
      </c>
      <c r="G792" s="29">
        <f t="shared" si="559"/>
        <v>12033406.234311627</v>
      </c>
      <c r="H792" s="65">
        <f t="shared" si="552"/>
        <v>1.0107750343278488E-2</v>
      </c>
      <c r="I792" s="62"/>
      <c r="J792" s="29">
        <f t="shared" si="560"/>
        <v>6026562.0980895897</v>
      </c>
      <c r="K792" s="65">
        <f t="shared" si="553"/>
        <v>1.0107750343278266E-2</v>
      </c>
      <c r="L792" s="90"/>
      <c r="M792" s="90"/>
      <c r="N792" s="53">
        <f t="shared" si="554"/>
        <v>0.47686588976266392</v>
      </c>
      <c r="O792" s="54">
        <f t="shared" si="555"/>
        <v>4.7828450549005475E-2</v>
      </c>
      <c r="P792" s="62"/>
      <c r="Q792" s="67">
        <f t="shared" si="561"/>
        <v>0.47686588976266392</v>
      </c>
      <c r="R792" s="111"/>
      <c r="T792" s="67">
        <f t="shared" si="556"/>
        <v>4.7828450549005537E-2</v>
      </c>
    </row>
    <row r="793" spans="1:20" s="36" customFormat="1">
      <c r="B793" s="132" t="str">
        <f t="shared" si="557"/>
        <v>TOTAL</v>
      </c>
      <c r="C793" s="93">
        <f>SUM(C781:C792)</f>
        <v>170048716.99479398</v>
      </c>
      <c r="D793" s="94">
        <f t="shared" si="558"/>
        <v>1.0158635889677692E-2</v>
      </c>
      <c r="E793" s="93">
        <f>SUM(E781:E792)</f>
        <v>161941570.11147854</v>
      </c>
      <c r="F793" s="95">
        <f>(E793/E779)-1</f>
        <v>1.0161827494582942E-2</v>
      </c>
      <c r="G793" s="93">
        <f>SUM(G781:G792)</f>
        <v>162001875.54433465</v>
      </c>
      <c r="H793" s="95">
        <f t="shared" si="552"/>
        <v>1.0158632951485336E-2</v>
      </c>
      <c r="I793" s="91"/>
      <c r="J793" s="96">
        <f>SUM(J781:J792)</f>
        <v>76141907.604244858</v>
      </c>
      <c r="K793" s="95">
        <f t="shared" si="553"/>
        <v>1.0156970940062848E-2</v>
      </c>
      <c r="L793" s="114"/>
      <c r="M793" s="104"/>
      <c r="N793" s="60">
        <f t="shared" si="554"/>
        <v>0.44776525780300908</v>
      </c>
      <c r="O793" s="77">
        <f>AVERAGE(O781:O792)</f>
        <v>4.7369385243249407E-2</v>
      </c>
      <c r="P793" s="91"/>
      <c r="Q793" s="97"/>
      <c r="R793" s="97"/>
      <c r="S793" s="91"/>
      <c r="T793" s="105">
        <f>AVERAGE(T781:T792)</f>
        <v>4.7369385243249428E-2</v>
      </c>
    </row>
    <row r="794" spans="1:20" s="36" customFormat="1">
      <c r="D794" s="61"/>
    </row>
    <row r="795" spans="1:20" s="36" customFormat="1">
      <c r="A795" s="36">
        <f>+A781+1</f>
        <v>2053</v>
      </c>
      <c r="B795" s="132" t="str">
        <f>+B781</f>
        <v>January</v>
      </c>
      <c r="C795" s="33">
        <v>12788453.748468105</v>
      </c>
      <c r="D795" s="64">
        <f>(C795/C781)-1</f>
        <v>1.0104860304282592E-2</v>
      </c>
      <c r="E795" s="29">
        <f>(G795+J792-J795)</f>
        <v>12964179.110747516</v>
      </c>
      <c r="F795" s="65">
        <f t="shared" ref="F795:F806" si="563">(E795/E781)-1</f>
        <v>1.0106203773287081E-2</v>
      </c>
      <c r="G795" s="29">
        <f>+(C795-(C795*T795))</f>
        <v>12142601.89661964</v>
      </c>
      <c r="H795" s="65">
        <f t="shared" ref="H795:H807" si="564">(G795/G781)-1</f>
        <v>1.0104860304282592E-2</v>
      </c>
      <c r="I795" s="62"/>
      <c r="J795" s="29">
        <f>+C795*Q795</f>
        <v>5204984.8839617139</v>
      </c>
      <c r="K795" s="65">
        <f t="shared" ref="K795:K807" si="565">(J795/J781)-1</f>
        <v>1.0104860304282814E-2</v>
      </c>
      <c r="L795" s="90"/>
      <c r="M795" s="90"/>
      <c r="N795" s="53">
        <f t="shared" ref="N795:N807" si="566">(J795/C795)</f>
        <v>0.40700658471593609</v>
      </c>
      <c r="O795" s="54">
        <f t="shared" ref="O795:O806" si="567">(C795-G795)/C795</f>
        <v>5.0502731960525668E-2</v>
      </c>
      <c r="P795" s="62"/>
      <c r="Q795" s="67">
        <f>+Q781</f>
        <v>0.40700658471593604</v>
      </c>
      <c r="R795" s="111"/>
      <c r="T795" s="67">
        <f t="shared" ref="T795:T806" si="568">+T781</f>
        <v>5.0502731960525703E-2</v>
      </c>
    </row>
    <row r="796" spans="1:20" s="36" customFormat="1">
      <c r="B796" s="132" t="str">
        <f t="shared" ref="B796:B807" si="569">+B782</f>
        <v>February</v>
      </c>
      <c r="C796" s="33">
        <v>11809750.592728836</v>
      </c>
      <c r="D796" s="64">
        <f t="shared" ref="D796:D807" si="570">(C796/C782)-1</f>
        <v>1.0104595609203404E-2</v>
      </c>
      <c r="E796" s="29">
        <f>(G796+J795-J796)</f>
        <v>11808425.162835691</v>
      </c>
      <c r="F796" s="65">
        <f t="shared" si="563"/>
        <v>1.0104712282990702E-2</v>
      </c>
      <c r="G796" s="29">
        <f t="shared" ref="G796:G806" si="571">+(C796-(C796*T796))</f>
        <v>11216903.039971782</v>
      </c>
      <c r="H796" s="65">
        <f t="shared" si="564"/>
        <v>1.0104595609203626E-2</v>
      </c>
      <c r="I796" s="62"/>
      <c r="J796" s="29">
        <f t="shared" ref="J796:J806" si="572">+C796*Q796</f>
        <v>4613462.7610978046</v>
      </c>
      <c r="K796" s="65">
        <f t="shared" si="565"/>
        <v>1.0104595609203404E-2</v>
      </c>
      <c r="L796" s="90"/>
      <c r="M796" s="90"/>
      <c r="N796" s="53">
        <f t="shared" si="566"/>
        <v>0.39064861911125154</v>
      </c>
      <c r="O796" s="54">
        <f t="shared" si="567"/>
        <v>5.0199836829921352E-2</v>
      </c>
      <c r="P796" s="62"/>
      <c r="Q796" s="67">
        <f t="shared" ref="Q796:Q806" si="573">+Q782</f>
        <v>0.39064861911125159</v>
      </c>
      <c r="R796" s="111"/>
      <c r="T796" s="67">
        <f t="shared" si="568"/>
        <v>5.0199836829921421E-2</v>
      </c>
    </row>
    <row r="797" spans="1:20" s="36" customFormat="1">
      <c r="B797" s="132" t="str">
        <f t="shared" si="569"/>
        <v>March</v>
      </c>
      <c r="C797" s="33">
        <v>12970526.814978428</v>
      </c>
      <c r="D797" s="64">
        <f t="shared" si="570"/>
        <v>1.011280896607003E-2</v>
      </c>
      <c r="E797" s="29">
        <f t="shared" ref="E797:E806" si="574">(G797+J796-J797)</f>
        <v>11776147.041168865</v>
      </c>
      <c r="F797" s="65">
        <f t="shared" si="563"/>
        <v>1.0109591257993156E-2</v>
      </c>
      <c r="G797" s="29">
        <f t="shared" si="571"/>
        <v>12331138.682829892</v>
      </c>
      <c r="H797" s="65">
        <f t="shared" si="564"/>
        <v>1.011280896607003E-2</v>
      </c>
      <c r="I797" s="62"/>
      <c r="J797" s="29">
        <f t="shared" si="572"/>
        <v>5168454.4027588321</v>
      </c>
      <c r="K797" s="65">
        <f t="shared" si="565"/>
        <v>1.011280896607003E-2</v>
      </c>
      <c r="L797" s="90"/>
      <c r="M797" s="90"/>
      <c r="N797" s="53">
        <f t="shared" si="566"/>
        <v>0.39847682954483205</v>
      </c>
      <c r="O797" s="54">
        <f t="shared" si="567"/>
        <v>4.9295463574399102E-2</v>
      </c>
      <c r="P797" s="62"/>
      <c r="Q797" s="67">
        <f t="shared" si="573"/>
        <v>0.39847682954483199</v>
      </c>
      <c r="R797" s="111"/>
      <c r="T797" s="67">
        <f t="shared" si="568"/>
        <v>4.9295463574399137E-2</v>
      </c>
    </row>
    <row r="798" spans="1:20" s="36" customFormat="1">
      <c r="B798" s="132" t="str">
        <f t="shared" si="569"/>
        <v>April</v>
      </c>
      <c r="C798" s="33">
        <v>13353335.477110241</v>
      </c>
      <c r="D798" s="64">
        <f t="shared" si="570"/>
        <v>1.0121262603530967E-2</v>
      </c>
      <c r="E798" s="29">
        <f t="shared" si="574"/>
        <v>12067601.941669133</v>
      </c>
      <c r="F798" s="65">
        <f t="shared" si="563"/>
        <v>1.0117641962991586E-2</v>
      </c>
      <c r="G798" s="29">
        <f t="shared" si="571"/>
        <v>12743655.209383961</v>
      </c>
      <c r="H798" s="65">
        <f t="shared" si="564"/>
        <v>1.0121262603530967E-2</v>
      </c>
      <c r="I798" s="62"/>
      <c r="J798" s="29">
        <f t="shared" si="572"/>
        <v>5844507.6704736613</v>
      </c>
      <c r="K798" s="65">
        <f t="shared" si="565"/>
        <v>1.0121262603530745E-2</v>
      </c>
      <c r="L798" s="90"/>
      <c r="M798" s="90"/>
      <c r="N798" s="53">
        <f t="shared" si="566"/>
        <v>0.43768148268963097</v>
      </c>
      <c r="O798" s="54">
        <f t="shared" si="567"/>
        <v>4.5657526448831427E-2</v>
      </c>
      <c r="P798" s="62"/>
      <c r="Q798" s="67">
        <f t="shared" si="573"/>
        <v>0.43768148268963103</v>
      </c>
      <c r="R798" s="111"/>
      <c r="T798" s="67">
        <f t="shared" si="568"/>
        <v>4.5657526448831441E-2</v>
      </c>
    </row>
    <row r="799" spans="1:20" s="36" customFormat="1">
      <c r="B799" s="132" t="str">
        <f t="shared" si="569"/>
        <v>May</v>
      </c>
      <c r="C799" s="33">
        <v>15167493.794163782</v>
      </c>
      <c r="D799" s="64">
        <f t="shared" si="570"/>
        <v>1.0091661473937474E-2</v>
      </c>
      <c r="E799" s="29">
        <f t="shared" si="574"/>
        <v>13592881.891571164</v>
      </c>
      <c r="F799" s="65">
        <f t="shared" si="563"/>
        <v>1.0104388807284259E-2</v>
      </c>
      <c r="G799" s="29">
        <f t="shared" si="571"/>
        <v>14506421.58998381</v>
      </c>
      <c r="H799" s="65">
        <f t="shared" si="564"/>
        <v>1.0091661473937696E-2</v>
      </c>
      <c r="I799" s="62"/>
      <c r="J799" s="29">
        <f t="shared" si="572"/>
        <v>6758047.3688863069</v>
      </c>
      <c r="K799" s="65">
        <f t="shared" si="565"/>
        <v>1.0091661473937696E-2</v>
      </c>
      <c r="L799" s="90"/>
      <c r="M799" s="90"/>
      <c r="N799" s="53">
        <f t="shared" si="566"/>
        <v>0.44556124173175526</v>
      </c>
      <c r="O799" s="54">
        <f t="shared" si="567"/>
        <v>4.3584801362130297E-2</v>
      </c>
      <c r="P799" s="62"/>
      <c r="Q799" s="67">
        <f t="shared" si="573"/>
        <v>0.44556124173175526</v>
      </c>
      <c r="R799" s="111"/>
      <c r="T799" s="67">
        <f t="shared" si="568"/>
        <v>4.3584801362130311E-2</v>
      </c>
    </row>
    <row r="800" spans="1:20" s="36" customFormat="1">
      <c r="B800" s="132" t="str">
        <f t="shared" si="569"/>
        <v>June</v>
      </c>
      <c r="C800" s="33">
        <v>15860258.488232922</v>
      </c>
      <c r="D800" s="64">
        <f t="shared" si="570"/>
        <v>1.0079329199179643E-2</v>
      </c>
      <c r="E800" s="29">
        <f t="shared" si="574"/>
        <v>14821429.950697022</v>
      </c>
      <c r="F800" s="65">
        <f t="shared" si="563"/>
        <v>1.0084952242549017E-2</v>
      </c>
      <c r="G800" s="29">
        <f t="shared" si="571"/>
        <v>15159477.300965901</v>
      </c>
      <c r="H800" s="65">
        <f t="shared" si="564"/>
        <v>1.0079329199179643E-2</v>
      </c>
      <c r="I800" s="62"/>
      <c r="J800" s="29">
        <f t="shared" si="572"/>
        <v>7096094.7191551868</v>
      </c>
      <c r="K800" s="65">
        <f t="shared" si="565"/>
        <v>1.0079329199179643E-2</v>
      </c>
      <c r="L800" s="90"/>
      <c r="M800" s="90"/>
      <c r="N800" s="53">
        <f t="shared" si="566"/>
        <v>0.44741356040444974</v>
      </c>
      <c r="O800" s="54">
        <f t="shared" si="567"/>
        <v>4.4184726736133932E-2</v>
      </c>
      <c r="P800" s="62"/>
      <c r="Q800" s="67">
        <f t="shared" si="573"/>
        <v>0.44741356040444974</v>
      </c>
      <c r="R800" s="111"/>
      <c r="T800" s="67">
        <f t="shared" si="568"/>
        <v>4.4184726736133953E-2</v>
      </c>
    </row>
    <row r="801" spans="1:20" s="36" customFormat="1">
      <c r="B801" s="132" t="str">
        <f t="shared" si="569"/>
        <v>July</v>
      </c>
      <c r="C801" s="33">
        <v>16860751.11138979</v>
      </c>
      <c r="D801" s="64">
        <f t="shared" si="570"/>
        <v>1.0050281846099907E-2</v>
      </c>
      <c r="E801" s="29">
        <f t="shared" si="574"/>
        <v>15692871.113527007</v>
      </c>
      <c r="F801" s="65">
        <f t="shared" si="563"/>
        <v>1.0063416442060769E-2</v>
      </c>
      <c r="G801" s="29">
        <f t="shared" si="571"/>
        <v>16076103.402877895</v>
      </c>
      <c r="H801" s="65">
        <f t="shared" si="564"/>
        <v>1.0050281846099907E-2</v>
      </c>
      <c r="I801" s="62"/>
      <c r="J801" s="29">
        <f t="shared" si="572"/>
        <v>7479327.0085060745</v>
      </c>
      <c r="K801" s="65">
        <f t="shared" si="565"/>
        <v>1.0050281846099685E-2</v>
      </c>
      <c r="L801" s="90"/>
      <c r="M801" s="90"/>
      <c r="N801" s="53">
        <f t="shared" si="566"/>
        <v>0.44359393950448822</v>
      </c>
      <c r="O801" s="54">
        <f t="shared" si="567"/>
        <v>4.6536936778685298E-2</v>
      </c>
      <c r="P801" s="62"/>
      <c r="Q801" s="67">
        <f t="shared" si="573"/>
        <v>0.44359393950448822</v>
      </c>
      <c r="R801" s="111"/>
      <c r="T801" s="67">
        <f t="shared" si="568"/>
        <v>4.6536936778685332E-2</v>
      </c>
    </row>
    <row r="802" spans="1:20" s="36" customFormat="1">
      <c r="B802" s="132" t="str">
        <f t="shared" si="569"/>
        <v>August</v>
      </c>
      <c r="C802" s="33">
        <v>17164379.298042726</v>
      </c>
      <c r="D802" s="64">
        <f t="shared" si="570"/>
        <v>1.0054742947555262E-2</v>
      </c>
      <c r="E802" s="29">
        <f t="shared" si="574"/>
        <v>15910150.696585868</v>
      </c>
      <c r="F802" s="65">
        <f t="shared" si="563"/>
        <v>1.0052645788620085E-2</v>
      </c>
      <c r="G802" s="29">
        <f t="shared" si="571"/>
        <v>16321840.027958874</v>
      </c>
      <c r="H802" s="65">
        <f t="shared" si="564"/>
        <v>1.0054742947555262E-2</v>
      </c>
      <c r="I802" s="62"/>
      <c r="J802" s="29">
        <f t="shared" si="572"/>
        <v>7891016.3398790797</v>
      </c>
      <c r="K802" s="65">
        <f t="shared" si="565"/>
        <v>1.0054742947555262E-2</v>
      </c>
      <c r="L802" s="90"/>
      <c r="M802" s="90"/>
      <c r="N802" s="53">
        <f t="shared" si="566"/>
        <v>0.45973211165165184</v>
      </c>
      <c r="O802" s="54">
        <f t="shared" si="567"/>
        <v>4.9086497999955514E-2</v>
      </c>
      <c r="P802" s="62"/>
      <c r="Q802" s="67">
        <f t="shared" si="573"/>
        <v>0.45973211165165184</v>
      </c>
      <c r="R802" s="111"/>
      <c r="T802" s="67">
        <f t="shared" si="568"/>
        <v>4.9086497999955465E-2</v>
      </c>
    </row>
    <row r="803" spans="1:20" s="36" customFormat="1">
      <c r="B803" s="132" t="str">
        <f t="shared" si="569"/>
        <v>September</v>
      </c>
      <c r="C803" s="33">
        <v>15804426.990082873</v>
      </c>
      <c r="D803" s="64">
        <f t="shared" si="570"/>
        <v>1.0059544296370238E-2</v>
      </c>
      <c r="E803" s="29">
        <f t="shared" si="574"/>
        <v>15564107.465663992</v>
      </c>
      <c r="F803" s="65">
        <f t="shared" si="563"/>
        <v>1.0057110002542169E-2</v>
      </c>
      <c r="G803" s="29">
        <f t="shared" si="571"/>
        <v>15030216.637064034</v>
      </c>
      <c r="H803" s="65">
        <f t="shared" si="564"/>
        <v>1.0059544296370015E-2</v>
      </c>
      <c r="I803" s="62"/>
      <c r="J803" s="29">
        <f t="shared" si="572"/>
        <v>7357125.511279122</v>
      </c>
      <c r="K803" s="65">
        <f t="shared" si="565"/>
        <v>1.0059544296370238E-2</v>
      </c>
      <c r="L803" s="90"/>
      <c r="M803" s="90"/>
      <c r="N803" s="53">
        <f t="shared" si="566"/>
        <v>0.4655104241296219</v>
      </c>
      <c r="O803" s="54">
        <f t="shared" si="567"/>
        <v>4.8986929643488407E-2</v>
      </c>
      <c r="P803" s="62"/>
      <c r="Q803" s="67">
        <f t="shared" si="573"/>
        <v>0.4655104241296219</v>
      </c>
      <c r="R803" s="111"/>
      <c r="T803" s="67">
        <f t="shared" si="568"/>
        <v>4.8986929643488428E-2</v>
      </c>
    </row>
    <row r="804" spans="1:20" s="36" customFormat="1">
      <c r="B804" s="132" t="str">
        <f t="shared" si="569"/>
        <v>October</v>
      </c>
      <c r="C804" s="33">
        <v>14820343.817820245</v>
      </c>
      <c r="D804" s="64">
        <f t="shared" si="570"/>
        <v>1.0044661736466232E-2</v>
      </c>
      <c r="E804" s="29">
        <f t="shared" si="574"/>
        <v>14375747.549303781</v>
      </c>
      <c r="F804" s="65">
        <f t="shared" si="563"/>
        <v>1.0052278180279206E-2</v>
      </c>
      <c r="G804" s="29">
        <f t="shared" si="571"/>
        <v>14093918.0001741</v>
      </c>
      <c r="H804" s="65">
        <f t="shared" si="564"/>
        <v>1.004466173646601E-2</v>
      </c>
      <c r="I804" s="62"/>
      <c r="J804" s="29">
        <f t="shared" si="572"/>
        <v>7075295.9621494403</v>
      </c>
      <c r="K804" s="65">
        <f t="shared" si="565"/>
        <v>1.0044661736466232E-2</v>
      </c>
      <c r="L804" s="90"/>
      <c r="M804" s="90"/>
      <c r="N804" s="53">
        <f t="shared" si="566"/>
        <v>0.47740430648052701</v>
      </c>
      <c r="O804" s="54">
        <f t="shared" si="567"/>
        <v>4.9015449747709529E-2</v>
      </c>
      <c r="P804" s="62"/>
      <c r="Q804" s="67">
        <f t="shared" si="573"/>
        <v>0.47740430648052701</v>
      </c>
      <c r="R804" s="111"/>
      <c r="T804" s="67">
        <f t="shared" si="568"/>
        <v>4.9015449747709543E-2</v>
      </c>
    </row>
    <row r="805" spans="1:20" s="36" customFormat="1">
      <c r="B805" s="132" t="str">
        <f t="shared" si="569"/>
        <v>November</v>
      </c>
      <c r="C805" s="33">
        <v>12397440.564486066</v>
      </c>
      <c r="D805" s="64">
        <f t="shared" si="570"/>
        <v>1.0049669561365659E-2</v>
      </c>
      <c r="E805" s="29">
        <f t="shared" si="574"/>
        <v>12599279.614062589</v>
      </c>
      <c r="F805" s="65">
        <f t="shared" si="563"/>
        <v>1.0046857343413818E-2</v>
      </c>
      <c r="G805" s="29">
        <f t="shared" si="571"/>
        <v>11857491.472301584</v>
      </c>
      <c r="H805" s="65">
        <f t="shared" si="564"/>
        <v>1.0049669561365437E-2</v>
      </c>
      <c r="I805" s="62"/>
      <c r="J805" s="29">
        <f t="shared" si="572"/>
        <v>6333507.8203884354</v>
      </c>
      <c r="K805" s="65">
        <f t="shared" si="565"/>
        <v>1.0049669561365659E-2</v>
      </c>
      <c r="L805" s="90"/>
      <c r="M805" s="90"/>
      <c r="N805" s="53">
        <f t="shared" si="566"/>
        <v>0.51087220684336387</v>
      </c>
      <c r="O805" s="54">
        <f t="shared" si="567"/>
        <v>4.3553271288206873E-2</v>
      </c>
      <c r="P805" s="62"/>
      <c r="Q805" s="67">
        <f t="shared" si="573"/>
        <v>0.51087220684336387</v>
      </c>
      <c r="R805" s="111"/>
      <c r="T805" s="67">
        <f t="shared" si="568"/>
        <v>4.355327128820681E-2</v>
      </c>
    </row>
    <row r="806" spans="1:20" s="36" customFormat="1">
      <c r="B806" s="132" t="str">
        <f t="shared" si="569"/>
        <v>December</v>
      </c>
      <c r="C806" s="33">
        <v>12764527.60438008</v>
      </c>
      <c r="D806" s="64">
        <f t="shared" si="570"/>
        <v>1.0023246154279297E-2</v>
      </c>
      <c r="E806" s="29">
        <f t="shared" si="574"/>
        <v>12400560.033998216</v>
      </c>
      <c r="F806" s="65">
        <f t="shared" si="563"/>
        <v>1.0036741570047303E-2</v>
      </c>
      <c r="G806" s="29">
        <f t="shared" si="571"/>
        <v>12154020.027072571</v>
      </c>
      <c r="H806" s="65">
        <f t="shared" si="564"/>
        <v>1.0023246154279297E-2</v>
      </c>
      <c r="I806" s="62"/>
      <c r="J806" s="29">
        <f t="shared" si="572"/>
        <v>6086967.813462792</v>
      </c>
      <c r="K806" s="65">
        <f t="shared" si="565"/>
        <v>1.0023246154279297E-2</v>
      </c>
      <c r="L806" s="90"/>
      <c r="M806" s="90"/>
      <c r="N806" s="53">
        <f t="shared" si="566"/>
        <v>0.47686588976266392</v>
      </c>
      <c r="O806" s="54">
        <f t="shared" si="567"/>
        <v>4.7828450549005572E-2</v>
      </c>
      <c r="P806" s="62"/>
      <c r="Q806" s="67">
        <f t="shared" si="573"/>
        <v>0.47686588976266392</v>
      </c>
      <c r="R806" s="111"/>
      <c r="T806" s="67">
        <f t="shared" si="568"/>
        <v>4.7828450549005537E-2</v>
      </c>
    </row>
    <row r="807" spans="1:20" s="36" customFormat="1">
      <c r="B807" s="132" t="str">
        <f t="shared" si="569"/>
        <v>TOTAL</v>
      </c>
      <c r="C807" s="93">
        <f>SUM(C795:C806)</f>
        <v>171761688.30188408</v>
      </c>
      <c r="D807" s="94">
        <f t="shared" si="570"/>
        <v>1.007341506224102E-2</v>
      </c>
      <c r="E807" s="93">
        <f>SUM(E795:E806)</f>
        <v>163573381.57183084</v>
      </c>
      <c r="F807" s="95">
        <f>(E807/E793)-1</f>
        <v>1.0076544640323037E-2</v>
      </c>
      <c r="G807" s="93">
        <f>SUM(G795:G806)</f>
        <v>163633787.28720406</v>
      </c>
      <c r="H807" s="95">
        <f t="shared" si="564"/>
        <v>1.0073412652699787E-2</v>
      </c>
      <c r="I807" s="91"/>
      <c r="J807" s="96">
        <f>SUM(J795:J806)</f>
        <v>76908792.261998445</v>
      </c>
      <c r="K807" s="95">
        <f t="shared" si="565"/>
        <v>1.0071781517998479E-2</v>
      </c>
      <c r="L807" s="114"/>
      <c r="M807" s="104"/>
      <c r="N807" s="60">
        <f t="shared" si="566"/>
        <v>0.44776453365331076</v>
      </c>
      <c r="O807" s="77">
        <f>AVERAGE(O795:O806)</f>
        <v>4.7369385243249414E-2</v>
      </c>
      <c r="P807" s="91"/>
      <c r="Q807" s="97"/>
      <c r="R807" s="97"/>
      <c r="S807" s="91"/>
      <c r="T807" s="105">
        <f>AVERAGE(T795:T806)</f>
        <v>4.7369385243249428E-2</v>
      </c>
    </row>
    <row r="808" spans="1:20" s="36" customFormat="1">
      <c r="D808" s="61"/>
    </row>
    <row r="809" spans="1:20" s="36" customFormat="1">
      <c r="A809" s="36">
        <f>+A795+1</f>
        <v>2054</v>
      </c>
      <c r="B809" s="132" t="str">
        <f>+B795</f>
        <v>January</v>
      </c>
      <c r="C809" s="33">
        <v>12916597.081903715</v>
      </c>
      <c r="D809" s="64">
        <f>(C809/C795)-1</f>
        <v>1.0020236688189188E-2</v>
      </c>
      <c r="E809" s="29">
        <f>(G809+J806-J809)</f>
        <v>13094101.390639555</v>
      </c>
      <c r="F809" s="65">
        <f t="shared" ref="F809:F820" si="575">(E809/E795)-1</f>
        <v>1.0021635676441099E-2</v>
      </c>
      <c r="G809" s="29">
        <f>+(C809-(C809*T809))</f>
        <v>12264273.641634222</v>
      </c>
      <c r="H809" s="65">
        <f t="shared" ref="H809:H821" si="576">(G809/G795)-1</f>
        <v>1.0020236688188966E-2</v>
      </c>
      <c r="I809" s="62"/>
      <c r="J809" s="29">
        <f>+C809*Q809</f>
        <v>5257140.0644574566</v>
      </c>
      <c r="K809" s="65">
        <f t="shared" ref="K809:K821" si="577">(J809/J795)-1</f>
        <v>1.0020236688188966E-2</v>
      </c>
      <c r="L809" s="90"/>
      <c r="M809" s="90"/>
      <c r="N809" s="53">
        <f t="shared" ref="N809:N821" si="578">(J809/C809)</f>
        <v>0.40700658471593604</v>
      </c>
      <c r="O809" s="54">
        <f t="shared" ref="O809:O820" si="579">(C809-G809)/C809</f>
        <v>5.0502731960525765E-2</v>
      </c>
      <c r="P809" s="62"/>
      <c r="Q809" s="67">
        <f>+Q795</f>
        <v>0.40700658471593604</v>
      </c>
      <c r="R809" s="111"/>
      <c r="T809" s="67">
        <f t="shared" ref="T809:T820" si="580">+T795</f>
        <v>5.0502731960525703E-2</v>
      </c>
    </row>
    <row r="810" spans="1:20" s="36" customFormat="1">
      <c r="B810" s="132" t="str">
        <f t="shared" ref="B810:B821" si="581">+B796</f>
        <v>February</v>
      </c>
      <c r="C810" s="33">
        <v>11928088.863603404</v>
      </c>
      <c r="D810" s="64">
        <f>(C810/C796)-1</f>
        <v>1.0020386962907413E-2</v>
      </c>
      <c r="E810" s="29">
        <f>(G810+J809-J810)</f>
        <v>11926749.370212197</v>
      </c>
      <c r="F810" s="65">
        <f t="shared" si="575"/>
        <v>1.0020320723961085E-2</v>
      </c>
      <c r="G810" s="29">
        <f t="shared" ref="G810:G820" si="582">+(C810-(C810*T810))</f>
        <v>11329300.74895771</v>
      </c>
      <c r="H810" s="65">
        <f t="shared" si="576"/>
        <v>1.0020386962907191E-2</v>
      </c>
      <c r="I810" s="62"/>
      <c r="J810" s="29">
        <f t="shared" ref="J810:J820" si="583">+C810*Q810</f>
        <v>4659691.4432029678</v>
      </c>
      <c r="K810" s="65">
        <f t="shared" si="577"/>
        <v>1.0020386962907413E-2</v>
      </c>
      <c r="L810" s="90"/>
      <c r="M810" s="90"/>
      <c r="N810" s="53">
        <f t="shared" si="578"/>
        <v>0.39064861911125159</v>
      </c>
      <c r="O810" s="54">
        <f t="shared" si="579"/>
        <v>5.01998368299214E-2</v>
      </c>
      <c r="P810" s="62"/>
      <c r="Q810" s="67">
        <f t="shared" ref="Q810:Q820" si="584">+Q796</f>
        <v>0.39064861911125159</v>
      </c>
      <c r="R810" s="111"/>
      <c r="T810" s="67">
        <f t="shared" si="580"/>
        <v>5.0199836829921421E-2</v>
      </c>
    </row>
    <row r="811" spans="1:20" s="36" customFormat="1">
      <c r="B811" s="132" t="str">
        <f t="shared" si="581"/>
        <v>March</v>
      </c>
      <c r="C811" s="33">
        <v>13100609.897205304</v>
      </c>
      <c r="D811" s="64">
        <f>(C811/C797)-1</f>
        <v>1.0029128660884901E-2</v>
      </c>
      <c r="E811" s="29">
        <f t="shared" ref="E811:E820" si="585">(G811+J810-J811)</f>
        <v>11894211.205476157</v>
      </c>
      <c r="F811" s="65">
        <f t="shared" si="575"/>
        <v>1.0025703984040346E-2</v>
      </c>
      <c r="G811" s="29">
        <f t="shared" si="582"/>
        <v>12454809.259215208</v>
      </c>
      <c r="H811" s="65">
        <f t="shared" si="576"/>
        <v>1.0029128660884901E-2</v>
      </c>
      <c r="I811" s="62"/>
      <c r="J811" s="29">
        <f t="shared" si="583"/>
        <v>5220289.4969420172</v>
      </c>
      <c r="K811" s="65">
        <f t="shared" si="577"/>
        <v>1.0029128660884901E-2</v>
      </c>
      <c r="L811" s="90"/>
      <c r="M811" s="90"/>
      <c r="N811" s="53">
        <f t="shared" si="578"/>
        <v>0.39847682954483199</v>
      </c>
      <c r="O811" s="54">
        <f t="shared" si="579"/>
        <v>4.9295463574399109E-2</v>
      </c>
      <c r="P811" s="62"/>
      <c r="Q811" s="67">
        <f t="shared" si="584"/>
        <v>0.39847682954483199</v>
      </c>
      <c r="R811" s="111"/>
      <c r="T811" s="67">
        <f t="shared" si="580"/>
        <v>4.9295463574399137E-2</v>
      </c>
    </row>
    <row r="812" spans="1:20" s="36" customFormat="1">
      <c r="B812" s="132" t="str">
        <f t="shared" si="581"/>
        <v>April</v>
      </c>
      <c r="C812" s="33">
        <v>13487376.111494733</v>
      </c>
      <c r="D812" s="64">
        <f t="shared" ref="D812:D821" si="586">(C812/C798)-1</f>
        <v>1.0037988981424162E-2</v>
      </c>
      <c r="E812" s="29">
        <f t="shared" si="585"/>
        <v>12188690.602829119</v>
      </c>
      <c r="F812" s="65">
        <f t="shared" si="575"/>
        <v>1.0034194179199041E-2</v>
      </c>
      <c r="G812" s="29">
        <f t="shared" si="582"/>
        <v>12871575.879958825</v>
      </c>
      <c r="H812" s="65">
        <f t="shared" si="576"/>
        <v>1.0037988981424162E-2</v>
      </c>
      <c r="I812" s="62"/>
      <c r="J812" s="29">
        <f t="shared" si="583"/>
        <v>5903174.7740717251</v>
      </c>
      <c r="K812" s="65">
        <f t="shared" si="577"/>
        <v>1.0037988981424162E-2</v>
      </c>
      <c r="L812" s="90"/>
      <c r="M812" s="90"/>
      <c r="N812" s="53">
        <f t="shared" si="578"/>
        <v>0.43768148268963103</v>
      </c>
      <c r="O812" s="54">
        <f t="shared" si="579"/>
        <v>4.565752644883142E-2</v>
      </c>
      <c r="P812" s="62"/>
      <c r="Q812" s="67">
        <f t="shared" si="584"/>
        <v>0.43768148268963103</v>
      </c>
      <c r="R812" s="111"/>
      <c r="T812" s="67">
        <f t="shared" si="580"/>
        <v>4.5657526448831441E-2</v>
      </c>
    </row>
    <row r="813" spans="1:20" s="36" customFormat="1">
      <c r="B813" s="132" t="str">
        <f t="shared" si="581"/>
        <v>May</v>
      </c>
      <c r="C813" s="33">
        <v>15319289.184113896</v>
      </c>
      <c r="D813" s="64">
        <f t="shared" si="586"/>
        <v>1.0007941457574443E-2</v>
      </c>
      <c r="E813" s="29">
        <f t="shared" si="585"/>
        <v>13729094.270765349</v>
      </c>
      <c r="F813" s="65">
        <f t="shared" si="575"/>
        <v>1.0020860938889653E-2</v>
      </c>
      <c r="G813" s="29">
        <f t="shared" si="582"/>
        <v>14651601.00801526</v>
      </c>
      <c r="H813" s="65">
        <f t="shared" si="576"/>
        <v>1.0007941457574443E-2</v>
      </c>
      <c r="I813" s="62"/>
      <c r="J813" s="29">
        <f t="shared" si="583"/>
        <v>6825681.511321635</v>
      </c>
      <c r="K813" s="65">
        <f t="shared" si="577"/>
        <v>1.0007941457574221E-2</v>
      </c>
      <c r="L813" s="90"/>
      <c r="M813" s="90"/>
      <c r="N813" s="53">
        <f t="shared" si="578"/>
        <v>0.44556124173175526</v>
      </c>
      <c r="O813" s="54">
        <f t="shared" si="579"/>
        <v>4.3584801362130311E-2</v>
      </c>
      <c r="P813" s="62"/>
      <c r="Q813" s="67">
        <f t="shared" si="584"/>
        <v>0.44556124173175526</v>
      </c>
      <c r="R813" s="111"/>
      <c r="T813" s="67">
        <f t="shared" si="580"/>
        <v>4.3584801362130311E-2</v>
      </c>
    </row>
    <row r="814" spans="1:20" s="36" customFormat="1">
      <c r="B814" s="132" t="str">
        <f t="shared" si="581"/>
        <v>June</v>
      </c>
      <c r="C814" s="33">
        <v>16018793.363554373</v>
      </c>
      <c r="D814" s="64">
        <f t="shared" si="586"/>
        <v>9.9957308664970768E-3</v>
      </c>
      <c r="E814" s="29">
        <f t="shared" si="585"/>
        <v>14969663.495293729</v>
      </c>
      <c r="F814" s="65">
        <f t="shared" si="575"/>
        <v>1.0001298463764963E-2</v>
      </c>
      <c r="G814" s="29">
        <f t="shared" si="582"/>
        <v>15311007.356143128</v>
      </c>
      <c r="H814" s="65">
        <f t="shared" si="576"/>
        <v>9.9957308664970768E-3</v>
      </c>
      <c r="I814" s="62"/>
      <c r="J814" s="29">
        <f t="shared" si="583"/>
        <v>7167025.3721710332</v>
      </c>
      <c r="K814" s="65">
        <f t="shared" si="577"/>
        <v>9.9957308664970768E-3</v>
      </c>
      <c r="L814" s="90"/>
      <c r="M814" s="90"/>
      <c r="N814" s="53">
        <f t="shared" si="578"/>
        <v>0.44741356040444974</v>
      </c>
      <c r="O814" s="54">
        <f t="shared" si="579"/>
        <v>4.4184726736133904E-2</v>
      </c>
      <c r="P814" s="62"/>
      <c r="Q814" s="67">
        <f>+Q800</f>
        <v>0.44741356040444974</v>
      </c>
      <c r="R814" s="111"/>
      <c r="T814" s="67">
        <f t="shared" si="580"/>
        <v>4.4184726736133953E-2</v>
      </c>
    </row>
    <row r="815" spans="1:20" s="36" customFormat="1">
      <c r="B815" s="132" t="str">
        <f t="shared" si="581"/>
        <v>July</v>
      </c>
      <c r="C815" s="33">
        <v>17028790.073413461</v>
      </c>
      <c r="D815" s="64">
        <f t="shared" si="586"/>
        <v>9.9662797293862404E-3</v>
      </c>
      <c r="E815" s="29">
        <f t="shared" si="585"/>
        <v>15849479.644860148</v>
      </c>
      <c r="F815" s="65">
        <f t="shared" si="575"/>
        <v>9.97959711770946E-3</v>
      </c>
      <c r="G815" s="29">
        <f t="shared" si="582"/>
        <v>16236322.346349515</v>
      </c>
      <c r="H815" s="65">
        <f t="shared" si="576"/>
        <v>9.9662797293862404E-3</v>
      </c>
      <c r="I815" s="62"/>
      <c r="J815" s="29">
        <f t="shared" si="583"/>
        <v>7553868.0736604007</v>
      </c>
      <c r="K815" s="65">
        <f t="shared" si="577"/>
        <v>9.9662797293864624E-3</v>
      </c>
      <c r="L815" s="90"/>
      <c r="M815" s="90"/>
      <c r="N815" s="53">
        <f t="shared" si="578"/>
        <v>0.44359393950448822</v>
      </c>
      <c r="O815" s="54">
        <f t="shared" si="579"/>
        <v>4.6536936778685319E-2</v>
      </c>
      <c r="P815" s="62"/>
      <c r="Q815" s="67">
        <f t="shared" si="584"/>
        <v>0.44359393950448822</v>
      </c>
      <c r="R815" s="111"/>
      <c r="T815" s="67">
        <f t="shared" si="580"/>
        <v>4.6536936778685332E-2</v>
      </c>
    </row>
    <row r="816" spans="1:20" s="36" customFormat="1">
      <c r="B816" s="132" t="str">
        <f t="shared" si="581"/>
        <v>August</v>
      </c>
      <c r="C816" s="33">
        <v>17335526.229437467</v>
      </c>
      <c r="D816" s="64">
        <f t="shared" si="586"/>
        <v>9.9710527495893153E-3</v>
      </c>
      <c r="E816" s="29">
        <f t="shared" si="585"/>
        <v>16068755.949456524</v>
      </c>
      <c r="F816" s="65">
        <f t="shared" si="575"/>
        <v>9.9688089632419263E-3</v>
      </c>
      <c r="G816" s="29">
        <f t="shared" si="582"/>
        <v>16484585.955848008</v>
      </c>
      <c r="H816" s="65">
        <f t="shared" si="576"/>
        <v>9.9710527495893153E-3</v>
      </c>
      <c r="I816" s="62"/>
      <c r="J816" s="29">
        <f t="shared" si="583"/>
        <v>7969698.0800518841</v>
      </c>
      <c r="K816" s="65">
        <f t="shared" si="577"/>
        <v>9.9710527495890933E-3</v>
      </c>
      <c r="L816" s="90"/>
      <c r="M816" s="90"/>
      <c r="N816" s="53">
        <f t="shared" si="578"/>
        <v>0.45973211165165184</v>
      </c>
      <c r="O816" s="54">
        <f t="shared" si="579"/>
        <v>4.90864979999555E-2</v>
      </c>
      <c r="P816" s="62"/>
      <c r="Q816" s="67">
        <f t="shared" si="584"/>
        <v>0.45973211165165184</v>
      </c>
      <c r="R816" s="111"/>
      <c r="T816" s="67">
        <f t="shared" si="580"/>
        <v>4.9086497999955465E-2</v>
      </c>
    </row>
    <row r="817" spans="1:20" s="36" customFormat="1">
      <c r="B817" s="132" t="str">
        <f t="shared" si="581"/>
        <v>September</v>
      </c>
      <c r="C817" s="33">
        <v>15962096.937825991</v>
      </c>
      <c r="D817" s="64">
        <f t="shared" si="586"/>
        <v>9.9763153603769084E-3</v>
      </c>
      <c r="E817" s="29">
        <f t="shared" si="585"/>
        <v>15719338.382696535</v>
      </c>
      <c r="F817" s="65">
        <f t="shared" si="575"/>
        <v>9.9736472120228736E-3</v>
      </c>
      <c r="G817" s="29">
        <f t="shared" si="582"/>
        <v>15180162.818170168</v>
      </c>
      <c r="H817" s="65">
        <f t="shared" si="576"/>
        <v>9.9763153603769084E-3</v>
      </c>
      <c r="I817" s="62"/>
      <c r="J817" s="29">
        <f t="shared" si="583"/>
        <v>7430522.5155255161</v>
      </c>
      <c r="K817" s="65">
        <f t="shared" si="577"/>
        <v>9.9763153603769084E-3</v>
      </c>
      <c r="L817" s="90"/>
      <c r="M817" s="90"/>
      <c r="N817" s="53">
        <f t="shared" si="578"/>
        <v>0.4655104241296219</v>
      </c>
      <c r="O817" s="54">
        <f t="shared" si="579"/>
        <v>4.8986929643488393E-2</v>
      </c>
      <c r="P817" s="62"/>
      <c r="Q817" s="67">
        <f t="shared" si="584"/>
        <v>0.4655104241296219</v>
      </c>
      <c r="R817" s="111"/>
      <c r="T817" s="67">
        <f t="shared" si="580"/>
        <v>4.8986929643488428E-2</v>
      </c>
    </row>
    <row r="818" spans="1:20" s="36" customFormat="1">
      <c r="B818" s="132" t="str">
        <f t="shared" si="581"/>
        <v>October</v>
      </c>
      <c r="C818" s="33">
        <v>14967976.715280235</v>
      </c>
      <c r="D818" s="64">
        <f t="shared" si="586"/>
        <v>9.9615028689463703E-3</v>
      </c>
      <c r="E818" s="29">
        <f t="shared" si="585"/>
        <v>14519060.577118006</v>
      </c>
      <c r="F818" s="65">
        <f t="shared" si="575"/>
        <v>9.969083508367893E-3</v>
      </c>
      <c r="G818" s="29">
        <f t="shared" si="582"/>
        <v>14234314.604767529</v>
      </c>
      <c r="H818" s="65">
        <f t="shared" si="576"/>
        <v>9.9615028689463703E-3</v>
      </c>
      <c r="I818" s="62"/>
      <c r="J818" s="29">
        <f t="shared" si="583"/>
        <v>7145776.543175037</v>
      </c>
      <c r="K818" s="65">
        <f t="shared" si="577"/>
        <v>9.9615028689463703E-3</v>
      </c>
      <c r="L818" s="90"/>
      <c r="M818" s="90"/>
      <c r="N818" s="53">
        <f t="shared" si="578"/>
        <v>0.47740430648052701</v>
      </c>
      <c r="O818" s="54">
        <f t="shared" si="579"/>
        <v>4.9015449747709584E-2</v>
      </c>
      <c r="P818" s="62"/>
      <c r="Q818" s="67">
        <f t="shared" si="584"/>
        <v>0.47740430648052701</v>
      </c>
      <c r="R818" s="111"/>
      <c r="T818" s="67">
        <f t="shared" si="580"/>
        <v>4.9015449747709543E-2</v>
      </c>
    </row>
    <row r="819" spans="1:20" s="36" customFormat="1">
      <c r="B819" s="132" t="str">
        <f t="shared" si="581"/>
        <v>November</v>
      </c>
      <c r="C819" s="33">
        <v>12521007.189102076</v>
      </c>
      <c r="D819" s="64">
        <f t="shared" si="586"/>
        <v>9.967107643974682E-3</v>
      </c>
      <c r="E819" s="29">
        <f t="shared" si="585"/>
        <v>12724818.334770363</v>
      </c>
      <c r="F819" s="65">
        <f t="shared" si="575"/>
        <v>9.9639602067134181E-3</v>
      </c>
      <c r="G819" s="29">
        <f t="shared" si="582"/>
        <v>11975676.366193525</v>
      </c>
      <c r="H819" s="65">
        <f t="shared" si="576"/>
        <v>9.967107643974682E-3</v>
      </c>
      <c r="I819" s="62"/>
      <c r="J819" s="29">
        <f t="shared" si="583"/>
        <v>6396634.5745982016</v>
      </c>
      <c r="K819" s="65">
        <f t="shared" si="577"/>
        <v>9.9671076439744599E-3</v>
      </c>
      <c r="L819" s="90"/>
      <c r="M819" s="90"/>
      <c r="N819" s="53">
        <f t="shared" si="578"/>
        <v>0.51087220684336387</v>
      </c>
      <c r="O819" s="54">
        <f t="shared" si="579"/>
        <v>4.355327128820681E-2</v>
      </c>
      <c r="P819" s="62"/>
      <c r="Q819" s="67">
        <f t="shared" si="584"/>
        <v>0.51087220684336387</v>
      </c>
      <c r="R819" s="111"/>
      <c r="T819" s="67">
        <f t="shared" si="580"/>
        <v>4.355327128820681E-2</v>
      </c>
    </row>
    <row r="820" spans="1:20" s="36" customFormat="1">
      <c r="B820" s="132" t="str">
        <f t="shared" si="581"/>
        <v>December</v>
      </c>
      <c r="C820" s="33">
        <v>12891411.930308405</v>
      </c>
      <c r="D820" s="64">
        <f t="shared" si="586"/>
        <v>9.9403855638797722E-3</v>
      </c>
      <c r="E820" s="29">
        <f t="shared" si="585"/>
        <v>12523995.626447454</v>
      </c>
      <c r="F820" s="65">
        <f t="shared" si="575"/>
        <v>9.9540336977377297E-3</v>
      </c>
      <c r="G820" s="29">
        <f t="shared" si="582"/>
        <v>12274835.672292789</v>
      </c>
      <c r="H820" s="65">
        <f t="shared" si="576"/>
        <v>9.9403855638797722E-3</v>
      </c>
      <c r="I820" s="62"/>
      <c r="J820" s="29">
        <f t="shared" si="583"/>
        <v>6147474.6204435388</v>
      </c>
      <c r="K820" s="65">
        <f t="shared" si="577"/>
        <v>9.9403855638797722E-3</v>
      </c>
      <c r="L820" s="90"/>
      <c r="M820" s="90"/>
      <c r="N820" s="53">
        <f t="shared" si="578"/>
        <v>0.47686588976266392</v>
      </c>
      <c r="O820" s="54">
        <f t="shared" si="579"/>
        <v>4.7828450549005558E-2</v>
      </c>
      <c r="P820" s="62"/>
      <c r="Q820" s="67">
        <f t="shared" si="584"/>
        <v>0.47686588976266392</v>
      </c>
      <c r="R820" s="111"/>
      <c r="T820" s="67">
        <f t="shared" si="580"/>
        <v>4.7828450549005537E-2</v>
      </c>
    </row>
    <row r="821" spans="1:20" s="36" customFormat="1">
      <c r="B821" s="132" t="str">
        <f t="shared" si="581"/>
        <v>TOTAL</v>
      </c>
      <c r="C821" s="93">
        <f>SUM(C809:C820)</f>
        <v>173477563.57724306</v>
      </c>
      <c r="D821" s="94">
        <f t="shared" si="586"/>
        <v>9.9898603252153162E-3</v>
      </c>
      <c r="E821" s="93">
        <f>SUM(E809:E820)</f>
        <v>165207958.85056514</v>
      </c>
      <c r="F821" s="95">
        <f>(E821/E807)-1</f>
        <v>9.9929295526393069E-3</v>
      </c>
      <c r="G821" s="93">
        <f>SUM(G809:G820)</f>
        <v>165268465.65754589</v>
      </c>
      <c r="H821" s="95">
        <f t="shared" si="576"/>
        <v>9.9898584359763287E-3</v>
      </c>
      <c r="I821" s="91"/>
      <c r="J821" s="96">
        <f>SUM(J809:J820)</f>
        <v>77676977.069621414</v>
      </c>
      <c r="K821" s="95">
        <f t="shared" si="577"/>
        <v>9.9882573244169937E-3</v>
      </c>
      <c r="L821" s="114"/>
      <c r="M821" s="104"/>
      <c r="N821" s="60">
        <f t="shared" si="578"/>
        <v>0.4477638229858743</v>
      </c>
      <c r="O821" s="77">
        <f>AVERAGE(O809:O820)</f>
        <v>4.7369385243249428E-2</v>
      </c>
      <c r="P821" s="91"/>
      <c r="Q821" s="97"/>
      <c r="R821" s="97"/>
      <c r="S821" s="91"/>
      <c r="T821" s="105">
        <f>AVERAGE(T809:T820)</f>
        <v>4.7369385243249428E-2</v>
      </c>
    </row>
    <row r="822" spans="1:20" s="36" customFormat="1">
      <c r="D822" s="61"/>
      <c r="R822" s="62"/>
    </row>
    <row r="823" spans="1:20" s="36" customFormat="1">
      <c r="A823" s="36">
        <f>+A809+1</f>
        <v>2055</v>
      </c>
      <c r="B823" s="132" t="str">
        <f>+B809</f>
        <v>January</v>
      </c>
      <c r="C823" s="33">
        <v>13044952.635030206</v>
      </c>
      <c r="D823" s="64">
        <f>(C823/C809)-1</f>
        <v>9.9372576470870833E-3</v>
      </c>
      <c r="E823" s="29">
        <f>(G823+J820-J823)</f>
        <v>13224239.889344268</v>
      </c>
      <c r="F823" s="65">
        <f t="shared" ref="F823:F834" si="587">(E823/E809)-1</f>
        <v>9.9387117009606119E-3</v>
      </c>
      <c r="G823" s="29">
        <f>+(C823-(C823*T823))</f>
        <v>12386146.888665522</v>
      </c>
      <c r="H823" s="65">
        <f t="shared" ref="H823:H835" si="588">(G823/G809)-1</f>
        <v>9.9372576470870833E-3</v>
      </c>
      <c r="I823" s="62"/>
      <c r="J823" s="29">
        <f>+C823*Q823</f>
        <v>5309381.6197647946</v>
      </c>
      <c r="K823" s="65">
        <f t="shared" ref="K823:K835" si="589">(J823/J809)-1</f>
        <v>9.9372576470870833E-3</v>
      </c>
      <c r="L823" s="90"/>
      <c r="M823" s="90"/>
      <c r="N823" s="53">
        <f t="shared" ref="N823:N835" si="590">(J823/C823)</f>
        <v>0.40700658471593604</v>
      </c>
      <c r="O823" s="54">
        <f t="shared" ref="O823:O834" si="591">(C823-G823)/C823</f>
        <v>5.0502731960525765E-2</v>
      </c>
      <c r="P823" s="62"/>
      <c r="Q823" s="67">
        <f>+Q809</f>
        <v>0.40700658471593604</v>
      </c>
      <c r="R823" s="111"/>
      <c r="T823" s="67">
        <f t="shared" ref="T823:T834" si="592">+T809</f>
        <v>5.0502731960525703E-2</v>
      </c>
    </row>
    <row r="824" spans="1:20" s="36" customFormat="1">
      <c r="B824" s="132" t="str">
        <f t="shared" ref="B824:B835" si="593">+B810</f>
        <v>February</v>
      </c>
      <c r="C824" s="33">
        <v>12046628.02806046</v>
      </c>
      <c r="D824" s="64">
        <f t="shared" ref="D824:D835" si="594">(C824/C810)-1</f>
        <v>9.9378170143213929E-3</v>
      </c>
      <c r="E824" s="29">
        <f>(G824+J823-J824)</f>
        <v>12045272.282357143</v>
      </c>
      <c r="F824" s="65">
        <f t="shared" si="587"/>
        <v>9.9375704532673748E-3</v>
      </c>
      <c r="G824" s="29">
        <f t="shared" ref="G824:G834" si="595">+(C824-(C824*T824))</f>
        <v>11441889.266701067</v>
      </c>
      <c r="H824" s="65">
        <f t="shared" si="588"/>
        <v>9.9378170143213929E-3</v>
      </c>
      <c r="I824" s="62"/>
      <c r="J824" s="29">
        <f t="shared" ref="J824:J834" si="596">+C824*Q824</f>
        <v>4705998.6041087192</v>
      </c>
      <c r="K824" s="65">
        <f t="shared" si="589"/>
        <v>9.9378170143216149E-3</v>
      </c>
      <c r="L824" s="90"/>
      <c r="M824" s="90"/>
      <c r="N824" s="53">
        <f t="shared" si="590"/>
        <v>0.39064861911125165</v>
      </c>
      <c r="O824" s="54">
        <f t="shared" si="591"/>
        <v>5.0199836829921456E-2</v>
      </c>
      <c r="P824" s="62"/>
      <c r="Q824" s="67">
        <f t="shared" ref="Q824:Q834" si="597">+Q810</f>
        <v>0.39064861911125159</v>
      </c>
      <c r="R824" s="111"/>
      <c r="T824" s="67">
        <f t="shared" si="592"/>
        <v>5.0199836829921421E-2</v>
      </c>
    </row>
    <row r="825" spans="1:20" s="36" customFormat="1">
      <c r="B825" s="132" t="str">
        <f t="shared" si="593"/>
        <v>March</v>
      </c>
      <c r="C825" s="33">
        <v>13230922.731682871</v>
      </c>
      <c r="D825" s="64">
        <f t="shared" si="594"/>
        <v>9.947081509950495E-3</v>
      </c>
      <c r="E825" s="29">
        <f t="shared" ref="E825:E834" si="598">(G825+J824-J825)</f>
        <v>12012480.724142589</v>
      </c>
      <c r="F825" s="65">
        <f t="shared" si="587"/>
        <v>9.9434520392558401E-3</v>
      </c>
      <c r="G825" s="29">
        <f t="shared" si="595"/>
        <v>12578698.262107508</v>
      </c>
      <c r="H825" s="65">
        <f t="shared" si="588"/>
        <v>9.947081509950495E-3</v>
      </c>
      <c r="I825" s="62"/>
      <c r="J825" s="29">
        <f t="shared" si="596"/>
        <v>5272216.1420736378</v>
      </c>
      <c r="K825" s="65">
        <f t="shared" si="589"/>
        <v>9.947081509950495E-3</v>
      </c>
      <c r="L825" s="90"/>
      <c r="M825" s="90"/>
      <c r="N825" s="53">
        <f t="shared" si="590"/>
        <v>0.39847682954483199</v>
      </c>
      <c r="O825" s="54">
        <f t="shared" si="591"/>
        <v>4.9295463574399123E-2</v>
      </c>
      <c r="P825" s="62"/>
      <c r="Q825" s="67">
        <f t="shared" si="597"/>
        <v>0.39847682954483199</v>
      </c>
      <c r="R825" s="111"/>
      <c r="T825" s="67">
        <f t="shared" si="592"/>
        <v>4.9295463574399137E-2</v>
      </c>
    </row>
    <row r="826" spans="1:20" s="36" customFormat="1">
      <c r="B826" s="132" t="str">
        <f t="shared" si="593"/>
        <v>April</v>
      </c>
      <c r="C826" s="33">
        <v>13621661.078664264</v>
      </c>
      <c r="D826" s="64">
        <f t="shared" si="594"/>
        <v>9.9563448115815856E-3</v>
      </c>
      <c r="E826" s="29">
        <f t="shared" si="598"/>
        <v>12309997.052156355</v>
      </c>
      <c r="F826" s="65">
        <f t="shared" si="587"/>
        <v>9.9523774357748174E-3</v>
      </c>
      <c r="G826" s="29">
        <f t="shared" si="595"/>
        <v>12999729.727688132</v>
      </c>
      <c r="H826" s="65">
        <f t="shared" si="588"/>
        <v>9.9563448115815856E-3</v>
      </c>
      <c r="I826" s="62"/>
      <c r="J826" s="29">
        <f t="shared" si="596"/>
        <v>5961948.8176054135</v>
      </c>
      <c r="K826" s="65">
        <f t="shared" si="589"/>
        <v>9.9563448115815856E-3</v>
      </c>
      <c r="L826" s="90"/>
      <c r="M826" s="90"/>
      <c r="N826" s="53">
        <f t="shared" si="590"/>
        <v>0.43768148268963103</v>
      </c>
      <c r="O826" s="54">
        <f t="shared" si="591"/>
        <v>4.5657526448831469E-2</v>
      </c>
      <c r="P826" s="62"/>
      <c r="Q826" s="67">
        <f t="shared" si="597"/>
        <v>0.43768148268963103</v>
      </c>
      <c r="R826" s="111"/>
      <c r="T826" s="67">
        <f t="shared" si="592"/>
        <v>4.5657526448831441E-2</v>
      </c>
    </row>
    <row r="827" spans="1:20" s="36" customFormat="1">
      <c r="B827" s="132" t="str">
        <f t="shared" si="593"/>
        <v>May</v>
      </c>
      <c r="C827" s="33">
        <v>15471346.143170707</v>
      </c>
      <c r="D827" s="64">
        <f t="shared" si="594"/>
        <v>9.9258495109872946E-3</v>
      </c>
      <c r="E827" s="29">
        <f t="shared" si="598"/>
        <v>13865547.213508319</v>
      </c>
      <c r="F827" s="65">
        <f t="shared" si="587"/>
        <v>9.9389617444416434E-3</v>
      </c>
      <c r="G827" s="29">
        <f t="shared" si="595"/>
        <v>14797030.59471585</v>
      </c>
      <c r="H827" s="65">
        <f t="shared" si="588"/>
        <v>9.9258495109872946E-3</v>
      </c>
      <c r="I827" s="62"/>
      <c r="J827" s="29">
        <f t="shared" si="596"/>
        <v>6893432.198812943</v>
      </c>
      <c r="K827" s="65">
        <f t="shared" si="589"/>
        <v>9.9258495109875167E-3</v>
      </c>
      <c r="L827" s="90"/>
      <c r="M827" s="90"/>
      <c r="N827" s="53">
        <f t="shared" si="590"/>
        <v>0.44556124173175526</v>
      </c>
      <c r="O827" s="54">
        <f t="shared" si="591"/>
        <v>4.3584801362130332E-2</v>
      </c>
      <c r="P827" s="62"/>
      <c r="Q827" s="67">
        <f t="shared" si="597"/>
        <v>0.44556124173175526</v>
      </c>
      <c r="R827" s="111"/>
      <c r="T827" s="67">
        <f t="shared" si="592"/>
        <v>4.3584801362130311E-2</v>
      </c>
    </row>
    <row r="828" spans="1:20" s="36" customFormat="1">
      <c r="B828" s="132" t="str">
        <f t="shared" si="593"/>
        <v>June</v>
      </c>
      <c r="C828" s="33">
        <v>16177599.771774817</v>
      </c>
      <c r="D828" s="64">
        <f t="shared" si="594"/>
        <v>9.9137559625281924E-3</v>
      </c>
      <c r="E828" s="29">
        <f t="shared" si="598"/>
        <v>15118151.632737365</v>
      </c>
      <c r="F828" s="65">
        <f t="shared" si="587"/>
        <v>9.9192702287742573E-3</v>
      </c>
      <c r="G828" s="29">
        <f t="shared" si="595"/>
        <v>15462796.946612405</v>
      </c>
      <c r="H828" s="65">
        <f t="shared" si="588"/>
        <v>9.9137559625281924E-3</v>
      </c>
      <c r="I828" s="62"/>
      <c r="J828" s="29">
        <f t="shared" si="596"/>
        <v>7238077.5126879849</v>
      </c>
      <c r="K828" s="65">
        <f t="shared" si="589"/>
        <v>9.9137559625281924E-3</v>
      </c>
      <c r="L828" s="90"/>
      <c r="M828" s="90"/>
      <c r="N828" s="53">
        <f t="shared" si="590"/>
        <v>0.44741356040444974</v>
      </c>
      <c r="O828" s="54">
        <f t="shared" si="591"/>
        <v>4.4184726736133911E-2</v>
      </c>
      <c r="P828" s="62"/>
      <c r="Q828" s="67">
        <f t="shared" si="597"/>
        <v>0.44741356040444974</v>
      </c>
      <c r="R828" s="111"/>
      <c r="T828" s="67">
        <f t="shared" si="592"/>
        <v>4.4184726736133953E-2</v>
      </c>
    </row>
    <row r="829" spans="1:20" s="36" customFormat="1">
      <c r="B829" s="132" t="str">
        <f t="shared" si="593"/>
        <v>July</v>
      </c>
      <c r="C829" s="33">
        <v>17197100.91764006</v>
      </c>
      <c r="D829" s="64">
        <f t="shared" si="594"/>
        <v>9.8838991790366482E-3</v>
      </c>
      <c r="E829" s="29">
        <f t="shared" si="598"/>
        <v>16006348.288034953</v>
      </c>
      <c r="F829" s="65">
        <f t="shared" si="587"/>
        <v>9.8974002105916004E-3</v>
      </c>
      <c r="G829" s="29">
        <f t="shared" si="595"/>
        <v>16396800.519459173</v>
      </c>
      <c r="H829" s="65">
        <f t="shared" si="588"/>
        <v>9.8838991790366482E-3</v>
      </c>
      <c r="I829" s="62"/>
      <c r="J829" s="29">
        <f t="shared" si="596"/>
        <v>7628529.7441122038</v>
      </c>
      <c r="K829" s="65">
        <f t="shared" si="589"/>
        <v>9.8838991790366482E-3</v>
      </c>
      <c r="L829" s="90"/>
      <c r="M829" s="90"/>
      <c r="N829" s="53">
        <f t="shared" si="590"/>
        <v>0.44359393950448822</v>
      </c>
      <c r="O829" s="54">
        <f t="shared" si="591"/>
        <v>4.6536936778685339E-2</v>
      </c>
      <c r="P829" s="62"/>
      <c r="Q829" s="67">
        <f t="shared" si="597"/>
        <v>0.44359393950448822</v>
      </c>
      <c r="R829" s="111"/>
      <c r="T829" s="67">
        <f t="shared" si="592"/>
        <v>4.6536936778685332E-2</v>
      </c>
    </row>
    <row r="830" spans="1:20" s="36" customFormat="1">
      <c r="B830" s="132" t="str">
        <f t="shared" si="593"/>
        <v>August</v>
      </c>
      <c r="C830" s="33">
        <v>17506956.918866429</v>
      </c>
      <c r="D830" s="64">
        <f t="shared" si="594"/>
        <v>9.8889809954461061E-3</v>
      </c>
      <c r="E830" s="29">
        <f t="shared" si="598"/>
        <v>16227621.18429043</v>
      </c>
      <c r="F830" s="65">
        <f t="shared" si="587"/>
        <v>9.8865920506607807E-3</v>
      </c>
      <c r="G830" s="29">
        <f t="shared" si="595"/>
        <v>16647601.713083185</v>
      </c>
      <c r="H830" s="65">
        <f t="shared" si="588"/>
        <v>9.888980995445884E-3</v>
      </c>
      <c r="I830" s="62"/>
      <c r="J830" s="29">
        <f t="shared" si="596"/>
        <v>8048510.2729049604</v>
      </c>
      <c r="K830" s="65">
        <f t="shared" si="589"/>
        <v>9.8889809954461061E-3</v>
      </c>
      <c r="L830" s="90"/>
      <c r="M830" s="90"/>
      <c r="N830" s="53">
        <f t="shared" si="590"/>
        <v>0.45973211165165184</v>
      </c>
      <c r="O830" s="54">
        <f t="shared" si="591"/>
        <v>4.9086497999955507E-2</v>
      </c>
      <c r="P830" s="62"/>
      <c r="Q830" s="67">
        <f t="shared" si="597"/>
        <v>0.45973211165165184</v>
      </c>
      <c r="R830" s="111"/>
      <c r="T830" s="67">
        <f t="shared" si="592"/>
        <v>4.9086497999955465E-2</v>
      </c>
    </row>
    <row r="831" spans="1:20" s="36" customFormat="1">
      <c r="B831" s="132" t="str">
        <f t="shared" si="593"/>
        <v>September</v>
      </c>
      <c r="C831" s="33">
        <v>16120037.09681005</v>
      </c>
      <c r="D831" s="64">
        <f t="shared" si="594"/>
        <v>9.8946999005991021E-3</v>
      </c>
      <c r="E831" s="29">
        <f t="shared" si="598"/>
        <v>15874830.940681867</v>
      </c>
      <c r="F831" s="65">
        <f t="shared" si="587"/>
        <v>9.8918004180439389E-3</v>
      </c>
      <c r="G831" s="29">
        <f t="shared" si="595"/>
        <v>15330365.973698193</v>
      </c>
      <c r="H831" s="65">
        <f t="shared" si="588"/>
        <v>9.8946999005991021E-3</v>
      </c>
      <c r="I831" s="62"/>
      <c r="J831" s="29">
        <f t="shared" si="596"/>
        <v>7504045.3059212854</v>
      </c>
      <c r="K831" s="65">
        <f t="shared" si="589"/>
        <v>9.8946999005991021E-3</v>
      </c>
      <c r="L831" s="90"/>
      <c r="M831" s="90"/>
      <c r="N831" s="53">
        <f t="shared" si="590"/>
        <v>0.4655104241296219</v>
      </c>
      <c r="O831" s="54">
        <f t="shared" si="591"/>
        <v>4.8986929643488407E-2</v>
      </c>
      <c r="P831" s="62"/>
      <c r="Q831" s="67">
        <f t="shared" si="597"/>
        <v>0.4655104241296219</v>
      </c>
      <c r="R831" s="111"/>
      <c r="T831" s="67">
        <f t="shared" si="592"/>
        <v>4.8986929643488428E-2</v>
      </c>
    </row>
    <row r="832" spans="1:20" s="36" customFormat="1">
      <c r="B832" s="132" t="str">
        <f t="shared" si="593"/>
        <v>October</v>
      </c>
      <c r="C832" s="33">
        <v>15115859.619510382</v>
      </c>
      <c r="D832" s="64">
        <f t="shared" si="594"/>
        <v>9.8799528515554069E-3</v>
      </c>
      <c r="E832" s="29">
        <f t="shared" si="598"/>
        <v>14662617.789348768</v>
      </c>
      <c r="F832" s="65">
        <f t="shared" si="587"/>
        <v>9.887500053344267E-3</v>
      </c>
      <c r="G832" s="29">
        <f t="shared" si="595"/>
        <v>14374948.961936839</v>
      </c>
      <c r="H832" s="65">
        <f t="shared" si="588"/>
        <v>9.8799528515554069E-3</v>
      </c>
      <c r="I832" s="62"/>
      <c r="J832" s="29">
        <f t="shared" si="596"/>
        <v>7216376.4785093572</v>
      </c>
      <c r="K832" s="65">
        <f t="shared" si="589"/>
        <v>9.8799528515554069E-3</v>
      </c>
      <c r="L832" s="90"/>
      <c r="M832" s="90"/>
      <c r="N832" s="53">
        <f t="shared" si="590"/>
        <v>0.47740430648052701</v>
      </c>
      <c r="O832" s="54">
        <f t="shared" si="591"/>
        <v>4.901544974770957E-2</v>
      </c>
      <c r="P832" s="62"/>
      <c r="Q832" s="67">
        <f t="shared" si="597"/>
        <v>0.47740430648052701</v>
      </c>
      <c r="R832" s="111"/>
      <c r="T832" s="67">
        <f t="shared" si="592"/>
        <v>4.9015449747709543E-2</v>
      </c>
    </row>
    <row r="833" spans="1:20" s="36" customFormat="1">
      <c r="B833" s="132" t="str">
        <f t="shared" si="593"/>
        <v>November</v>
      </c>
      <c r="C833" s="33">
        <v>12644791.720287383</v>
      </c>
      <c r="D833" s="64">
        <f t="shared" si="594"/>
        <v>9.8861480802474588E-3</v>
      </c>
      <c r="E833" s="29">
        <f t="shared" si="598"/>
        <v>12850573.503402282</v>
      </c>
      <c r="F833" s="65">
        <f t="shared" si="587"/>
        <v>9.8826690742055412E-3</v>
      </c>
      <c r="G833" s="29">
        <f t="shared" si="595"/>
        <v>12094069.676110836</v>
      </c>
      <c r="H833" s="65">
        <f t="shared" si="588"/>
        <v>9.8861480802474588E-3</v>
      </c>
      <c r="I833" s="62"/>
      <c r="J833" s="29">
        <f t="shared" si="596"/>
        <v>6459872.6512179105</v>
      </c>
      <c r="K833" s="65">
        <f t="shared" si="589"/>
        <v>9.8861480802474588E-3</v>
      </c>
      <c r="L833" s="90"/>
      <c r="M833" s="90"/>
      <c r="N833" s="53">
        <f t="shared" si="590"/>
        <v>0.51087220684336387</v>
      </c>
      <c r="O833" s="54">
        <f t="shared" si="591"/>
        <v>4.3553271288206748E-2</v>
      </c>
      <c r="P833" s="62"/>
      <c r="Q833" s="67">
        <f t="shared" si="597"/>
        <v>0.51087220684336387</v>
      </c>
      <c r="R833" s="111"/>
      <c r="T833" s="67">
        <f t="shared" si="592"/>
        <v>4.355327128820681E-2</v>
      </c>
    </row>
    <row r="834" spans="1:20" s="36" customFormat="1">
      <c r="B834" s="132" t="str">
        <f t="shared" si="593"/>
        <v>December</v>
      </c>
      <c r="C834" s="33">
        <v>13018509.969096277</v>
      </c>
      <c r="D834" s="64">
        <f t="shared" si="594"/>
        <v>9.8591247781834035E-3</v>
      </c>
      <c r="E834" s="29">
        <f t="shared" si="598"/>
        <v>12647644.120238323</v>
      </c>
      <c r="F834" s="65">
        <f t="shared" si="587"/>
        <v>9.872926937929849E-3</v>
      </c>
      <c r="G834" s="29">
        <f t="shared" si="595"/>
        <v>12395854.808817619</v>
      </c>
      <c r="H834" s="65">
        <f t="shared" si="588"/>
        <v>9.8591247781834035E-3</v>
      </c>
      <c r="I834" s="62"/>
      <c r="J834" s="29">
        <f t="shared" si="596"/>
        <v>6208083.3397972062</v>
      </c>
      <c r="K834" s="65">
        <f t="shared" si="589"/>
        <v>9.8591247781831814E-3</v>
      </c>
      <c r="L834" s="90"/>
      <c r="M834" s="90"/>
      <c r="N834" s="53">
        <f t="shared" si="590"/>
        <v>0.47686588976266392</v>
      </c>
      <c r="O834" s="54">
        <f t="shared" si="591"/>
        <v>4.7828450549005579E-2</v>
      </c>
      <c r="P834" s="62"/>
      <c r="Q834" s="67">
        <f t="shared" si="597"/>
        <v>0.47686588976266392</v>
      </c>
      <c r="R834" s="111"/>
      <c r="T834" s="67">
        <f t="shared" si="592"/>
        <v>4.7828450549005537E-2</v>
      </c>
    </row>
    <row r="835" spans="1:20" s="36" customFormat="1">
      <c r="B835" s="132" t="str">
        <f t="shared" si="593"/>
        <v>TOTAL</v>
      </c>
      <c r="C835" s="93">
        <f>SUM(C823:C834)</f>
        <v>175196366.6305939</v>
      </c>
      <c r="D835" s="94">
        <f t="shared" si="594"/>
        <v>9.9079270996651481E-3</v>
      </c>
      <c r="E835" s="93">
        <f>SUM(E823:E834)</f>
        <v>166845324.62024269</v>
      </c>
      <c r="F835" s="95">
        <f>(E835/E821)-1</f>
        <v>9.9109375908372765E-3</v>
      </c>
      <c r="G835" s="93">
        <f>SUM(G823:G834)</f>
        <v>166905933.33959633</v>
      </c>
      <c r="H835" s="95">
        <f t="shared" si="588"/>
        <v>9.9079257227658868E-3</v>
      </c>
      <c r="I835" s="91"/>
      <c r="J835" s="96">
        <f>SUM(J823:J834)</f>
        <v>78446472.687516421</v>
      </c>
      <c r="K835" s="95">
        <f t="shared" si="589"/>
        <v>9.9063538119579242E-3</v>
      </c>
      <c r="L835" s="114"/>
      <c r="M835" s="104"/>
      <c r="N835" s="60">
        <f t="shared" si="590"/>
        <v>0.44776312543583086</v>
      </c>
      <c r="O835" s="77">
        <f>AVERAGE(O823:O834)</f>
        <v>4.7369385243249434E-2</v>
      </c>
      <c r="P835" s="91"/>
      <c r="Q835" s="97"/>
      <c r="R835" s="97"/>
      <c r="S835" s="91"/>
      <c r="T835" s="105">
        <f>AVERAGE(T823:T834)</f>
        <v>4.7369385243249428E-2</v>
      </c>
    </row>
    <row r="836" spans="1:20" s="36" customFormat="1">
      <c r="D836" s="61"/>
    </row>
    <row r="837" spans="1:20" s="36" customFormat="1">
      <c r="A837" s="36">
        <f>+A823+1</f>
        <v>2056</v>
      </c>
      <c r="B837" s="132" t="str">
        <f>+B823</f>
        <v>January</v>
      </c>
      <c r="C837" s="33">
        <v>13173522.113959033</v>
      </c>
      <c r="D837" s="64">
        <f>(C837/C823)-1</f>
        <v>9.8558793217518037E-3</v>
      </c>
      <c r="E837" s="29">
        <f>(G837+J834-J837)</f>
        <v>13354596.353176583</v>
      </c>
      <c r="F837" s="65">
        <f t="shared" ref="F837:F848" si="599">(E837/E823)-1</f>
        <v>9.8573880179950724E-3</v>
      </c>
      <c r="G837" s="29">
        <f>+(C837-(C837*T837))</f>
        <v>12508223.257661702</v>
      </c>
      <c r="H837" s="65">
        <f t="shared" ref="H837:H849" si="600">(G837/G823)-1</f>
        <v>9.8558793217520257E-3</v>
      </c>
      <c r="I837" s="62"/>
      <c r="J837" s="29">
        <f>+C837*Q837</f>
        <v>5361710.2442823239</v>
      </c>
      <c r="K837" s="65">
        <f t="shared" ref="K837:K849" si="601">(J837/J823)-1</f>
        <v>9.8558793217518037E-3</v>
      </c>
      <c r="L837" s="90"/>
      <c r="M837" s="90"/>
      <c r="N837" s="53">
        <f t="shared" ref="N837:N849" si="602">(J837/C837)</f>
        <v>0.40700658471593604</v>
      </c>
      <c r="O837" s="54">
        <f t="shared" ref="O837:O848" si="603">(C837-G837)/C837</f>
        <v>5.0502731960525696E-2</v>
      </c>
      <c r="P837" s="62"/>
      <c r="Q837" s="67">
        <f>+Q823</f>
        <v>0.40700658471593604</v>
      </c>
      <c r="R837" s="111"/>
      <c r="T837" s="67">
        <f t="shared" ref="T837:T848" si="604">+T823</f>
        <v>5.0502731960525703E-2</v>
      </c>
    </row>
    <row r="838" spans="1:20" s="36" customFormat="1">
      <c r="B838" s="132" t="str">
        <f t="shared" ref="B838:B849" si="605">+B824</f>
        <v>February</v>
      </c>
      <c r="C838" s="33">
        <v>12165369.739445511</v>
      </c>
      <c r="D838" s="64">
        <f t="shared" ref="D838:D849" si="606">(C838/C824)-1</f>
        <v>9.8568421892386571E-3</v>
      </c>
      <c r="E838" s="29">
        <f>(G838+J837-J838)</f>
        <v>12163995.518139809</v>
      </c>
      <c r="F838" s="65">
        <f t="shared" si="599"/>
        <v>9.8564177711915058E-3</v>
      </c>
      <c r="G838" s="29">
        <f t="shared" ref="G838:G848" si="607">+(C838-(C838*T838))</f>
        <v>11554670.163549682</v>
      </c>
      <c r="H838" s="65">
        <f t="shared" si="600"/>
        <v>9.8568421892386571E-3</v>
      </c>
      <c r="I838" s="62"/>
      <c r="J838" s="29">
        <f t="shared" ref="J838:J848" si="608">+C838*Q838</f>
        <v>4752384.8896921957</v>
      </c>
      <c r="K838" s="65">
        <f t="shared" si="601"/>
        <v>9.8568421892386571E-3</v>
      </c>
      <c r="L838" s="90"/>
      <c r="M838" s="90"/>
      <c r="N838" s="53">
        <f t="shared" si="602"/>
        <v>0.39064861911125159</v>
      </c>
      <c r="O838" s="54">
        <f t="shared" si="603"/>
        <v>5.0199836829921483E-2</v>
      </c>
      <c r="P838" s="62"/>
      <c r="Q838" s="67">
        <f t="shared" ref="Q838:Q848" si="609">+Q824</f>
        <v>0.39064861911125159</v>
      </c>
      <c r="R838" s="111"/>
      <c r="T838" s="67">
        <f t="shared" si="604"/>
        <v>5.0199836829921421E-2</v>
      </c>
    </row>
    <row r="839" spans="1:20" s="36" customFormat="1">
      <c r="B839" s="132" t="str">
        <f t="shared" si="605"/>
        <v>March</v>
      </c>
      <c r="C839" s="33">
        <v>13361467.274820991</v>
      </c>
      <c r="D839" s="64">
        <f t="shared" si="606"/>
        <v>9.8666242548237637E-3</v>
      </c>
      <c r="E839" s="29">
        <f t="shared" ref="E839:E848" si="610">(G839+J838-J839)</f>
        <v>12130957.323429026</v>
      </c>
      <c r="F839" s="65">
        <f t="shared" si="599"/>
        <v>9.8627920416407555E-3</v>
      </c>
      <c r="G839" s="29">
        <f t="shared" si="607"/>
        <v>12702807.551474527</v>
      </c>
      <c r="H839" s="65">
        <f t="shared" si="600"/>
        <v>9.8666242548237637E-3</v>
      </c>
      <c r="I839" s="62"/>
      <c r="J839" s="29">
        <f t="shared" si="608"/>
        <v>5324235.1177376946</v>
      </c>
      <c r="K839" s="65">
        <f t="shared" si="601"/>
        <v>9.8666242548237637E-3</v>
      </c>
      <c r="L839" s="90"/>
      <c r="M839" s="90"/>
      <c r="N839" s="53">
        <f t="shared" si="602"/>
        <v>0.39847682954483199</v>
      </c>
      <c r="O839" s="54">
        <f t="shared" si="603"/>
        <v>4.9295463574399144E-2</v>
      </c>
      <c r="P839" s="62"/>
      <c r="Q839" s="67">
        <f t="shared" si="609"/>
        <v>0.39847682954483199</v>
      </c>
      <c r="R839" s="111"/>
      <c r="T839" s="67">
        <f t="shared" si="604"/>
        <v>4.9295463574399137E-2</v>
      </c>
    </row>
    <row r="840" spans="1:20" s="36" customFormat="1">
      <c r="B840" s="132" t="str">
        <f t="shared" si="605"/>
        <v>April</v>
      </c>
      <c r="C840" s="33">
        <v>13756192.513765365</v>
      </c>
      <c r="D840" s="64">
        <f t="shared" si="606"/>
        <v>9.8762870639776956E-3</v>
      </c>
      <c r="E840" s="29">
        <f t="shared" si="610"/>
        <v>12431523.172381774</v>
      </c>
      <c r="F840" s="65">
        <f t="shared" si="599"/>
        <v>9.8721486049528906E-3</v>
      </c>
      <c r="G840" s="29">
        <f t="shared" si="607"/>
        <v>13128118.790232906</v>
      </c>
      <c r="H840" s="65">
        <f t="shared" si="600"/>
        <v>9.8762870639779177E-3</v>
      </c>
      <c r="I840" s="62"/>
      <c r="J840" s="29">
        <f t="shared" si="608"/>
        <v>6020830.7355888272</v>
      </c>
      <c r="K840" s="65">
        <f t="shared" si="601"/>
        <v>9.8762870639776956E-3</v>
      </c>
      <c r="L840" s="90"/>
      <c r="M840" s="90"/>
      <c r="N840" s="53">
        <f t="shared" si="602"/>
        <v>0.43768148268963103</v>
      </c>
      <c r="O840" s="54">
        <f t="shared" si="603"/>
        <v>4.5657526448831406E-2</v>
      </c>
      <c r="P840" s="62"/>
      <c r="Q840" s="67">
        <f t="shared" si="609"/>
        <v>0.43768148268963103</v>
      </c>
      <c r="R840" s="111"/>
      <c r="T840" s="67">
        <f t="shared" si="604"/>
        <v>4.5657526448831441E-2</v>
      </c>
    </row>
    <row r="841" spans="1:20" s="36" customFormat="1">
      <c r="B841" s="132" t="str">
        <f t="shared" si="605"/>
        <v>May</v>
      </c>
      <c r="C841" s="33">
        <v>15623666.844601884</v>
      </c>
      <c r="D841" s="64">
        <f t="shared" si="606"/>
        <v>9.8453424816180579E-3</v>
      </c>
      <c r="E841" s="29">
        <f t="shared" si="610"/>
        <v>14002242.764536567</v>
      </c>
      <c r="F841" s="65">
        <f t="shared" si="599"/>
        <v>9.8586481242568524E-3</v>
      </c>
      <c r="G841" s="29">
        <f t="shared" si="607"/>
        <v>14942712.42863181</v>
      </c>
      <c r="H841" s="65">
        <f t="shared" si="600"/>
        <v>9.84534248161828E-3</v>
      </c>
      <c r="I841" s="62"/>
      <c r="J841" s="29">
        <f t="shared" si="608"/>
        <v>6961300.3996840706</v>
      </c>
      <c r="K841" s="65">
        <f t="shared" si="601"/>
        <v>9.84534248161828E-3</v>
      </c>
      <c r="L841" s="90"/>
      <c r="M841" s="90"/>
      <c r="N841" s="53">
        <f t="shared" si="602"/>
        <v>0.44556124173175526</v>
      </c>
      <c r="O841" s="54">
        <f t="shared" si="603"/>
        <v>4.3584801362130283E-2</v>
      </c>
      <c r="P841" s="62"/>
      <c r="Q841" s="67">
        <f t="shared" si="609"/>
        <v>0.44556124173175526</v>
      </c>
      <c r="R841" s="111"/>
      <c r="T841" s="67">
        <f t="shared" si="604"/>
        <v>4.3584801362130311E-2</v>
      </c>
    </row>
    <row r="842" spans="1:20" s="36" customFormat="1">
      <c r="B842" s="132" t="str">
        <f t="shared" si="605"/>
        <v>June</v>
      </c>
      <c r="C842" s="33">
        <v>16336679.958309637</v>
      </c>
      <c r="D842" s="64">
        <f t="shared" si="606"/>
        <v>9.8333614861934038E-3</v>
      </c>
      <c r="E842" s="29">
        <f t="shared" si="610"/>
        <v>15266896.472924788</v>
      </c>
      <c r="F842" s="65">
        <f t="shared" si="599"/>
        <v>9.8388244674914027E-3</v>
      </c>
      <c r="G842" s="29">
        <f t="shared" si="607"/>
        <v>15614848.218576049</v>
      </c>
      <c r="H842" s="65">
        <f t="shared" si="600"/>
        <v>9.8333614861931817E-3</v>
      </c>
      <c r="I842" s="62"/>
      <c r="J842" s="29">
        <f t="shared" si="608"/>
        <v>7309252.1453353325</v>
      </c>
      <c r="K842" s="65">
        <f t="shared" si="601"/>
        <v>9.8333614861931817E-3</v>
      </c>
      <c r="L842" s="90"/>
      <c r="M842" s="90"/>
      <c r="N842" s="53">
        <f t="shared" si="602"/>
        <v>0.44741356040444974</v>
      </c>
      <c r="O842" s="54">
        <f t="shared" si="603"/>
        <v>4.4184726736133981E-2</v>
      </c>
      <c r="P842" s="62"/>
      <c r="Q842" s="67">
        <f t="shared" si="609"/>
        <v>0.44741356040444974</v>
      </c>
      <c r="R842" s="111"/>
      <c r="T842" s="67">
        <f t="shared" si="604"/>
        <v>4.4184726736133953E-2</v>
      </c>
    </row>
    <row r="843" spans="1:20" s="36" customFormat="1">
      <c r="B843" s="132" t="str">
        <f t="shared" si="605"/>
        <v>July</v>
      </c>
      <c r="C843" s="33">
        <v>17365685.767684337</v>
      </c>
      <c r="D843" s="64">
        <f t="shared" si="606"/>
        <v>9.8030970947753371E-3</v>
      </c>
      <c r="E843" s="29">
        <f t="shared" si="610"/>
        <v>16163479.130446307</v>
      </c>
      <c r="F843" s="65">
        <f t="shared" si="599"/>
        <v>9.816782665463597E-3</v>
      </c>
      <c r="G843" s="29">
        <f t="shared" si="607"/>
        <v>16557539.946995094</v>
      </c>
      <c r="H843" s="65">
        <f t="shared" si="600"/>
        <v>9.8030970947753371E-3</v>
      </c>
      <c r="I843" s="62"/>
      <c r="J843" s="29">
        <f t="shared" si="608"/>
        <v>7703312.9618841177</v>
      </c>
      <c r="K843" s="65">
        <f t="shared" si="601"/>
        <v>9.8030970947753371E-3</v>
      </c>
      <c r="L843" s="90"/>
      <c r="M843" s="90"/>
      <c r="N843" s="53">
        <f t="shared" si="602"/>
        <v>0.44359393950448822</v>
      </c>
      <c r="O843" s="54">
        <f t="shared" si="603"/>
        <v>4.6536936778685374E-2</v>
      </c>
      <c r="P843" s="62"/>
      <c r="Q843" s="67">
        <f t="shared" si="609"/>
        <v>0.44359393950448822</v>
      </c>
      <c r="R843" s="111"/>
      <c r="T843" s="67">
        <f t="shared" si="604"/>
        <v>4.6536936778685332E-2</v>
      </c>
    </row>
    <row r="844" spans="1:20" s="36" customFormat="1">
      <c r="B844" s="132" t="str">
        <f t="shared" si="605"/>
        <v>August</v>
      </c>
      <c r="C844" s="33">
        <v>17678673.639142178</v>
      </c>
      <c r="D844" s="64">
        <f t="shared" si="606"/>
        <v>9.8084847681723097E-3</v>
      </c>
      <c r="E844" s="29">
        <f t="shared" si="610"/>
        <v>16386748.459473452</v>
      </c>
      <c r="F844" s="65">
        <f t="shared" si="599"/>
        <v>9.8059520478004369E-3</v>
      </c>
      <c r="G844" s="29">
        <f t="shared" si="607"/>
        <v>16810889.460912559</v>
      </c>
      <c r="H844" s="65">
        <f t="shared" si="600"/>
        <v>9.8084847681723097E-3</v>
      </c>
      <c r="I844" s="62"/>
      <c r="J844" s="29">
        <f t="shared" si="608"/>
        <v>8127453.9633232262</v>
      </c>
      <c r="K844" s="65">
        <f t="shared" si="601"/>
        <v>9.8084847681720877E-3</v>
      </c>
      <c r="L844" s="90"/>
      <c r="M844" s="90"/>
      <c r="N844" s="53">
        <f t="shared" si="602"/>
        <v>0.45973211165165184</v>
      </c>
      <c r="O844" s="54">
        <f t="shared" si="603"/>
        <v>4.9086497999955514E-2</v>
      </c>
      <c r="P844" s="62"/>
      <c r="Q844" s="67">
        <f t="shared" si="609"/>
        <v>0.45973211165165184</v>
      </c>
      <c r="R844" s="111"/>
      <c r="T844" s="67">
        <f t="shared" si="604"/>
        <v>4.9086497999955465E-2</v>
      </c>
    </row>
    <row r="845" spans="1:20" s="36" customFormat="1">
      <c r="B845" s="132" t="str">
        <f t="shared" si="605"/>
        <v>September</v>
      </c>
      <c r="C845" s="33">
        <v>16278249.703986177</v>
      </c>
      <c r="D845" s="64">
        <f t="shared" si="606"/>
        <v>9.8146552781466223E-3</v>
      </c>
      <c r="E845" s="29">
        <f t="shared" si="610"/>
        <v>16030587.270550599</v>
      </c>
      <c r="F845" s="65">
        <f t="shared" si="599"/>
        <v>9.8115268408673906E-3</v>
      </c>
      <c r="G845" s="29">
        <f t="shared" si="607"/>
        <v>15480828.231017871</v>
      </c>
      <c r="H845" s="65">
        <f t="shared" si="600"/>
        <v>9.8146552781466223E-3</v>
      </c>
      <c r="I845" s="62"/>
      <c r="J845" s="29">
        <f t="shared" si="608"/>
        <v>7577694.9237904977</v>
      </c>
      <c r="K845" s="65">
        <f t="shared" si="601"/>
        <v>9.8146552781466223E-3</v>
      </c>
      <c r="L845" s="90"/>
      <c r="M845" s="90"/>
      <c r="N845" s="53">
        <f t="shared" si="602"/>
        <v>0.4655104241296219</v>
      </c>
      <c r="O845" s="54">
        <f t="shared" si="603"/>
        <v>4.8986929643488379E-2</v>
      </c>
      <c r="P845" s="62"/>
      <c r="Q845" s="67">
        <f t="shared" si="609"/>
        <v>0.4655104241296219</v>
      </c>
      <c r="R845" s="111"/>
      <c r="T845" s="67">
        <f t="shared" si="604"/>
        <v>4.8986929643488428E-2</v>
      </c>
    </row>
    <row r="846" spans="1:20" s="36" customFormat="1">
      <c r="B846" s="132" t="str">
        <f t="shared" si="605"/>
        <v>October</v>
      </c>
      <c r="C846" s="33">
        <v>15263994.577877838</v>
      </c>
      <c r="D846" s="64">
        <f t="shared" si="606"/>
        <v>9.7999691778201115E-3</v>
      </c>
      <c r="E846" s="29">
        <f t="shared" si="610"/>
        <v>14806421.19691276</v>
      </c>
      <c r="F846" s="65">
        <f t="shared" si="599"/>
        <v>9.8074852410361402E-3</v>
      </c>
      <c r="G846" s="29">
        <f t="shared" si="607"/>
        <v>14515823.018696556</v>
      </c>
      <c r="H846" s="65">
        <f t="shared" si="600"/>
        <v>9.7999691778201115E-3</v>
      </c>
      <c r="I846" s="62"/>
      <c r="J846" s="29">
        <f t="shared" si="608"/>
        <v>7287096.7455742937</v>
      </c>
      <c r="K846" s="65">
        <f t="shared" si="601"/>
        <v>9.7999691778198894E-3</v>
      </c>
      <c r="L846" s="90"/>
      <c r="M846" s="90"/>
      <c r="N846" s="53">
        <f t="shared" si="602"/>
        <v>0.47740430648052701</v>
      </c>
      <c r="O846" s="54">
        <f t="shared" si="603"/>
        <v>4.9015449747709557E-2</v>
      </c>
      <c r="P846" s="62"/>
      <c r="Q846" s="67">
        <f t="shared" si="609"/>
        <v>0.47740430648052701</v>
      </c>
      <c r="R846" s="111"/>
      <c r="T846" s="67">
        <f t="shared" si="604"/>
        <v>4.9015449747709543E-2</v>
      </c>
    </row>
    <row r="847" spans="1:20" s="36" customFormat="1">
      <c r="B847" s="132" t="str">
        <f t="shared" si="605"/>
        <v>November</v>
      </c>
      <c r="C847" s="33">
        <v>12768796.015344705</v>
      </c>
      <c r="D847" s="64">
        <f t="shared" si="606"/>
        <v>9.8067487231419115E-3</v>
      </c>
      <c r="E847" s="29">
        <f t="shared" si="610"/>
        <v>12976546.924947016</v>
      </c>
      <c r="F847" s="65">
        <f t="shared" si="599"/>
        <v>9.8029415972276102E-3</v>
      </c>
      <c r="G847" s="29">
        <f t="shared" si="607"/>
        <v>12212673.178464623</v>
      </c>
      <c r="H847" s="65">
        <f t="shared" si="600"/>
        <v>9.8067487231416894E-3</v>
      </c>
      <c r="I847" s="62"/>
      <c r="J847" s="29">
        <f t="shared" si="608"/>
        <v>6523222.9990919009</v>
      </c>
      <c r="K847" s="65">
        <f t="shared" si="601"/>
        <v>9.8067487231419115E-3</v>
      </c>
      <c r="L847" s="90"/>
      <c r="M847" s="90"/>
      <c r="N847" s="53">
        <f t="shared" si="602"/>
        <v>0.51087220684336387</v>
      </c>
      <c r="O847" s="54">
        <f t="shared" si="603"/>
        <v>4.3553271288206824E-2</v>
      </c>
      <c r="P847" s="62"/>
      <c r="Q847" s="67">
        <f t="shared" si="609"/>
        <v>0.51087220684336387</v>
      </c>
      <c r="R847" s="111"/>
      <c r="T847" s="67">
        <f t="shared" si="604"/>
        <v>4.355327128820681E-2</v>
      </c>
    </row>
    <row r="848" spans="1:20" s="36" customFormat="1">
      <c r="B848" s="132" t="str">
        <f t="shared" si="605"/>
        <v>December</v>
      </c>
      <c r="C848" s="33">
        <v>13145823.466759056</v>
      </c>
      <c r="D848" s="64">
        <f t="shared" si="606"/>
        <v>9.7794216054678529E-3</v>
      </c>
      <c r="E848" s="29">
        <f t="shared" si="610"/>
        <v>12771507.29410615</v>
      </c>
      <c r="F848" s="65">
        <f t="shared" si="599"/>
        <v>9.793379121857626E-3</v>
      </c>
      <c r="G848" s="29">
        <f t="shared" si="607"/>
        <v>12517079.099153213</v>
      </c>
      <c r="H848" s="65">
        <f t="shared" si="600"/>
        <v>9.7794216054678529E-3</v>
      </c>
      <c r="I848" s="62"/>
      <c r="J848" s="29">
        <f t="shared" si="608"/>
        <v>6268794.804138964</v>
      </c>
      <c r="K848" s="65">
        <f t="shared" si="601"/>
        <v>9.7794216054678529E-3</v>
      </c>
      <c r="L848" s="90"/>
      <c r="M848" s="90"/>
      <c r="N848" s="53">
        <f t="shared" si="602"/>
        <v>0.47686588976266392</v>
      </c>
      <c r="O848" s="54">
        <f t="shared" si="603"/>
        <v>4.7828450549005586E-2</v>
      </c>
      <c r="P848" s="62"/>
      <c r="Q848" s="67">
        <f t="shared" si="609"/>
        <v>0.47686588976266392</v>
      </c>
      <c r="R848" s="111"/>
      <c r="T848" s="67">
        <f t="shared" si="604"/>
        <v>4.7828450549005537E-2</v>
      </c>
    </row>
    <row r="849" spans="1:20" s="36" customFormat="1">
      <c r="B849" s="132" t="str">
        <f t="shared" si="605"/>
        <v>TOTAL</v>
      </c>
      <c r="C849" s="93">
        <f>SUM(C837:C848)</f>
        <v>176918121.61569673</v>
      </c>
      <c r="D849" s="94">
        <f t="shared" si="606"/>
        <v>9.827572444656818E-3</v>
      </c>
      <c r="E849" s="93">
        <f>SUM(E837:E848)</f>
        <v>168485501.88102484</v>
      </c>
      <c r="F849" s="95">
        <f>(E849/E835)-1</f>
        <v>9.8305257550090897E-3</v>
      </c>
      <c r="G849" s="93">
        <f>SUM(G837:G848)</f>
        <v>168546213.3453666</v>
      </c>
      <c r="H849" s="95">
        <f t="shared" si="600"/>
        <v>9.8275715725029134E-3</v>
      </c>
      <c r="I849" s="91"/>
      <c r="J849" s="96">
        <f>SUM(J837:J848)</f>
        <v>79217289.930123448</v>
      </c>
      <c r="K849" s="95">
        <f t="shared" si="601"/>
        <v>9.8260280698343472E-3</v>
      </c>
      <c r="L849" s="114"/>
      <c r="M849" s="104"/>
      <c r="N849" s="60">
        <f t="shared" si="602"/>
        <v>0.44776244065150106</v>
      </c>
      <c r="O849" s="77">
        <f>AVERAGE(O837:O848)</f>
        <v>4.7369385243249441E-2</v>
      </c>
      <c r="P849" s="91"/>
      <c r="Q849" s="97"/>
      <c r="R849" s="97"/>
      <c r="S849" s="91"/>
      <c r="T849" s="105">
        <f>AVERAGE(T837:T848)</f>
        <v>4.7369385243249428E-2</v>
      </c>
    </row>
    <row r="850" spans="1:20" s="36" customFormat="1">
      <c r="D850" s="61"/>
    </row>
    <row r="851" spans="1:20" s="36" customFormat="1">
      <c r="A851" s="36">
        <f>+A837+1</f>
        <v>2057</v>
      </c>
      <c r="B851" s="132" t="str">
        <f>+B837</f>
        <v>January</v>
      </c>
      <c r="C851" s="33">
        <v>13302307.249412872</v>
      </c>
      <c r="D851" s="64">
        <f>(C851/C837)-1</f>
        <v>9.7760594577340765E-3</v>
      </c>
      <c r="E851" s="29">
        <f>(G851+J848-J851)</f>
        <v>13485172.553652611</v>
      </c>
      <c r="F851" s="65">
        <f t="shared" ref="F851:F862" si="611">(E851/E837)-1</f>
        <v>9.777622402265207E-3</v>
      </c>
      <c r="G851" s="29">
        <f>+(C851-(C851*T851))</f>
        <v>12630504.391939215</v>
      </c>
      <c r="H851" s="65">
        <f t="shared" ref="H851:H863" si="612">(G851/G837)-1</f>
        <v>9.7760594577340765E-3</v>
      </c>
      <c r="I851" s="62"/>
      <c r="J851" s="29">
        <f>+C851*Q851</f>
        <v>5414126.6424255697</v>
      </c>
      <c r="K851" s="65">
        <f t="shared" ref="K851:K863" si="613">(J851/J837)-1</f>
        <v>9.7760594577340765E-3</v>
      </c>
      <c r="L851" s="90"/>
      <c r="M851" s="90"/>
      <c r="N851" s="53">
        <f t="shared" ref="N851:N863" si="614">(J851/C851)</f>
        <v>0.40700658471593598</v>
      </c>
      <c r="O851" s="54">
        <f t="shared" ref="O851:O862" si="615">(C851-G851)/C851</f>
        <v>5.050273196052573E-2</v>
      </c>
      <c r="P851" s="62"/>
      <c r="Q851" s="67">
        <f>+Q837</f>
        <v>0.40700658471593604</v>
      </c>
      <c r="R851" s="111"/>
      <c r="T851" s="67">
        <f t="shared" ref="T851:T862" si="616">+T837</f>
        <v>5.0502731960525703E-2</v>
      </c>
    </row>
    <row r="852" spans="1:20" s="36" customFormat="1">
      <c r="B852" s="132" t="str">
        <f t="shared" ref="B852:B863" si="617">+B838</f>
        <v>February</v>
      </c>
      <c r="C852" s="33">
        <v>12284315.675001539</v>
      </c>
      <c r="D852" s="64">
        <f t="shared" ref="D852:D863" si="618">(C852/C838)-1</f>
        <v>9.7774205062055586E-3</v>
      </c>
      <c r="E852" s="29">
        <f>(G852+J851-J852)</f>
        <v>12282920.719808731</v>
      </c>
      <c r="F852" s="65">
        <f t="shared" si="611"/>
        <v>9.77682057606577E-3</v>
      </c>
      <c r="G852" s="29">
        <f t="shared" ref="G852:G862" si="619">+(C852-(C852*T852))</f>
        <v>11667645.032549215</v>
      </c>
      <c r="H852" s="65">
        <f t="shared" si="612"/>
        <v>9.7774205062055586E-3</v>
      </c>
      <c r="I852" s="62"/>
      <c r="J852" s="29">
        <f t="shared" ref="J852:J862" si="620">+C852*Q852</f>
        <v>4798850.955166054</v>
      </c>
      <c r="K852" s="65">
        <f t="shared" si="613"/>
        <v>9.7774205062055586E-3</v>
      </c>
      <c r="L852" s="90"/>
      <c r="M852" s="90"/>
      <c r="N852" s="53">
        <f t="shared" si="614"/>
        <v>0.39064861911125159</v>
      </c>
      <c r="O852" s="54">
        <f t="shared" si="615"/>
        <v>5.0199836829921463E-2</v>
      </c>
      <c r="P852" s="62"/>
      <c r="Q852" s="67">
        <f t="shared" ref="Q852:Q862" si="621">+Q838</f>
        <v>0.39064861911125159</v>
      </c>
      <c r="R852" s="111"/>
      <c r="T852" s="67">
        <f t="shared" si="616"/>
        <v>5.0199836829921421E-2</v>
      </c>
    </row>
    <row r="853" spans="1:20" s="36" customFormat="1">
      <c r="B853" s="132" t="str">
        <f t="shared" si="617"/>
        <v>March</v>
      </c>
      <c r="C853" s="33">
        <v>13492245.511386815</v>
      </c>
      <c r="D853" s="64">
        <f t="shared" si="618"/>
        <v>9.7877152168961423E-3</v>
      </c>
      <c r="E853" s="29">
        <f t="shared" ref="E853:E862" si="622">(G853+J852-J853)</f>
        <v>12249642.754591543</v>
      </c>
      <c r="F853" s="65">
        <f t="shared" si="611"/>
        <v>9.7836821940915364E-3</v>
      </c>
      <c r="G853" s="29">
        <f t="shared" si="619"/>
        <v>12827139.014243396</v>
      </c>
      <c r="H853" s="65">
        <f t="shared" si="612"/>
        <v>9.7877152168961423E-3</v>
      </c>
      <c r="I853" s="62"/>
      <c r="J853" s="29">
        <f t="shared" si="620"/>
        <v>5376347.2148179086</v>
      </c>
      <c r="K853" s="65">
        <f t="shared" si="613"/>
        <v>9.7877152168961423E-3</v>
      </c>
      <c r="L853" s="90"/>
      <c r="M853" s="90"/>
      <c r="N853" s="53">
        <f t="shared" si="614"/>
        <v>0.39847682954483199</v>
      </c>
      <c r="O853" s="54">
        <f t="shared" si="615"/>
        <v>4.9295463574399172E-2</v>
      </c>
      <c r="P853" s="62"/>
      <c r="Q853" s="67">
        <f t="shared" si="621"/>
        <v>0.39847682954483199</v>
      </c>
      <c r="R853" s="111"/>
      <c r="T853" s="67">
        <f t="shared" si="616"/>
        <v>4.9295463574399137E-2</v>
      </c>
    </row>
    <row r="854" spans="1:20" s="36" customFormat="1">
      <c r="B854" s="132" t="str">
        <f t="shared" si="617"/>
        <v>April</v>
      </c>
      <c r="C854" s="33">
        <v>13890972.582956387</v>
      </c>
      <c r="D854" s="64">
        <f t="shared" si="618"/>
        <v>9.7977742791948153E-3</v>
      </c>
      <c r="E854" s="29">
        <f t="shared" si="622"/>
        <v>12553270.873558605</v>
      </c>
      <c r="F854" s="65">
        <f t="shared" si="611"/>
        <v>9.7934661335232764E-3</v>
      </c>
      <c r="G854" s="29">
        <f t="shared" si="619"/>
        <v>13256745.134850062</v>
      </c>
      <c r="H854" s="65">
        <f t="shared" si="612"/>
        <v>9.7977742791945932E-3</v>
      </c>
      <c r="I854" s="62"/>
      <c r="J854" s="29">
        <f t="shared" si="620"/>
        <v>6079821.476109365</v>
      </c>
      <c r="K854" s="65">
        <f t="shared" si="613"/>
        <v>9.7977742791948153E-3</v>
      </c>
      <c r="L854" s="90"/>
      <c r="M854" s="90"/>
      <c r="N854" s="53">
        <f t="shared" si="614"/>
        <v>0.43768148268963103</v>
      </c>
      <c r="O854" s="54">
        <f t="shared" si="615"/>
        <v>4.565752644883149E-2</v>
      </c>
      <c r="P854" s="62"/>
      <c r="Q854" s="67">
        <f t="shared" si="621"/>
        <v>0.43768148268963103</v>
      </c>
      <c r="R854" s="111"/>
      <c r="T854" s="67">
        <f t="shared" si="616"/>
        <v>4.5657526448831441E-2</v>
      </c>
    </row>
    <row r="855" spans="1:20" s="36" customFormat="1">
      <c r="B855" s="132" t="str">
        <f t="shared" si="617"/>
        <v>May</v>
      </c>
      <c r="C855" s="33">
        <v>15776253.493112437</v>
      </c>
      <c r="D855" s="64">
        <f t="shared" si="618"/>
        <v>9.7663787911141942E-3</v>
      </c>
      <c r="E855" s="29">
        <f t="shared" si="622"/>
        <v>14139182.998219764</v>
      </c>
      <c r="F855" s="65">
        <f t="shared" si="611"/>
        <v>9.7798785513150133E-3</v>
      </c>
      <c r="G855" s="29">
        <f t="shared" si="619"/>
        <v>15088648.618376518</v>
      </c>
      <c r="H855" s="65">
        <f t="shared" si="612"/>
        <v>9.7663787911141942E-3</v>
      </c>
      <c r="I855" s="62"/>
      <c r="J855" s="29">
        <f t="shared" si="620"/>
        <v>7029287.0962661188</v>
      </c>
      <c r="K855" s="65">
        <f t="shared" si="613"/>
        <v>9.7663787911139721E-3</v>
      </c>
      <c r="L855" s="90"/>
      <c r="M855" s="90"/>
      <c r="N855" s="53">
        <f t="shared" si="614"/>
        <v>0.44556124173175526</v>
      </c>
      <c r="O855" s="54">
        <f t="shared" si="615"/>
        <v>4.358480136213029E-2</v>
      </c>
      <c r="P855" s="62"/>
      <c r="Q855" s="67">
        <f t="shared" si="621"/>
        <v>0.44556124173175526</v>
      </c>
      <c r="R855" s="111"/>
      <c r="T855" s="67">
        <f t="shared" si="616"/>
        <v>4.3584801362130311E-2</v>
      </c>
    </row>
    <row r="856" spans="1:20" s="36" customFormat="1">
      <c r="B856" s="132" t="str">
        <f t="shared" si="617"/>
        <v>June</v>
      </c>
      <c r="C856" s="33">
        <v>16496036.201042475</v>
      </c>
      <c r="D856" s="64">
        <f t="shared" si="618"/>
        <v>9.7545060036376974E-3</v>
      </c>
      <c r="E856" s="29">
        <f t="shared" si="622"/>
        <v>15415900.156267051</v>
      </c>
      <c r="F856" s="65">
        <f t="shared" si="611"/>
        <v>9.7599196802384824E-3</v>
      </c>
      <c r="G856" s="29">
        <f t="shared" si="619"/>
        <v>15767163.34927004</v>
      </c>
      <c r="H856" s="65">
        <f t="shared" si="612"/>
        <v>9.7545060036376974E-3</v>
      </c>
      <c r="I856" s="62"/>
      <c r="J856" s="29">
        <f t="shared" si="620"/>
        <v>7380550.2892691074</v>
      </c>
      <c r="K856" s="65">
        <f t="shared" si="613"/>
        <v>9.7545060036376974E-3</v>
      </c>
      <c r="L856" s="90"/>
      <c r="M856" s="90"/>
      <c r="N856" s="53">
        <f t="shared" si="614"/>
        <v>0.44741356040444974</v>
      </c>
      <c r="O856" s="54">
        <f t="shared" si="615"/>
        <v>4.4184726736133953E-2</v>
      </c>
      <c r="P856" s="62"/>
      <c r="Q856" s="67">
        <f t="shared" si="621"/>
        <v>0.44741356040444974</v>
      </c>
      <c r="R856" s="111"/>
      <c r="T856" s="67">
        <f t="shared" si="616"/>
        <v>4.4184726736133953E-2</v>
      </c>
    </row>
    <row r="857" spans="1:20" s="36" customFormat="1">
      <c r="B857" s="132" t="str">
        <f t="shared" si="617"/>
        <v>July</v>
      </c>
      <c r="C857" s="33">
        <v>17534546.777718</v>
      </c>
      <c r="D857" s="64">
        <f t="shared" si="618"/>
        <v>9.7238319460954958E-3</v>
      </c>
      <c r="E857" s="29">
        <f t="shared" si="622"/>
        <v>16320874.289595887</v>
      </c>
      <c r="F857" s="65">
        <f t="shared" si="611"/>
        <v>9.7377029957059769E-3</v>
      </c>
      <c r="G857" s="29">
        <f t="shared" si="619"/>
        <v>16718542.682880437</v>
      </c>
      <c r="H857" s="65">
        <f t="shared" si="612"/>
        <v>9.7238319460954958E-3</v>
      </c>
      <c r="I857" s="62"/>
      <c r="J857" s="29">
        <f t="shared" si="620"/>
        <v>7778218.6825536573</v>
      </c>
      <c r="K857" s="65">
        <f t="shared" si="613"/>
        <v>9.7238319460954958E-3</v>
      </c>
      <c r="L857" s="90"/>
      <c r="M857" s="90"/>
      <c r="N857" s="53">
        <f t="shared" si="614"/>
        <v>0.44359393950448822</v>
      </c>
      <c r="O857" s="54">
        <f t="shared" si="615"/>
        <v>4.6536936778685326E-2</v>
      </c>
      <c r="P857" s="62"/>
      <c r="Q857" s="67">
        <f t="shared" si="621"/>
        <v>0.44359393950448822</v>
      </c>
      <c r="R857" s="111"/>
      <c r="T857" s="67">
        <f t="shared" si="616"/>
        <v>4.6536936778685332E-2</v>
      </c>
    </row>
    <row r="858" spans="1:20" s="36" customFormat="1">
      <c r="B858" s="132" t="str">
        <f t="shared" si="617"/>
        <v>August</v>
      </c>
      <c r="C858" s="33">
        <v>17850678.695852991</v>
      </c>
      <c r="D858" s="64">
        <f t="shared" si="618"/>
        <v>9.7295227131732887E-3</v>
      </c>
      <c r="E858" s="29">
        <f t="shared" si="622"/>
        <v>16546139.863045162</v>
      </c>
      <c r="F858" s="65">
        <f t="shared" si="611"/>
        <v>9.7268475174256963E-3</v>
      </c>
      <c r="G858" s="29">
        <f t="shared" si="619"/>
        <v>16974451.391751155</v>
      </c>
      <c r="H858" s="65">
        <f t="shared" si="612"/>
        <v>9.7295227131735107E-3</v>
      </c>
      <c r="I858" s="62"/>
      <c r="J858" s="29">
        <f t="shared" si="620"/>
        <v>8206530.2112596501</v>
      </c>
      <c r="K858" s="65">
        <f t="shared" si="613"/>
        <v>9.7295227131732887E-3</v>
      </c>
      <c r="L858" s="90"/>
      <c r="M858" s="90"/>
      <c r="N858" s="53">
        <f t="shared" si="614"/>
        <v>0.45973211165165184</v>
      </c>
      <c r="O858" s="54">
        <f t="shared" si="615"/>
        <v>4.9086497999955493E-2</v>
      </c>
      <c r="P858" s="62"/>
      <c r="Q858" s="67">
        <f t="shared" si="621"/>
        <v>0.45973211165165184</v>
      </c>
      <c r="R858" s="111"/>
      <c r="T858" s="67">
        <f t="shared" si="616"/>
        <v>4.9086497999955465E-2</v>
      </c>
    </row>
    <row r="859" spans="1:20" s="36" customFormat="1">
      <c r="B859" s="132" t="str">
        <f t="shared" si="617"/>
        <v>September</v>
      </c>
      <c r="C859" s="33">
        <v>16436737.028654367</v>
      </c>
      <c r="D859" s="64">
        <f t="shared" si="618"/>
        <v>9.736140405155469E-3</v>
      </c>
      <c r="E859" s="29">
        <f t="shared" si="622"/>
        <v>16186609.534006851</v>
      </c>
      <c r="F859" s="65">
        <f t="shared" si="611"/>
        <v>9.73278525752308E-3</v>
      </c>
      <c r="G859" s="29">
        <f t="shared" si="619"/>
        <v>15631551.748263154</v>
      </c>
      <c r="H859" s="65">
        <f t="shared" si="612"/>
        <v>9.736140405155469E-3</v>
      </c>
      <c r="I859" s="62"/>
      <c r="J859" s="29">
        <f t="shared" si="620"/>
        <v>7651472.4255159553</v>
      </c>
      <c r="K859" s="65">
        <f t="shared" si="613"/>
        <v>9.736140405155469E-3</v>
      </c>
      <c r="L859" s="90"/>
      <c r="M859" s="90"/>
      <c r="N859" s="53">
        <f t="shared" si="614"/>
        <v>0.4655104241296219</v>
      </c>
      <c r="O859" s="54">
        <f t="shared" si="615"/>
        <v>4.8986929643488428E-2</v>
      </c>
      <c r="P859" s="62"/>
      <c r="Q859" s="67">
        <f t="shared" si="621"/>
        <v>0.4655104241296219</v>
      </c>
      <c r="R859" s="111"/>
      <c r="T859" s="67">
        <f t="shared" si="616"/>
        <v>4.8986929643488428E-2</v>
      </c>
    </row>
    <row r="860" spans="1:20" s="36" customFormat="1">
      <c r="B860" s="132" t="str">
        <f t="shared" si="617"/>
        <v>October</v>
      </c>
      <c r="C860" s="33">
        <v>15412383.667330179</v>
      </c>
      <c r="D860" s="64">
        <f t="shared" si="618"/>
        <v>9.7215108859776134E-3</v>
      </c>
      <c r="E860" s="29">
        <f t="shared" si="622"/>
        <v>14950472.839794125</v>
      </c>
      <c r="F860" s="65">
        <f t="shared" si="611"/>
        <v>9.7289980452130997E-3</v>
      </c>
      <c r="G860" s="29">
        <f t="shared" si="619"/>
        <v>14656938.750191737</v>
      </c>
      <c r="H860" s="65">
        <f t="shared" si="612"/>
        <v>9.7215108859773913E-3</v>
      </c>
      <c r="I860" s="62"/>
      <c r="J860" s="29">
        <f t="shared" si="620"/>
        <v>7357938.3359135659</v>
      </c>
      <c r="K860" s="65">
        <f t="shared" si="613"/>
        <v>9.7215108859776134E-3</v>
      </c>
      <c r="L860" s="90"/>
      <c r="M860" s="90"/>
      <c r="N860" s="53">
        <f t="shared" si="614"/>
        <v>0.47740430648052701</v>
      </c>
      <c r="O860" s="54">
        <f t="shared" si="615"/>
        <v>4.9015449747709584E-2</v>
      </c>
      <c r="P860" s="62"/>
      <c r="Q860" s="67">
        <f t="shared" si="621"/>
        <v>0.47740430648052701</v>
      </c>
      <c r="R860" s="111"/>
      <c r="T860" s="67">
        <f t="shared" si="616"/>
        <v>4.9015449747709543E-2</v>
      </c>
    </row>
    <row r="861" spans="1:20" s="36" customFormat="1">
      <c r="B861" s="132" t="str">
        <f t="shared" si="617"/>
        <v>November</v>
      </c>
      <c r="C861" s="33">
        <v>12893021.95849965</v>
      </c>
      <c r="D861" s="64">
        <f t="shared" si="618"/>
        <v>9.7288689556680463E-3</v>
      </c>
      <c r="E861" s="29">
        <f t="shared" si="622"/>
        <v>13102740.43051121</v>
      </c>
      <c r="F861" s="65">
        <f t="shared" si="611"/>
        <v>9.7247369653934435E-3</v>
      </c>
      <c r="G861" s="29">
        <f t="shared" si="619"/>
        <v>12331488.675416308</v>
      </c>
      <c r="H861" s="65">
        <f t="shared" si="612"/>
        <v>9.7288689556680463E-3</v>
      </c>
      <c r="I861" s="62"/>
      <c r="J861" s="29">
        <f t="shared" si="620"/>
        <v>6586686.5808186652</v>
      </c>
      <c r="K861" s="65">
        <f t="shared" si="613"/>
        <v>9.7288689556680463E-3</v>
      </c>
      <c r="L861" s="90"/>
      <c r="M861" s="90"/>
      <c r="N861" s="53">
        <f t="shared" si="614"/>
        <v>0.51087220684336387</v>
      </c>
      <c r="O861" s="54">
        <f t="shared" si="615"/>
        <v>4.3553271288206755E-2</v>
      </c>
      <c r="P861" s="62"/>
      <c r="Q861" s="67">
        <f t="shared" si="621"/>
        <v>0.51087220684336387</v>
      </c>
      <c r="R861" s="111"/>
      <c r="T861" s="67">
        <f t="shared" si="616"/>
        <v>4.355327128820681E-2</v>
      </c>
    </row>
    <row r="862" spans="1:20" s="36" customFormat="1">
      <c r="B862" s="132" t="str">
        <f t="shared" si="617"/>
        <v>December</v>
      </c>
      <c r="C862" s="33">
        <v>13273354.194533577</v>
      </c>
      <c r="D862" s="64">
        <f t="shared" si="618"/>
        <v>9.7012353845309374E-3</v>
      </c>
      <c r="E862" s="29">
        <f t="shared" si="622"/>
        <v>12895586.952528315</v>
      </c>
      <c r="F862" s="65">
        <f t="shared" si="611"/>
        <v>9.7153496110380377E-3</v>
      </c>
      <c r="G862" s="29">
        <f t="shared" si="619"/>
        <v>12638510.229820892</v>
      </c>
      <c r="H862" s="65">
        <f t="shared" si="612"/>
        <v>9.7012353845309374E-3</v>
      </c>
      <c r="I862" s="62"/>
      <c r="J862" s="29">
        <f t="shared" si="620"/>
        <v>6329609.8581112418</v>
      </c>
      <c r="K862" s="65">
        <f t="shared" si="613"/>
        <v>9.7012353845311594E-3</v>
      </c>
      <c r="L862" s="90"/>
      <c r="M862" s="90"/>
      <c r="N862" s="53">
        <f t="shared" si="614"/>
        <v>0.47686588976266392</v>
      </c>
      <c r="O862" s="54">
        <f t="shared" si="615"/>
        <v>4.7828450549005579E-2</v>
      </c>
      <c r="P862" s="62"/>
      <c r="Q862" s="67">
        <f t="shared" si="621"/>
        <v>0.47686588976266392</v>
      </c>
      <c r="R862" s="111"/>
      <c r="T862" s="67">
        <f t="shared" si="616"/>
        <v>4.7828450549005537E-2</v>
      </c>
    </row>
    <row r="863" spans="1:20" s="36" customFormat="1">
      <c r="B863" s="132" t="str">
        <f t="shared" si="617"/>
        <v>TOTAL</v>
      </c>
      <c r="C863" s="93">
        <f>SUM(C851:C862)</f>
        <v>178642853.0355013</v>
      </c>
      <c r="D863" s="94">
        <f t="shared" si="618"/>
        <v>9.7487549836814402E-3</v>
      </c>
      <c r="E863" s="93">
        <f>SUM(E851:E862)</f>
        <v>170128513.96557984</v>
      </c>
      <c r="F863" s="95">
        <f>(E863/E849)-1</f>
        <v>9.7516526123131442E-3</v>
      </c>
      <c r="G863" s="93">
        <f>SUM(G851:G862)</f>
        <v>170189329.01955211</v>
      </c>
      <c r="H863" s="95">
        <f t="shared" si="612"/>
        <v>9.7487546090317956E-3</v>
      </c>
      <c r="I863" s="91"/>
      <c r="J863" s="96">
        <f>SUM(J851:J862)</f>
        <v>79989439.768226862</v>
      </c>
      <c r="K863" s="95">
        <f t="shared" si="613"/>
        <v>9.7472387503347857E-3</v>
      </c>
      <c r="L863" s="114"/>
      <c r="M863" s="104"/>
      <c r="N863" s="60">
        <f t="shared" si="614"/>
        <v>0.44776176829380765</v>
      </c>
      <c r="O863" s="77">
        <f>AVERAGE(O851:O862)</f>
        <v>4.7369385243249434E-2</v>
      </c>
      <c r="P863" s="91"/>
      <c r="Q863" s="97"/>
      <c r="R863" s="97"/>
      <c r="S863" s="91"/>
      <c r="T863" s="105">
        <f>AVERAGE(T851:T862)</f>
        <v>4.7369385243249428E-2</v>
      </c>
    </row>
    <row r="864" spans="1:20" s="36" customFormat="1">
      <c r="D864" s="61"/>
    </row>
    <row r="865" spans="1:20" s="36" customFormat="1">
      <c r="A865" s="36">
        <f>+A851+1</f>
        <v>2058</v>
      </c>
      <c r="B865" s="132" t="str">
        <f>+B851</f>
        <v>January</v>
      </c>
      <c r="C865" s="33">
        <v>13431309.797094218</v>
      </c>
      <c r="D865" s="64">
        <f>(C865/C851)-1</f>
        <v>9.6977573335663703E-3</v>
      </c>
      <c r="E865" s="29">
        <f>(G865+J862-J865)</f>
        <v>13615970.287867017</v>
      </c>
      <c r="F865" s="65">
        <f t="shared" ref="F865:F876" si="623">(E865/E851)-1</f>
        <v>9.6993741603237371E-3</v>
      </c>
      <c r="G865" s="29">
        <f>+(C865-(C865*T865))</f>
        <v>12752991.958532786</v>
      </c>
      <c r="H865" s="65">
        <f t="shared" ref="H865:H877" si="624">(G865/G851)-1</f>
        <v>9.6977573335663703E-3</v>
      </c>
      <c r="I865" s="62"/>
      <c r="J865" s="29">
        <f>+C865*Q865</f>
        <v>5466631.5287770098</v>
      </c>
      <c r="K865" s="65">
        <f t="shared" ref="K865:K877" si="625">(J865/J851)-1</f>
        <v>9.6977573335663703E-3</v>
      </c>
      <c r="L865" s="90"/>
      <c r="M865" s="90"/>
      <c r="N865" s="53">
        <f t="shared" ref="N865:N877" si="626">(J865/C865)</f>
        <v>0.40700658471593604</v>
      </c>
      <c r="O865" s="54">
        <f t="shared" ref="O865:O876" si="627">(C865-G865)/C865</f>
        <v>5.0502731960525724E-2</v>
      </c>
      <c r="P865" s="62"/>
      <c r="Q865" s="67">
        <f>+Q851</f>
        <v>0.40700658471593604</v>
      </c>
      <c r="R865" s="111"/>
      <c r="T865" s="67">
        <f t="shared" ref="T865:T876" si="628">+T851</f>
        <v>5.0502731960525703E-2</v>
      </c>
    </row>
    <row r="866" spans="1:20" s="36" customFormat="1">
      <c r="B866" s="132" t="str">
        <f t="shared" ref="B866:B877" si="629">+B852</f>
        <v>February</v>
      </c>
      <c r="C866" s="33">
        <v>12403467.536226949</v>
      </c>
      <c r="D866" s="64">
        <f t="shared" ref="D866:D877" si="630">(C866/C852)-1</f>
        <v>9.6995115053810643E-3</v>
      </c>
      <c r="E866" s="29">
        <f>(G866+J865-J866)</f>
        <v>12402049.553341843</v>
      </c>
      <c r="F866" s="65">
        <f t="shared" si="623"/>
        <v>9.6987382928388488E-3</v>
      </c>
      <c r="G866" s="29">
        <f t="shared" ref="G866:G876" si="631">+(C866-(C866*T866))</f>
        <v>11780815.489783129</v>
      </c>
      <c r="H866" s="65">
        <f t="shared" si="624"/>
        <v>9.6995115053810643E-3</v>
      </c>
      <c r="I866" s="62"/>
      <c r="J866" s="29">
        <f t="shared" ref="J866:J876" si="632">+C866*Q866</f>
        <v>4845397.4652182953</v>
      </c>
      <c r="K866" s="65">
        <f t="shared" si="625"/>
        <v>9.6995115053808423E-3</v>
      </c>
      <c r="L866" s="90"/>
      <c r="M866" s="90"/>
      <c r="N866" s="53">
        <f t="shared" si="626"/>
        <v>0.39064861911125159</v>
      </c>
      <c r="O866" s="54">
        <f t="shared" si="627"/>
        <v>5.01998368299214E-2</v>
      </c>
      <c r="P866" s="62"/>
      <c r="Q866" s="67">
        <f t="shared" ref="Q866:Q876" si="633">+Q852</f>
        <v>0.39064861911125159</v>
      </c>
      <c r="R866" s="111"/>
      <c r="T866" s="67">
        <f t="shared" si="628"/>
        <v>5.0199836829921421E-2</v>
      </c>
    </row>
    <row r="867" spans="1:20" s="36" customFormat="1">
      <c r="B867" s="132" t="str">
        <f t="shared" si="629"/>
        <v>March</v>
      </c>
      <c r="C867" s="33">
        <v>13623259.454929577</v>
      </c>
      <c r="D867" s="64">
        <f t="shared" si="630"/>
        <v>9.7103142269530096E-3</v>
      </c>
      <c r="E867" s="29">
        <f t="shared" ref="E867:E876" si="634">(G867+J866-J867)</f>
        <v>12368538.794255808</v>
      </c>
      <c r="F867" s="65">
        <f t="shared" si="623"/>
        <v>9.7060822136791902E-3</v>
      </c>
      <c r="G867" s="29">
        <f t="shared" si="631"/>
        <v>12951694.564704508</v>
      </c>
      <c r="H867" s="65">
        <f t="shared" si="624"/>
        <v>9.7103142269530096E-3</v>
      </c>
      <c r="I867" s="62"/>
      <c r="J867" s="29">
        <f t="shared" si="632"/>
        <v>5428553.235666994</v>
      </c>
      <c r="K867" s="65">
        <f t="shared" si="625"/>
        <v>9.7103142269530096E-3</v>
      </c>
      <c r="L867" s="90"/>
      <c r="M867" s="90"/>
      <c r="N867" s="53">
        <f t="shared" si="626"/>
        <v>0.39847682954483199</v>
      </c>
      <c r="O867" s="54">
        <f t="shared" si="627"/>
        <v>4.9295463574399137E-2</v>
      </c>
      <c r="P867" s="62"/>
      <c r="Q867" s="67">
        <f t="shared" si="633"/>
        <v>0.39847682954483199</v>
      </c>
      <c r="R867" s="111"/>
      <c r="T867" s="67">
        <f t="shared" si="628"/>
        <v>4.9295463574399137E-2</v>
      </c>
    </row>
    <row r="868" spans="1:20" s="36" customFormat="1">
      <c r="B868" s="132" t="str">
        <f t="shared" si="629"/>
        <v>April</v>
      </c>
      <c r="C868" s="33">
        <v>14026003.483872088</v>
      </c>
      <c r="D868" s="64">
        <f t="shared" si="630"/>
        <v>9.7207664984795272E-3</v>
      </c>
      <c r="E868" s="29">
        <f t="shared" si="634"/>
        <v>12675242.093471726</v>
      </c>
      <c r="F868" s="65">
        <f t="shared" si="623"/>
        <v>9.7162899726821461E-3</v>
      </c>
      <c r="G868" s="29">
        <f t="shared" si="631"/>
        <v>13385610.858835796</v>
      </c>
      <c r="H868" s="65">
        <f t="shared" si="624"/>
        <v>9.7207664984797493E-3</v>
      </c>
      <c r="I868" s="62"/>
      <c r="J868" s="29">
        <f t="shared" si="632"/>
        <v>6138922.0010310654</v>
      </c>
      <c r="K868" s="65">
        <f t="shared" si="625"/>
        <v>9.7207664984795272E-3</v>
      </c>
      <c r="L868" s="90"/>
      <c r="M868" s="90"/>
      <c r="N868" s="53">
        <f t="shared" si="626"/>
        <v>0.43768148268963103</v>
      </c>
      <c r="O868" s="54">
        <f t="shared" si="627"/>
        <v>4.5657526448831441E-2</v>
      </c>
      <c r="P868" s="62"/>
      <c r="Q868" s="67">
        <f t="shared" si="633"/>
        <v>0.43768148268963103</v>
      </c>
      <c r="R868" s="111"/>
      <c r="T868" s="67">
        <f t="shared" si="628"/>
        <v>4.5657526448831441E-2</v>
      </c>
    </row>
    <row r="869" spans="1:20" s="36" customFormat="1">
      <c r="B869" s="132" t="str">
        <f t="shared" si="629"/>
        <v>May</v>
      </c>
      <c r="C869" s="33">
        <v>15929108.325315608</v>
      </c>
      <c r="D869" s="64">
        <f t="shared" si="630"/>
        <v>9.6889183651811539E-3</v>
      </c>
      <c r="E869" s="29">
        <f t="shared" si="634"/>
        <v>14276370.019004673</v>
      </c>
      <c r="F869" s="65">
        <f t="shared" si="623"/>
        <v>9.7026130012025646E-3</v>
      </c>
      <c r="G869" s="29">
        <f t="shared" si="631"/>
        <v>15234841.303080872</v>
      </c>
      <c r="H869" s="65">
        <f t="shared" si="624"/>
        <v>9.6889183651811539E-3</v>
      </c>
      <c r="I869" s="62"/>
      <c r="J869" s="29">
        <f t="shared" si="632"/>
        <v>7097393.2851072624</v>
      </c>
      <c r="K869" s="65">
        <f t="shared" si="625"/>
        <v>9.6889183651811539E-3</v>
      </c>
      <c r="L869" s="90"/>
      <c r="M869" s="90"/>
      <c r="N869" s="53">
        <f t="shared" si="626"/>
        <v>0.44556124173175526</v>
      </c>
      <c r="O869" s="54">
        <f t="shared" si="627"/>
        <v>4.3584801362130249E-2</v>
      </c>
      <c r="P869" s="62"/>
      <c r="Q869" s="67">
        <f t="shared" si="633"/>
        <v>0.44556124173175526</v>
      </c>
      <c r="R869" s="111"/>
      <c r="T869" s="67">
        <f t="shared" si="628"/>
        <v>4.3584801362130311E-2</v>
      </c>
    </row>
    <row r="870" spans="1:20" s="36" customFormat="1">
      <c r="B870" s="132" t="str">
        <f t="shared" si="629"/>
        <v>June</v>
      </c>
      <c r="C870" s="33">
        <v>16655670.810811553</v>
      </c>
      <c r="D870" s="64">
        <f t="shared" si="630"/>
        <v>9.6771495784537809E-3</v>
      </c>
      <c r="E870" s="29">
        <f t="shared" si="634"/>
        <v>15565164.85414644</v>
      </c>
      <c r="F870" s="65">
        <f t="shared" si="623"/>
        <v>9.682515867794228E-3</v>
      </c>
      <c r="G870" s="29">
        <f t="shared" si="631"/>
        <v>15919744.547428843</v>
      </c>
      <c r="H870" s="65">
        <f t="shared" si="624"/>
        <v>9.6771495784540029E-3</v>
      </c>
      <c r="I870" s="62"/>
      <c r="J870" s="29">
        <f t="shared" si="632"/>
        <v>7451972.9783896655</v>
      </c>
      <c r="K870" s="65">
        <f t="shared" si="625"/>
        <v>9.6771495784537809E-3</v>
      </c>
      <c r="L870" s="90"/>
      <c r="M870" s="90"/>
      <c r="N870" s="53">
        <f t="shared" si="626"/>
        <v>0.44741356040444974</v>
      </c>
      <c r="O870" s="54">
        <f t="shared" si="627"/>
        <v>4.4184726736133918E-2</v>
      </c>
      <c r="P870" s="62"/>
      <c r="Q870" s="67">
        <f t="shared" si="633"/>
        <v>0.44741356040444974</v>
      </c>
      <c r="R870" s="111"/>
      <c r="T870" s="67">
        <f t="shared" si="628"/>
        <v>4.4184726736133953E-2</v>
      </c>
    </row>
    <row r="871" spans="1:20" s="36" customFormat="1">
      <c r="B871" s="132" t="str">
        <f t="shared" si="629"/>
        <v>July</v>
      </c>
      <c r="C871" s="33">
        <v>17703686.13292728</v>
      </c>
      <c r="D871" s="64">
        <f t="shared" si="630"/>
        <v>9.6460637023259022E-3</v>
      </c>
      <c r="E871" s="29">
        <f t="shared" si="634"/>
        <v>16478535.913543031</v>
      </c>
      <c r="F871" s="65">
        <f t="shared" si="623"/>
        <v>9.66012121346016E-3</v>
      </c>
      <c r="G871" s="29">
        <f t="shared" si="631"/>
        <v>16879810.810609557</v>
      </c>
      <c r="H871" s="65">
        <f t="shared" si="624"/>
        <v>9.6460637023259022E-3</v>
      </c>
      <c r="I871" s="62"/>
      <c r="J871" s="29">
        <f t="shared" si="632"/>
        <v>7853247.8754561907</v>
      </c>
      <c r="K871" s="65">
        <f t="shared" si="625"/>
        <v>9.6460637023259022E-3</v>
      </c>
      <c r="L871" s="90"/>
      <c r="M871" s="90"/>
      <c r="N871" s="53">
        <f t="shared" si="626"/>
        <v>0.44359393950448822</v>
      </c>
      <c r="O871" s="54">
        <f t="shared" si="627"/>
        <v>4.6536936778685228E-2</v>
      </c>
      <c r="P871" s="62"/>
      <c r="Q871" s="67">
        <f t="shared" si="633"/>
        <v>0.44359393950448822</v>
      </c>
      <c r="R871" s="111"/>
      <c r="T871" s="67">
        <f t="shared" si="628"/>
        <v>4.6536936778685332E-2</v>
      </c>
    </row>
    <row r="872" spans="1:20" s="36" customFormat="1">
      <c r="B872" s="132" t="str">
        <f t="shared" si="629"/>
        <v>August</v>
      </c>
      <c r="C872" s="33">
        <v>18022974.427853707</v>
      </c>
      <c r="D872" s="64">
        <f t="shared" si="630"/>
        <v>9.6520549686855972E-3</v>
      </c>
      <c r="E872" s="29">
        <f t="shared" si="634"/>
        <v>16705797.513142902</v>
      </c>
      <c r="F872" s="65">
        <f t="shared" si="623"/>
        <v>9.6492385184248075E-3</v>
      </c>
      <c r="G872" s="29">
        <f t="shared" si="631"/>
        <v>17138289.729647618</v>
      </c>
      <c r="H872" s="65">
        <f t="shared" si="624"/>
        <v>9.6520549686855972E-3</v>
      </c>
      <c r="I872" s="62"/>
      <c r="J872" s="29">
        <f t="shared" si="632"/>
        <v>8285740.0919609061</v>
      </c>
      <c r="K872" s="65">
        <f t="shared" si="625"/>
        <v>9.6520549686853752E-3</v>
      </c>
      <c r="L872" s="90"/>
      <c r="M872" s="90"/>
      <c r="N872" s="53">
        <f t="shared" si="626"/>
        <v>0.45973211165165184</v>
      </c>
      <c r="O872" s="54">
        <f t="shared" si="627"/>
        <v>4.9086497999955465E-2</v>
      </c>
      <c r="P872" s="62"/>
      <c r="Q872" s="67">
        <f t="shared" si="633"/>
        <v>0.45973211165165184</v>
      </c>
      <c r="R872" s="111"/>
      <c r="T872" s="67">
        <f t="shared" si="628"/>
        <v>4.9086497999955465E-2</v>
      </c>
    </row>
    <row r="873" spans="1:20" s="36" customFormat="1">
      <c r="B873" s="132" t="str">
        <f t="shared" si="629"/>
        <v>September</v>
      </c>
      <c r="C873" s="33">
        <v>16595501.372948006</v>
      </c>
      <c r="D873" s="64">
        <f t="shared" si="630"/>
        <v>9.6591156758707442E-3</v>
      </c>
      <c r="E873" s="29">
        <f t="shared" si="634"/>
        <v>16342899.923989143</v>
      </c>
      <c r="F873" s="65">
        <f t="shared" si="623"/>
        <v>9.6555359325829482E-3</v>
      </c>
      <c r="G873" s="29">
        <f t="shared" si="631"/>
        <v>15782538.714792985</v>
      </c>
      <c r="H873" s="65">
        <f t="shared" si="624"/>
        <v>9.6591156758705221E-3</v>
      </c>
      <c r="I873" s="62"/>
      <c r="J873" s="29">
        <f t="shared" si="632"/>
        <v>7725378.8827647492</v>
      </c>
      <c r="K873" s="65">
        <f t="shared" si="625"/>
        <v>9.6591156758707442E-3</v>
      </c>
      <c r="L873" s="90"/>
      <c r="M873" s="90"/>
      <c r="N873" s="53">
        <f t="shared" si="626"/>
        <v>0.4655104241296219</v>
      </c>
      <c r="O873" s="54">
        <f t="shared" si="627"/>
        <v>4.8986929643488476E-2</v>
      </c>
      <c r="P873" s="62"/>
      <c r="Q873" s="67">
        <f t="shared" si="633"/>
        <v>0.4655104241296219</v>
      </c>
      <c r="R873" s="111"/>
      <c r="T873" s="67">
        <f t="shared" si="628"/>
        <v>4.8986929643488428E-2</v>
      </c>
    </row>
    <row r="874" spans="1:20" s="36" customFormat="1">
      <c r="B874" s="132" t="str">
        <f t="shared" si="629"/>
        <v>October</v>
      </c>
      <c r="C874" s="33">
        <v>15561028.994838454</v>
      </c>
      <c r="D874" s="64">
        <f t="shared" si="630"/>
        <v>9.6445384903933729E-3</v>
      </c>
      <c r="E874" s="29">
        <f t="shared" si="634"/>
        <v>15094774.787479823</v>
      </c>
      <c r="F874" s="65">
        <f t="shared" si="623"/>
        <v>9.6519989188306177E-3</v>
      </c>
      <c r="G874" s="29">
        <f t="shared" si="631"/>
        <v>14798298.160119299</v>
      </c>
      <c r="H874" s="65">
        <f t="shared" si="624"/>
        <v>9.6445384903933729E-3</v>
      </c>
      <c r="I874" s="62"/>
      <c r="J874" s="29">
        <f t="shared" si="632"/>
        <v>7428902.2554042246</v>
      </c>
      <c r="K874" s="65">
        <f t="shared" si="625"/>
        <v>9.6445384903933729E-3</v>
      </c>
      <c r="L874" s="90"/>
      <c r="M874" s="90"/>
      <c r="N874" s="53">
        <f t="shared" si="626"/>
        <v>0.47740430648052701</v>
      </c>
      <c r="O874" s="54">
        <f t="shared" si="627"/>
        <v>4.9015449747709515E-2</v>
      </c>
      <c r="P874" s="62"/>
      <c r="Q874" s="67">
        <f t="shared" si="633"/>
        <v>0.47740430648052701</v>
      </c>
      <c r="R874" s="111"/>
      <c r="T874" s="67">
        <f t="shared" si="628"/>
        <v>4.9015449747709543E-2</v>
      </c>
    </row>
    <row r="875" spans="1:20" s="36" customFormat="1">
      <c r="B875" s="132" t="str">
        <f t="shared" si="629"/>
        <v>November</v>
      </c>
      <c r="C875" s="33">
        <v>13017471.461304005</v>
      </c>
      <c r="D875" s="64">
        <f t="shared" si="630"/>
        <v>9.652469623098181E-3</v>
      </c>
      <c r="E875" s="29">
        <f t="shared" si="634"/>
        <v>13229155.877710678</v>
      </c>
      <c r="F875" s="65">
        <f t="shared" si="623"/>
        <v>9.6480158383580594E-3</v>
      </c>
      <c r="G875" s="29">
        <f t="shared" si="631"/>
        <v>12450517.995263342</v>
      </c>
      <c r="H875" s="65">
        <f t="shared" si="624"/>
        <v>9.652469623098181E-3</v>
      </c>
      <c r="I875" s="62"/>
      <c r="J875" s="29">
        <f t="shared" si="632"/>
        <v>6650264.372956886</v>
      </c>
      <c r="K875" s="65">
        <f t="shared" si="625"/>
        <v>9.652469623098181E-3</v>
      </c>
      <c r="L875" s="90"/>
      <c r="M875" s="90"/>
      <c r="N875" s="53">
        <f t="shared" si="626"/>
        <v>0.51087220684336387</v>
      </c>
      <c r="O875" s="54">
        <f t="shared" si="627"/>
        <v>4.3553271288206824E-2</v>
      </c>
      <c r="P875" s="62"/>
      <c r="Q875" s="67">
        <f t="shared" si="633"/>
        <v>0.51087220684336387</v>
      </c>
      <c r="R875" s="111"/>
      <c r="T875" s="67">
        <f t="shared" si="628"/>
        <v>4.355327128820681E-2</v>
      </c>
    </row>
    <row r="876" spans="1:20" s="36" customFormat="1">
      <c r="B876" s="132" t="str">
        <f t="shared" si="629"/>
        <v>December</v>
      </c>
      <c r="C876" s="33">
        <v>13401103.949255906</v>
      </c>
      <c r="D876" s="64">
        <f t="shared" si="630"/>
        <v>9.6245269168617753E-3</v>
      </c>
      <c r="E876" s="29">
        <f t="shared" si="634"/>
        <v>13019884.926109858</v>
      </c>
      <c r="F876" s="65">
        <f t="shared" si="623"/>
        <v>9.6387992294661995E-3</v>
      </c>
      <c r="G876" s="29">
        <f t="shared" si="631"/>
        <v>12760149.911716837</v>
      </c>
      <c r="H876" s="65">
        <f t="shared" si="624"/>
        <v>9.6245269168617753E-3</v>
      </c>
      <c r="I876" s="62"/>
      <c r="J876" s="29">
        <f t="shared" si="632"/>
        <v>6390529.3585638674</v>
      </c>
      <c r="K876" s="65">
        <f t="shared" si="625"/>
        <v>9.6245269168617753E-3</v>
      </c>
      <c r="L876" s="90"/>
      <c r="M876" s="90"/>
      <c r="N876" s="53">
        <f t="shared" si="626"/>
        <v>0.47686588976266397</v>
      </c>
      <c r="O876" s="54">
        <f t="shared" si="627"/>
        <v>4.7828450549005516E-2</v>
      </c>
      <c r="P876" s="62"/>
      <c r="Q876" s="67">
        <f t="shared" si="633"/>
        <v>0.47686588976266392</v>
      </c>
      <c r="R876" s="111"/>
      <c r="T876" s="67">
        <f t="shared" si="628"/>
        <v>4.7828450549005537E-2</v>
      </c>
    </row>
    <row r="877" spans="1:20" s="36" customFormat="1">
      <c r="B877" s="132" t="str">
        <f t="shared" si="629"/>
        <v>TOTAL</v>
      </c>
      <c r="C877" s="93">
        <f>SUM(C865:C876)</f>
        <v>180370585.74737734</v>
      </c>
      <c r="D877" s="94">
        <f t="shared" si="630"/>
        <v>9.6714348350264157E-3</v>
      </c>
      <c r="E877" s="93">
        <f>SUM(E865:E876)</f>
        <v>171774384.54406294</v>
      </c>
      <c r="F877" s="95">
        <f>(E877/E863)-1</f>
        <v>9.6742782272001282E-3</v>
      </c>
      <c r="G877" s="93">
        <f>SUM(G865:G876)</f>
        <v>171835304.04451558</v>
      </c>
      <c r="H877" s="95">
        <f t="shared" si="624"/>
        <v>9.6714349509796627E-3</v>
      </c>
      <c r="I877" s="91"/>
      <c r="J877" s="96">
        <f>SUM(J865:J876)</f>
        <v>80762933.331297114</v>
      </c>
      <c r="K877" s="95">
        <f t="shared" si="625"/>
        <v>9.6699459992655168E-3</v>
      </c>
      <c r="L877" s="114"/>
      <c r="M877" s="104"/>
      <c r="N877" s="60">
        <f t="shared" si="626"/>
        <v>0.44776110803571773</v>
      </c>
      <c r="O877" s="77">
        <f>AVERAGE(O865:O876)</f>
        <v>4.7369385243249407E-2</v>
      </c>
      <c r="P877" s="91"/>
      <c r="Q877" s="97"/>
      <c r="R877" s="97"/>
      <c r="S877" s="91"/>
      <c r="T877" s="105">
        <f>AVERAGE(T865:T876)</f>
        <v>4.7369385243249428E-2</v>
      </c>
    </row>
    <row r="878" spans="1:20" s="36" customFormat="1">
      <c r="D878" s="61"/>
      <c r="R878" s="62"/>
    </row>
    <row r="879" spans="1:20" s="36" customFormat="1">
      <c r="A879" s="36">
        <f>+A865+1</f>
        <v>2059</v>
      </c>
      <c r="B879" s="132" t="str">
        <f>+B865</f>
        <v>January</v>
      </c>
      <c r="C879" s="33">
        <v>13560531.538059501</v>
      </c>
      <c r="D879" s="64">
        <f>(C879/C865)-1</f>
        <v>9.6209336927988165E-3</v>
      </c>
      <c r="E879" s="29">
        <f>(G879+J876-J879)</f>
        <v>13746991.378876155</v>
      </c>
      <c r="F879" s="65">
        <f t="shared" ref="F879:F890" si="635">(E879/E865)-1</f>
        <v>9.6226040626636866E-3</v>
      </c>
      <c r="G879" s="29">
        <f>+(C879-(C879*T879))</f>
        <v>12875687.648550626</v>
      </c>
      <c r="H879" s="65">
        <f t="shared" ref="H879:H891" si="636">(G879/G865)-1</f>
        <v>9.6209336927988165E-3</v>
      </c>
      <c r="I879" s="62"/>
      <c r="J879" s="29">
        <f>+C879*Q879</f>
        <v>5519225.6282383371</v>
      </c>
      <c r="K879" s="65">
        <f t="shared" ref="K879:K891" si="637">(J879/J865)-1</f>
        <v>9.6209336927988165E-3</v>
      </c>
      <c r="L879" s="90"/>
      <c r="M879" s="90"/>
      <c r="N879" s="53">
        <f t="shared" ref="N879:N891" si="638">(J879/C879)</f>
        <v>0.40700658471593609</v>
      </c>
      <c r="O879" s="54">
        <f t="shared" ref="O879:O890" si="639">(C879-G879)/C879</f>
        <v>5.0502731960525758E-2</v>
      </c>
      <c r="P879" s="62"/>
      <c r="Q879" s="67">
        <f>+Q865</f>
        <v>0.40700658471593604</v>
      </c>
      <c r="R879" s="111"/>
      <c r="T879" s="67">
        <f t="shared" ref="T879:T890" si="640">+T865</f>
        <v>5.0502731960525703E-2</v>
      </c>
    </row>
    <row r="880" spans="1:20" s="36" customFormat="1">
      <c r="B880" s="132" t="str">
        <f t="shared" ref="B880:B891" si="641">+B866</f>
        <v>February</v>
      </c>
      <c r="C880" s="33">
        <v>12522827.049238848</v>
      </c>
      <c r="D880" s="64">
        <f t="shared" ref="D880:D891" si="642">(C880/C866)-1</f>
        <v>9.623076181179524E-3</v>
      </c>
      <c r="E880" s="29">
        <f>(G880+J879-J880)</f>
        <v>12521383.70880188</v>
      </c>
      <c r="F880" s="65">
        <f t="shared" si="635"/>
        <v>9.6221318054547922E-3</v>
      </c>
      <c r="G880" s="29">
        <f t="shared" ref="G880:G890" si="643">+(C880-(C880*T880))</f>
        <v>11894183.174717732</v>
      </c>
      <c r="H880" s="65">
        <f t="shared" si="636"/>
        <v>9.623076181179524E-3</v>
      </c>
      <c r="I880" s="62"/>
      <c r="J880" s="29">
        <f t="shared" ref="J880:J890" si="644">+C880*Q880</f>
        <v>4892025.0941541856</v>
      </c>
      <c r="K880" s="65">
        <f t="shared" si="637"/>
        <v>9.623076181179524E-3</v>
      </c>
      <c r="L880" s="90"/>
      <c r="M880" s="90"/>
      <c r="N880" s="53">
        <f t="shared" si="638"/>
        <v>0.39064861911125159</v>
      </c>
      <c r="O880" s="54">
        <f t="shared" si="639"/>
        <v>5.0199836829921365E-2</v>
      </c>
      <c r="P880" s="62"/>
      <c r="Q880" s="67">
        <f t="shared" ref="Q880:Q890" si="645">+Q866</f>
        <v>0.39064861911125159</v>
      </c>
      <c r="R880" s="111"/>
      <c r="T880" s="67">
        <f t="shared" si="640"/>
        <v>5.0199836829921421E-2</v>
      </c>
    </row>
    <row r="881" spans="1:20" s="36" customFormat="1">
      <c r="B881" s="132" t="str">
        <f t="shared" si="641"/>
        <v>March</v>
      </c>
      <c r="C881" s="33">
        <v>13754511.148211714</v>
      </c>
      <c r="D881" s="64">
        <f t="shared" si="642"/>
        <v>9.6343825584737086E-3</v>
      </c>
      <c r="E881" s="29">
        <f t="shared" ref="E881:E890" si="646">(G881+J880-J881)</f>
        <v>12487647.244797114</v>
      </c>
      <c r="F881" s="65">
        <f t="shared" si="635"/>
        <v>9.629953264699509E-3</v>
      </c>
      <c r="G881" s="29">
        <f t="shared" si="643"/>
        <v>13076476.144921377</v>
      </c>
      <c r="H881" s="65">
        <f t="shared" si="636"/>
        <v>9.6343825584739307E-3</v>
      </c>
      <c r="I881" s="62"/>
      <c r="J881" s="29">
        <f t="shared" si="644"/>
        <v>5480853.9942784505</v>
      </c>
      <c r="K881" s="65">
        <f t="shared" si="637"/>
        <v>9.6343825584737086E-3</v>
      </c>
      <c r="L881" s="90"/>
      <c r="M881" s="90"/>
      <c r="N881" s="53">
        <f t="shared" si="638"/>
        <v>0.39847682954483199</v>
      </c>
      <c r="O881" s="54">
        <f t="shared" si="639"/>
        <v>4.9295463574399075E-2</v>
      </c>
      <c r="P881" s="62"/>
      <c r="Q881" s="67">
        <f t="shared" si="645"/>
        <v>0.39847682954483199</v>
      </c>
      <c r="R881" s="111"/>
      <c r="T881" s="67">
        <f t="shared" si="640"/>
        <v>4.9295463574399137E-2</v>
      </c>
    </row>
    <row r="882" spans="1:20" s="36" customFormat="1">
      <c r="B882" s="132" t="str">
        <f t="shared" si="641"/>
        <v>April</v>
      </c>
      <c r="C882" s="33">
        <v>14161287.446095174</v>
      </c>
      <c r="D882" s="64">
        <f t="shared" si="642"/>
        <v>9.64522519751565E-3</v>
      </c>
      <c r="E882" s="29">
        <f t="shared" si="646"/>
        <v>12797438.798053036</v>
      </c>
      <c r="F882" s="65">
        <f t="shared" si="635"/>
        <v>9.6405815115945259E-3</v>
      </c>
      <c r="G882" s="29">
        <f t="shared" si="643"/>
        <v>13514718.089975579</v>
      </c>
      <c r="H882" s="65">
        <f t="shared" si="636"/>
        <v>9.64522519751565E-3</v>
      </c>
      <c r="I882" s="62"/>
      <c r="J882" s="29">
        <f t="shared" si="644"/>
        <v>6198133.2862009946</v>
      </c>
      <c r="K882" s="65">
        <f t="shared" si="637"/>
        <v>9.645225197515872E-3</v>
      </c>
      <c r="L882" s="90"/>
      <c r="M882" s="90"/>
      <c r="N882" s="53">
        <f t="shared" si="638"/>
        <v>0.43768148268963109</v>
      </c>
      <c r="O882" s="54">
        <f t="shared" si="639"/>
        <v>4.5657526448831469E-2</v>
      </c>
      <c r="P882" s="62"/>
      <c r="Q882" s="67">
        <f t="shared" si="645"/>
        <v>0.43768148268963103</v>
      </c>
      <c r="R882" s="111"/>
      <c r="T882" s="67">
        <f t="shared" si="640"/>
        <v>4.5657526448831441E-2</v>
      </c>
    </row>
    <row r="883" spans="1:20" s="36" customFormat="1">
      <c r="B883" s="132" t="str">
        <f t="shared" si="641"/>
        <v>May</v>
      </c>
      <c r="C883" s="33">
        <v>16082233.610210802</v>
      </c>
      <c r="D883" s="64">
        <f t="shared" si="642"/>
        <v>9.6129225671619523E-3</v>
      </c>
      <c r="E883" s="29">
        <f t="shared" si="646"/>
        <v>14413805.961865688</v>
      </c>
      <c r="F883" s="65">
        <f t="shared" si="635"/>
        <v>9.6268128857728286E-3</v>
      </c>
      <c r="G883" s="29">
        <f t="shared" si="643"/>
        <v>15381292.652850389</v>
      </c>
      <c r="H883" s="65">
        <f t="shared" si="636"/>
        <v>9.6129225671619523E-3</v>
      </c>
      <c r="I883" s="62"/>
      <c r="J883" s="29">
        <f t="shared" si="644"/>
        <v>7165619.9771856945</v>
      </c>
      <c r="K883" s="65">
        <f t="shared" si="637"/>
        <v>9.6129225671619523E-3</v>
      </c>
      <c r="L883" s="90"/>
      <c r="M883" s="90"/>
      <c r="N883" s="53">
        <f t="shared" si="638"/>
        <v>0.44556124173175526</v>
      </c>
      <c r="O883" s="54">
        <f t="shared" si="639"/>
        <v>4.3584801362130263E-2</v>
      </c>
      <c r="P883" s="62"/>
      <c r="Q883" s="67">
        <f t="shared" si="645"/>
        <v>0.44556124173175526</v>
      </c>
      <c r="R883" s="111"/>
      <c r="T883" s="67">
        <f t="shared" si="640"/>
        <v>4.3584801362130311E-2</v>
      </c>
    </row>
    <row r="884" spans="1:20" s="36" customFormat="1">
      <c r="B884" s="132" t="str">
        <f t="shared" si="641"/>
        <v>June</v>
      </c>
      <c r="C884" s="33">
        <v>16815586.131903272</v>
      </c>
      <c r="D884" s="64">
        <f t="shared" si="642"/>
        <v>9.6012537056096026E-3</v>
      </c>
      <c r="E884" s="29">
        <f t="shared" si="646"/>
        <v>15714692.769380363</v>
      </c>
      <c r="F884" s="65">
        <f t="shared" si="635"/>
        <v>9.6065744651647744E-3</v>
      </c>
      <c r="G884" s="29">
        <f t="shared" si="643"/>
        <v>16072594.053757202</v>
      </c>
      <c r="H884" s="65">
        <f t="shared" si="636"/>
        <v>9.6012537056096026E-3</v>
      </c>
      <c r="I884" s="62"/>
      <c r="J884" s="29">
        <f t="shared" si="644"/>
        <v>7523521.2615625318</v>
      </c>
      <c r="K884" s="65">
        <f t="shared" si="637"/>
        <v>9.6012537056096026E-3</v>
      </c>
      <c r="L884" s="90"/>
      <c r="M884" s="90"/>
      <c r="N884" s="53">
        <f t="shared" si="638"/>
        <v>0.44741356040444974</v>
      </c>
      <c r="O884" s="54">
        <f t="shared" si="639"/>
        <v>4.4184726736133981E-2</v>
      </c>
      <c r="P884" s="62"/>
      <c r="Q884" s="67">
        <f t="shared" si="645"/>
        <v>0.44741356040444974</v>
      </c>
      <c r="R884" s="111"/>
      <c r="T884" s="67">
        <f t="shared" si="640"/>
        <v>4.4184726736133953E-2</v>
      </c>
    </row>
    <row r="885" spans="1:20" s="36" customFormat="1">
      <c r="B885" s="132" t="str">
        <f t="shared" si="641"/>
        <v>July</v>
      </c>
      <c r="C885" s="33">
        <v>17873106.049977403</v>
      </c>
      <c r="D885" s="64">
        <f t="shared" si="642"/>
        <v>9.5697537664214405E-3</v>
      </c>
      <c r="E885" s="29">
        <f t="shared" si="646"/>
        <v>16636466.18136242</v>
      </c>
      <c r="F885" s="65">
        <f t="shared" si="635"/>
        <v>9.5839987634820378E-3</v>
      </c>
      <c r="G885" s="29">
        <f t="shared" si="643"/>
        <v>17041346.443690866</v>
      </c>
      <c r="H885" s="65">
        <f t="shared" si="636"/>
        <v>9.5697537664212184E-3</v>
      </c>
      <c r="I885" s="62"/>
      <c r="J885" s="29">
        <f t="shared" si="644"/>
        <v>7928401.5238909787</v>
      </c>
      <c r="K885" s="65">
        <f t="shared" si="637"/>
        <v>9.5697537664214405E-3</v>
      </c>
      <c r="L885" s="90"/>
      <c r="M885" s="90"/>
      <c r="N885" s="53">
        <f t="shared" si="638"/>
        <v>0.44359393950448822</v>
      </c>
      <c r="O885" s="54">
        <f t="shared" si="639"/>
        <v>4.6536936778685339E-2</v>
      </c>
      <c r="P885" s="62"/>
      <c r="Q885" s="67">
        <f t="shared" si="645"/>
        <v>0.44359393950448822</v>
      </c>
      <c r="R885" s="111"/>
      <c r="T885" s="67">
        <f t="shared" si="640"/>
        <v>4.6536936778685332E-2</v>
      </c>
    </row>
    <row r="886" spans="1:20" s="36" customFormat="1">
      <c r="B886" s="132" t="str">
        <f t="shared" si="641"/>
        <v>August</v>
      </c>
      <c r="C886" s="33">
        <v>18195563.207763985</v>
      </c>
      <c r="D886" s="64">
        <f t="shared" si="642"/>
        <v>9.5760430999418666E-3</v>
      </c>
      <c r="E886" s="29">
        <f t="shared" si="646"/>
        <v>16865723.558452554</v>
      </c>
      <c r="F886" s="65">
        <f t="shared" si="635"/>
        <v>9.5730865397976039E-3</v>
      </c>
      <c r="G886" s="29">
        <f t="shared" si="643"/>
        <v>17302406.730758015</v>
      </c>
      <c r="H886" s="65">
        <f t="shared" si="636"/>
        <v>9.5760430999418666E-3</v>
      </c>
      <c r="I886" s="62"/>
      <c r="J886" s="29">
        <f t="shared" si="644"/>
        <v>8365084.6961964406</v>
      </c>
      <c r="K886" s="65">
        <f t="shared" si="637"/>
        <v>9.5760430999418666E-3</v>
      </c>
      <c r="L886" s="90"/>
      <c r="M886" s="90"/>
      <c r="N886" s="53">
        <f t="shared" si="638"/>
        <v>0.45973211165165184</v>
      </c>
      <c r="O886" s="54">
        <f t="shared" si="639"/>
        <v>4.9086497999955445E-2</v>
      </c>
      <c r="P886" s="62"/>
      <c r="Q886" s="67">
        <f t="shared" si="645"/>
        <v>0.45973211165165184</v>
      </c>
      <c r="R886" s="111"/>
      <c r="T886" s="67">
        <f t="shared" si="640"/>
        <v>4.9086497999955465E-2</v>
      </c>
    </row>
    <row r="887" spans="1:20" s="36" customFormat="1">
      <c r="B887" s="132" t="str">
        <f t="shared" si="641"/>
        <v>September</v>
      </c>
      <c r="C887" s="33">
        <v>16754545.072325649</v>
      </c>
      <c r="D887" s="64">
        <f t="shared" si="642"/>
        <v>9.5835429013850781E-3</v>
      </c>
      <c r="E887" s="29">
        <f t="shared" si="646"/>
        <v>16499460.665138235</v>
      </c>
      <c r="F887" s="65">
        <f t="shared" si="635"/>
        <v>9.5797405526103496E-3</v>
      </c>
      <c r="G887" s="29">
        <f t="shared" si="643"/>
        <v>15933791.351658976</v>
      </c>
      <c r="H887" s="65">
        <f t="shared" si="636"/>
        <v>9.5835429013850781E-3</v>
      </c>
      <c r="I887" s="62"/>
      <c r="J887" s="29">
        <f t="shared" si="644"/>
        <v>7799415.3827171791</v>
      </c>
      <c r="K887" s="65">
        <f t="shared" si="637"/>
        <v>9.5835429013850781E-3</v>
      </c>
      <c r="L887" s="90"/>
      <c r="M887" s="90"/>
      <c r="N887" s="53">
        <f t="shared" si="638"/>
        <v>0.4655104241296219</v>
      </c>
      <c r="O887" s="54">
        <f t="shared" si="639"/>
        <v>4.8986929643488469E-2</v>
      </c>
      <c r="P887" s="62"/>
      <c r="Q887" s="67">
        <f t="shared" si="645"/>
        <v>0.4655104241296219</v>
      </c>
      <c r="R887" s="111"/>
      <c r="T887" s="67">
        <f t="shared" si="640"/>
        <v>4.8986929643488428E-2</v>
      </c>
    </row>
    <row r="888" spans="1:20" s="36" customFormat="1">
      <c r="B888" s="132" t="str">
        <f t="shared" si="641"/>
        <v>October</v>
      </c>
      <c r="C888" s="33">
        <v>15709932.69784686</v>
      </c>
      <c r="D888" s="64">
        <f t="shared" si="642"/>
        <v>9.5690139166115795E-3</v>
      </c>
      <c r="E888" s="29">
        <f t="shared" si="646"/>
        <v>15239329.139401492</v>
      </c>
      <c r="F888" s="65">
        <f t="shared" si="635"/>
        <v>9.5764497289199113E-3</v>
      </c>
      <c r="G888" s="29">
        <f t="shared" si="643"/>
        <v>14939903.281155648</v>
      </c>
      <c r="H888" s="65">
        <f t="shared" si="636"/>
        <v>9.5690139166115795E-3</v>
      </c>
      <c r="I888" s="62"/>
      <c r="J888" s="29">
        <f t="shared" si="644"/>
        <v>7499989.5244713351</v>
      </c>
      <c r="K888" s="65">
        <f t="shared" si="637"/>
        <v>9.5690139166115795E-3</v>
      </c>
      <c r="L888" s="90"/>
      <c r="M888" s="90"/>
      <c r="N888" s="53">
        <f t="shared" si="638"/>
        <v>0.47740430648052701</v>
      </c>
      <c r="O888" s="54">
        <f t="shared" si="639"/>
        <v>4.9015449747709557E-2</v>
      </c>
      <c r="P888" s="62"/>
      <c r="Q888" s="67">
        <f t="shared" si="645"/>
        <v>0.47740430648052701</v>
      </c>
      <c r="R888" s="111"/>
      <c r="T888" s="67">
        <f t="shared" si="640"/>
        <v>4.9015449747709543E-2</v>
      </c>
    </row>
    <row r="889" spans="1:20" s="36" customFormat="1">
      <c r="B889" s="132" t="str">
        <f t="shared" si="641"/>
        <v>November</v>
      </c>
      <c r="C889" s="33">
        <v>13142146.463045085</v>
      </c>
      <c r="D889" s="64">
        <f t="shared" si="642"/>
        <v>9.577512968758306E-3</v>
      </c>
      <c r="E889" s="29">
        <f t="shared" si="646"/>
        <v>13355795.151067518</v>
      </c>
      <c r="F889" s="65">
        <f t="shared" si="635"/>
        <v>9.5727402812004758E-3</v>
      </c>
      <c r="G889" s="29">
        <f t="shared" si="643"/>
        <v>12569762.992830735</v>
      </c>
      <c r="H889" s="65">
        <f t="shared" si="636"/>
        <v>9.577512968758306E-3</v>
      </c>
      <c r="I889" s="62"/>
      <c r="J889" s="29">
        <f t="shared" si="644"/>
        <v>6713957.3662345512</v>
      </c>
      <c r="K889" s="65">
        <f t="shared" si="637"/>
        <v>9.577512968758306E-3</v>
      </c>
      <c r="L889" s="90"/>
      <c r="M889" s="90"/>
      <c r="N889" s="53">
        <f t="shared" si="638"/>
        <v>0.51087220684336387</v>
      </c>
      <c r="O889" s="54">
        <f t="shared" si="639"/>
        <v>4.355327128820681E-2</v>
      </c>
      <c r="P889" s="62"/>
      <c r="Q889" s="67">
        <f t="shared" si="645"/>
        <v>0.51087220684336387</v>
      </c>
      <c r="R889" s="111"/>
      <c r="T889" s="67">
        <f t="shared" si="640"/>
        <v>4.355327128820681E-2</v>
      </c>
    </row>
    <row r="890" spans="1:20" s="36" customFormat="1">
      <c r="B890" s="132" t="str">
        <f t="shared" si="641"/>
        <v>December</v>
      </c>
      <c r="C890" s="33">
        <v>13529074.553744748</v>
      </c>
      <c r="D890" s="64">
        <f t="shared" si="642"/>
        <v>9.5492584023981752E-3</v>
      </c>
      <c r="E890" s="29">
        <f t="shared" si="646"/>
        <v>13144403.071974803</v>
      </c>
      <c r="F890" s="65">
        <f t="shared" si="635"/>
        <v>9.5636901993840784E-3</v>
      </c>
      <c r="G890" s="29">
        <f t="shared" si="643"/>
        <v>12881999.880477158</v>
      </c>
      <c r="H890" s="65">
        <f t="shared" si="636"/>
        <v>9.5492584023979532E-3</v>
      </c>
      <c r="I890" s="62"/>
      <c r="J890" s="29">
        <f t="shared" si="644"/>
        <v>6451554.1747369049</v>
      </c>
      <c r="K890" s="65">
        <f t="shared" si="637"/>
        <v>9.5492584023979532E-3</v>
      </c>
      <c r="L890" s="90"/>
      <c r="M890" s="90"/>
      <c r="N890" s="53">
        <f t="shared" si="638"/>
        <v>0.47686588976266392</v>
      </c>
      <c r="O890" s="54">
        <f t="shared" si="639"/>
        <v>4.7828450549005537E-2</v>
      </c>
      <c r="P890" s="62"/>
      <c r="Q890" s="67">
        <f t="shared" si="645"/>
        <v>0.47686588976266392</v>
      </c>
      <c r="R890" s="111"/>
      <c r="T890" s="67">
        <f t="shared" si="640"/>
        <v>4.7828450549005537E-2</v>
      </c>
    </row>
    <row r="891" spans="1:20" s="36" customFormat="1">
      <c r="B891" s="132" t="str">
        <f t="shared" si="641"/>
        <v>TOTAL</v>
      </c>
      <c r="C891" s="93">
        <f>SUM(C879:C890)</f>
        <v>182101344.96842307</v>
      </c>
      <c r="D891" s="94">
        <f t="shared" si="642"/>
        <v>9.5955735458430613E-3</v>
      </c>
      <c r="E891" s="93">
        <f>SUM(E879:E890)</f>
        <v>173423137.62917125</v>
      </c>
      <c r="F891" s="95">
        <f>(E891/E877)-1</f>
        <v>9.5983640953485327E-3</v>
      </c>
      <c r="G891" s="93">
        <f>SUM(G879:G890)</f>
        <v>173484162.4453443</v>
      </c>
      <c r="H891" s="95">
        <f t="shared" si="636"/>
        <v>9.5955741458202404E-3</v>
      </c>
      <c r="I891" s="91"/>
      <c r="J891" s="96">
        <f>SUM(J879:J890)</f>
        <v>81537781.909867585</v>
      </c>
      <c r="K891" s="95">
        <f t="shared" si="637"/>
        <v>9.5941113900850361E-3</v>
      </c>
      <c r="L891" s="114"/>
      <c r="M891" s="104"/>
      <c r="N891" s="60">
        <f t="shared" si="638"/>
        <v>0.4477604595617154</v>
      </c>
      <c r="O891" s="77">
        <f>AVERAGE(O879:O890)</f>
        <v>4.7369385243249428E-2</v>
      </c>
      <c r="P891" s="91"/>
      <c r="Q891" s="97"/>
      <c r="R891" s="97"/>
      <c r="S891" s="91"/>
      <c r="T891" s="105">
        <f>AVERAGE(T879:T890)</f>
        <v>4.7369385243249428E-2</v>
      </c>
    </row>
    <row r="892" spans="1:20" s="36" customFormat="1">
      <c r="D892" s="61"/>
    </row>
    <row r="893" spans="1:20" s="36" customFormat="1">
      <c r="A893" s="36">
        <f>+A879+1</f>
        <v>2060</v>
      </c>
      <c r="B893" s="132" t="str">
        <f>+B879</f>
        <v>January</v>
      </c>
      <c r="C893" s="33">
        <v>13689974.279098822</v>
      </c>
      <c r="D893" s="64">
        <f>(C893/C879)-1</f>
        <v>9.5455506796338074E-3</v>
      </c>
      <c r="E893" s="29">
        <f>(G893+J890-J893)</f>
        <v>13878237.676086888</v>
      </c>
      <c r="F893" s="65">
        <f t="shared" ref="F893:F904" si="647">(E893/E879)-1</f>
        <v>9.5472742794040499E-3</v>
      </c>
      <c r="G893" s="29">
        <f>+(C893-(C893*T893))</f>
        <v>12998593.177535003</v>
      </c>
      <c r="H893" s="65">
        <f t="shared" ref="H893:H905" si="648">(G893/G879)-1</f>
        <v>9.5455506796340295E-3</v>
      </c>
      <c r="I893" s="62"/>
      <c r="J893" s="29">
        <f>+C893*Q893</f>
        <v>5571909.6761850202</v>
      </c>
      <c r="K893" s="65">
        <f t="shared" ref="K893:K905" si="649">(J893/J879)-1</f>
        <v>9.5455506796338074E-3</v>
      </c>
      <c r="L893" s="90"/>
      <c r="M893" s="90"/>
      <c r="N893" s="53">
        <f t="shared" ref="N893:N905" si="650">(J893/C893)</f>
        <v>0.40700658471593604</v>
      </c>
      <c r="O893" s="54">
        <f t="shared" ref="O893:O904" si="651">(C893-G893)/C893</f>
        <v>5.0502731960525696E-2</v>
      </c>
      <c r="P893" s="62"/>
      <c r="Q893" s="67">
        <f>+Q879</f>
        <v>0.40700658471593604</v>
      </c>
      <c r="R893" s="111"/>
      <c r="T893" s="67">
        <f t="shared" ref="T893:T904" si="652">+T879</f>
        <v>5.0502731960525703E-2</v>
      </c>
    </row>
    <row r="894" spans="1:20" s="36" customFormat="1">
      <c r="B894" s="132" t="str">
        <f t="shared" ref="B894:B905" si="653">+B880</f>
        <v>February</v>
      </c>
      <c r="C894" s="33">
        <v>12642395.965141809</v>
      </c>
      <c r="D894" s="64">
        <f t="shared" ref="D894:D905" si="654">(C894/C880)-1</f>
        <v>9.5480769184805858E-3</v>
      </c>
      <c r="E894" s="29">
        <f>(G894+J893-J894)</f>
        <v>12640924.900697147</v>
      </c>
      <c r="F894" s="65">
        <f t="shared" si="647"/>
        <v>9.5469633928106923E-3</v>
      </c>
      <c r="G894" s="29">
        <f t="shared" ref="G894:G904" si="655">+(C894-(C894*T894))</f>
        <v>12007749.750552433</v>
      </c>
      <c r="H894" s="65">
        <f t="shared" si="648"/>
        <v>9.5480769184803638E-3</v>
      </c>
      <c r="I894" s="62"/>
      <c r="J894" s="29">
        <f t="shared" ref="J894:J904" si="656">+C894*Q894</f>
        <v>4938734.5260403063</v>
      </c>
      <c r="K894" s="65">
        <f t="shared" si="649"/>
        <v>9.5480769184803638E-3</v>
      </c>
      <c r="L894" s="90"/>
      <c r="M894" s="90"/>
      <c r="N894" s="53">
        <f t="shared" si="650"/>
        <v>0.39064861911125159</v>
      </c>
      <c r="O894" s="54">
        <f t="shared" si="651"/>
        <v>5.0199836829921442E-2</v>
      </c>
      <c r="P894" s="62"/>
      <c r="Q894" s="67">
        <f t="shared" ref="Q894:Q904" si="657">+Q880</f>
        <v>0.39064861911125159</v>
      </c>
      <c r="R894" s="111"/>
      <c r="T894" s="67">
        <f t="shared" si="652"/>
        <v>5.0199836829921421E-2</v>
      </c>
    </row>
    <row r="895" spans="1:20" s="36" customFormat="1">
      <c r="B895" s="132" t="str">
        <f t="shared" si="653"/>
        <v>March</v>
      </c>
      <c r="C895" s="33">
        <v>13886002.663646508</v>
      </c>
      <c r="D895" s="64">
        <f t="shared" si="654"/>
        <v>9.5598828644585243E-3</v>
      </c>
      <c r="E895" s="29">
        <f t="shared" ref="E895:E904" si="658">(G895+J894-J895)</f>
        <v>12606969.934726067</v>
      </c>
      <c r="F895" s="65">
        <f t="shared" si="647"/>
        <v>9.5552578952506906E-3</v>
      </c>
      <c r="G895" s="29">
        <f t="shared" si="655"/>
        <v>13201485.725146713</v>
      </c>
      <c r="H895" s="65">
        <f t="shared" si="648"/>
        <v>9.5598828644585243E-3</v>
      </c>
      <c r="I895" s="62"/>
      <c r="J895" s="29">
        <f t="shared" si="656"/>
        <v>5533250.3164609522</v>
      </c>
      <c r="K895" s="65">
        <f t="shared" si="649"/>
        <v>9.5598828644585243E-3</v>
      </c>
      <c r="L895" s="90"/>
      <c r="M895" s="90"/>
      <c r="N895" s="53">
        <f t="shared" si="650"/>
        <v>0.39847682954483199</v>
      </c>
      <c r="O895" s="54">
        <f t="shared" si="651"/>
        <v>4.9295463574399095E-2</v>
      </c>
      <c r="P895" s="62"/>
      <c r="Q895" s="67">
        <f t="shared" si="657"/>
        <v>0.39847682954483199</v>
      </c>
      <c r="R895" s="111"/>
      <c r="T895" s="67">
        <f t="shared" si="652"/>
        <v>4.9295463574399137E-2</v>
      </c>
    </row>
    <row r="896" spans="1:20" s="36" customFormat="1">
      <c r="B896" s="132" t="str">
        <f t="shared" si="653"/>
        <v>April</v>
      </c>
      <c r="C896" s="33">
        <v>14296826.731634915</v>
      </c>
      <c r="D896" s="64">
        <f t="shared" si="654"/>
        <v>9.5711132236859786E-3</v>
      </c>
      <c r="E896" s="29">
        <f t="shared" si="658"/>
        <v>12919862.981803166</v>
      </c>
      <c r="F896" s="65">
        <f t="shared" si="647"/>
        <v>9.5663035144779585E-3</v>
      </c>
      <c r="G896" s="29">
        <f t="shared" si="655"/>
        <v>13644068.987000933</v>
      </c>
      <c r="H896" s="65">
        <f t="shared" si="648"/>
        <v>9.5711132236859786E-3</v>
      </c>
      <c r="I896" s="62"/>
      <c r="J896" s="29">
        <f t="shared" si="656"/>
        <v>6257456.3216587212</v>
      </c>
      <c r="K896" s="65">
        <f t="shared" si="649"/>
        <v>9.5711132236859786E-3</v>
      </c>
      <c r="L896" s="90"/>
      <c r="M896" s="90"/>
      <c r="N896" s="53">
        <f t="shared" si="650"/>
        <v>0.43768148268963103</v>
      </c>
      <c r="O896" s="54">
        <f t="shared" si="651"/>
        <v>4.5657526448831476E-2</v>
      </c>
      <c r="P896" s="62"/>
      <c r="Q896" s="67">
        <f t="shared" si="657"/>
        <v>0.43768148268963103</v>
      </c>
      <c r="R896" s="111"/>
      <c r="T896" s="67">
        <f t="shared" si="652"/>
        <v>4.5657526448831441E-2</v>
      </c>
    </row>
    <row r="897" spans="1:20" s="36" customFormat="1">
      <c r="B897" s="132" t="str">
        <f t="shared" si="653"/>
        <v>May</v>
      </c>
      <c r="C897" s="33">
        <v>16235631.649668694</v>
      </c>
      <c r="D897" s="64">
        <f t="shared" si="654"/>
        <v>9.5383541351181655E-3</v>
      </c>
      <c r="E897" s="29">
        <f t="shared" si="658"/>
        <v>14551492.992762122</v>
      </c>
      <c r="F897" s="65">
        <f t="shared" si="647"/>
        <v>9.5524409903053886E-3</v>
      </c>
      <c r="G897" s="29">
        <f t="shared" si="655"/>
        <v>15528004.869229168</v>
      </c>
      <c r="H897" s="65">
        <f t="shared" si="648"/>
        <v>9.5383541351181655E-3</v>
      </c>
      <c r="I897" s="62"/>
      <c r="J897" s="29">
        <f t="shared" si="656"/>
        <v>7233968.1981257694</v>
      </c>
      <c r="K897" s="65">
        <f t="shared" si="649"/>
        <v>9.5383541351181655E-3</v>
      </c>
      <c r="L897" s="90"/>
      <c r="M897" s="90"/>
      <c r="N897" s="53">
        <f t="shared" si="650"/>
        <v>0.44556124173175526</v>
      </c>
      <c r="O897" s="54">
        <f t="shared" si="651"/>
        <v>4.3584801362130297E-2</v>
      </c>
      <c r="P897" s="62"/>
      <c r="Q897" s="67">
        <f t="shared" si="657"/>
        <v>0.44556124173175526</v>
      </c>
      <c r="R897" s="111"/>
      <c r="T897" s="67">
        <f t="shared" si="652"/>
        <v>4.3584801362130311E-2</v>
      </c>
    </row>
    <row r="898" spans="1:20" s="36" customFormat="1">
      <c r="B898" s="132" t="str">
        <f t="shared" si="653"/>
        <v>June</v>
      </c>
      <c r="C898" s="33">
        <v>16975784.542553198</v>
      </c>
      <c r="D898" s="64">
        <f t="shared" si="654"/>
        <v>9.5267812488550874E-3</v>
      </c>
      <c r="E898" s="29">
        <f t="shared" si="658"/>
        <v>15864486.136692218</v>
      </c>
      <c r="F898" s="65">
        <f t="shared" si="647"/>
        <v>9.5320582788436248E-3</v>
      </c>
      <c r="G898" s="29">
        <f t="shared" si="655"/>
        <v>16225714.141408999</v>
      </c>
      <c r="H898" s="65">
        <f t="shared" si="648"/>
        <v>9.5267812488553094E-3</v>
      </c>
      <c r="I898" s="62"/>
      <c r="J898" s="29">
        <f t="shared" si="656"/>
        <v>7595196.2028425494</v>
      </c>
      <c r="K898" s="65">
        <f t="shared" si="649"/>
        <v>9.5267812488553094E-3</v>
      </c>
      <c r="L898" s="90"/>
      <c r="M898" s="90"/>
      <c r="N898" s="53">
        <f t="shared" si="650"/>
        <v>0.44741356040444974</v>
      </c>
      <c r="O898" s="54">
        <f t="shared" si="651"/>
        <v>4.4184726736133911E-2</v>
      </c>
      <c r="P898" s="62"/>
      <c r="Q898" s="67">
        <f t="shared" si="657"/>
        <v>0.44741356040444974</v>
      </c>
      <c r="R898" s="111"/>
      <c r="T898" s="67">
        <f t="shared" si="652"/>
        <v>4.4184726736133953E-2</v>
      </c>
    </row>
    <row r="899" spans="1:20" s="36" customFormat="1">
      <c r="B899" s="132" t="str">
        <f t="shared" si="653"/>
        <v>July</v>
      </c>
      <c r="C899" s="33">
        <v>18042808.777484011</v>
      </c>
      <c r="D899" s="64">
        <f t="shared" si="654"/>
        <v>9.4948649122361672E-3</v>
      </c>
      <c r="E899" s="29">
        <f t="shared" si="658"/>
        <v>16794667.303608585</v>
      </c>
      <c r="F899" s="65">
        <f t="shared" si="647"/>
        <v>9.5092984604745467E-3</v>
      </c>
      <c r="G899" s="29">
        <f t="shared" si="655"/>
        <v>17203151.726096328</v>
      </c>
      <c r="H899" s="65">
        <f t="shared" si="648"/>
        <v>9.4948649122361672E-3</v>
      </c>
      <c r="I899" s="62"/>
      <c r="J899" s="29">
        <f t="shared" si="656"/>
        <v>8003680.6253302917</v>
      </c>
      <c r="K899" s="65">
        <f t="shared" si="649"/>
        <v>9.4948649122361672E-3</v>
      </c>
      <c r="L899" s="90"/>
      <c r="M899" s="90"/>
      <c r="N899" s="53">
        <f t="shared" si="650"/>
        <v>0.44359393950448822</v>
      </c>
      <c r="O899" s="54">
        <f t="shared" si="651"/>
        <v>4.6536936778685353E-2</v>
      </c>
      <c r="P899" s="62"/>
      <c r="Q899" s="67">
        <f t="shared" si="657"/>
        <v>0.44359393950448822</v>
      </c>
      <c r="R899" s="111"/>
      <c r="T899" s="67">
        <f t="shared" si="652"/>
        <v>4.6536936778685332E-2</v>
      </c>
    </row>
    <row r="900" spans="1:20" s="36" customFormat="1">
      <c r="B900" s="132" t="str">
        <f t="shared" si="653"/>
        <v>August</v>
      </c>
      <c r="C900" s="33">
        <v>18368447.442473963</v>
      </c>
      <c r="D900" s="64">
        <f t="shared" si="654"/>
        <v>9.5014500367984756E-3</v>
      </c>
      <c r="E900" s="29">
        <f t="shared" si="658"/>
        <v>17025920.178666033</v>
      </c>
      <c r="F900" s="65">
        <f t="shared" si="647"/>
        <v>9.4983544381168628E-3</v>
      </c>
      <c r="G900" s="29">
        <f t="shared" si="655"/>
        <v>17466804.683826678</v>
      </c>
      <c r="H900" s="65">
        <f t="shared" si="648"/>
        <v>9.5014500367984756E-3</v>
      </c>
      <c r="I900" s="62"/>
      <c r="J900" s="29">
        <f t="shared" si="656"/>
        <v>8444565.1304909382</v>
      </c>
      <c r="K900" s="65">
        <f t="shared" si="649"/>
        <v>9.5014500367984756E-3</v>
      </c>
      <c r="L900" s="90"/>
      <c r="M900" s="90"/>
      <c r="N900" s="53">
        <f t="shared" si="650"/>
        <v>0.45973211165165184</v>
      </c>
      <c r="O900" s="54">
        <f t="shared" si="651"/>
        <v>4.9086497999955472E-2</v>
      </c>
      <c r="P900" s="62"/>
      <c r="Q900" s="67">
        <f t="shared" si="657"/>
        <v>0.45973211165165184</v>
      </c>
      <c r="R900" s="111"/>
      <c r="T900" s="67">
        <f t="shared" si="652"/>
        <v>4.9086497999955465E-2</v>
      </c>
    </row>
    <row r="901" spans="1:20" s="36" customFormat="1">
      <c r="B901" s="132" t="str">
        <f t="shared" si="653"/>
        <v>September</v>
      </c>
      <c r="C901" s="33">
        <v>16913870.496070195</v>
      </c>
      <c r="D901" s="64">
        <f t="shared" si="654"/>
        <v>9.5093852478103091E-3</v>
      </c>
      <c r="E901" s="29">
        <f t="shared" si="658"/>
        <v>16656294.014271934</v>
      </c>
      <c r="F901" s="65">
        <f t="shared" si="647"/>
        <v>9.5053621640537322E-3</v>
      </c>
      <c r="G901" s="29">
        <f t="shared" si="655"/>
        <v>16085311.91208013</v>
      </c>
      <c r="H901" s="65">
        <f t="shared" si="648"/>
        <v>9.5093852478103091E-3</v>
      </c>
      <c r="I901" s="62"/>
      <c r="J901" s="29">
        <f t="shared" si="656"/>
        <v>7873583.0282991352</v>
      </c>
      <c r="K901" s="65">
        <f t="shared" si="649"/>
        <v>9.5093852478103091E-3</v>
      </c>
      <c r="L901" s="90"/>
      <c r="M901" s="90"/>
      <c r="N901" s="53">
        <f t="shared" si="650"/>
        <v>0.4655104241296219</v>
      </c>
      <c r="O901" s="54">
        <f t="shared" si="651"/>
        <v>4.8986929643488428E-2</v>
      </c>
      <c r="P901" s="62"/>
      <c r="Q901" s="67">
        <f t="shared" si="657"/>
        <v>0.4655104241296219</v>
      </c>
      <c r="R901" s="111"/>
      <c r="T901" s="67">
        <f t="shared" si="652"/>
        <v>4.8986929643488428E-2</v>
      </c>
    </row>
    <row r="902" spans="1:20" s="36" customFormat="1">
      <c r="B902" s="132" t="str">
        <f t="shared" si="653"/>
        <v>October</v>
      </c>
      <c r="C902" s="33">
        <v>15859096.944729187</v>
      </c>
      <c r="D902" s="64">
        <f t="shared" si="654"/>
        <v>9.494900439819931E-3</v>
      </c>
      <c r="E902" s="29">
        <f t="shared" si="658"/>
        <v>15384138.025384013</v>
      </c>
      <c r="F902" s="65">
        <f t="shared" si="647"/>
        <v>9.5023136949063947E-3</v>
      </c>
      <c r="G902" s="29">
        <f t="shared" si="655"/>
        <v>15081756.175390759</v>
      </c>
      <c r="H902" s="65">
        <f t="shared" si="648"/>
        <v>9.494900439819931E-3</v>
      </c>
      <c r="I902" s="62"/>
      <c r="J902" s="29">
        <f t="shared" si="656"/>
        <v>7571201.178305882</v>
      </c>
      <c r="K902" s="65">
        <f t="shared" si="649"/>
        <v>9.494900439819709E-3</v>
      </c>
      <c r="L902" s="90"/>
      <c r="M902" s="90"/>
      <c r="N902" s="53">
        <f t="shared" si="650"/>
        <v>0.47740430648052701</v>
      </c>
      <c r="O902" s="54">
        <f t="shared" si="651"/>
        <v>4.9015449747709522E-2</v>
      </c>
      <c r="P902" s="62"/>
      <c r="Q902" s="67">
        <f t="shared" si="657"/>
        <v>0.47740430648052701</v>
      </c>
      <c r="R902" s="111"/>
      <c r="T902" s="67">
        <f t="shared" si="652"/>
        <v>4.9015449747709543E-2</v>
      </c>
    </row>
    <row r="903" spans="1:20" s="36" customFormat="1">
      <c r="B903" s="132" t="str">
        <f t="shared" si="653"/>
        <v>November</v>
      </c>
      <c r="C903" s="33">
        <v>13267048.931161204</v>
      </c>
      <c r="D903" s="64">
        <f t="shared" si="654"/>
        <v>9.5039625731867527E-3</v>
      </c>
      <c r="E903" s="29">
        <f t="shared" si="658"/>
        <v>13482660.16241309</v>
      </c>
      <c r="F903" s="65">
        <f t="shared" si="647"/>
        <v>9.4988737031829196E-3</v>
      </c>
      <c r="G903" s="29">
        <f t="shared" si="655"/>
        <v>12689225.549868425</v>
      </c>
      <c r="H903" s="65">
        <f t="shared" si="648"/>
        <v>9.5039625731867527E-3</v>
      </c>
      <c r="I903" s="62"/>
      <c r="J903" s="29">
        <f t="shared" si="656"/>
        <v>6777766.565761216</v>
      </c>
      <c r="K903" s="65">
        <f t="shared" si="649"/>
        <v>9.5039625731867527E-3</v>
      </c>
      <c r="L903" s="90"/>
      <c r="M903" s="90"/>
      <c r="N903" s="53">
        <f t="shared" si="650"/>
        <v>0.51087220684336387</v>
      </c>
      <c r="O903" s="54">
        <f t="shared" si="651"/>
        <v>4.3553271288206873E-2</v>
      </c>
      <c r="P903" s="62"/>
      <c r="Q903" s="67">
        <f t="shared" si="657"/>
        <v>0.51087220684336387</v>
      </c>
      <c r="R903" s="111"/>
      <c r="T903" s="67">
        <f t="shared" si="652"/>
        <v>4.355327128820681E-2</v>
      </c>
    </row>
    <row r="904" spans="1:20" s="36" customFormat="1">
      <c r="B904" s="132" t="str">
        <f t="shared" si="653"/>
        <v>December</v>
      </c>
      <c r="C904" s="33">
        <v>13657267.857190624</v>
      </c>
      <c r="D904" s="64">
        <f t="shared" si="654"/>
        <v>9.4753933786544398E-3</v>
      </c>
      <c r="E904" s="29">
        <f t="shared" si="658"/>
        <v>13269143.274163436</v>
      </c>
      <c r="F904" s="65">
        <f t="shared" si="647"/>
        <v>9.4899860804322778E-3</v>
      </c>
      <c r="G904" s="29">
        <f t="shared" si="655"/>
        <v>13004061.896848459</v>
      </c>
      <c r="H904" s="65">
        <f t="shared" si="648"/>
        <v>9.4753933786544398E-3</v>
      </c>
      <c r="I904" s="62"/>
      <c r="J904" s="29">
        <f t="shared" si="656"/>
        <v>6512685.1884462377</v>
      </c>
      <c r="K904" s="65">
        <f t="shared" si="649"/>
        <v>9.4753933786544398E-3</v>
      </c>
      <c r="L904" s="90"/>
      <c r="M904" s="90"/>
      <c r="N904" s="53">
        <f t="shared" si="650"/>
        <v>0.47686588976266392</v>
      </c>
      <c r="O904" s="54">
        <f t="shared" si="651"/>
        <v>4.7828450549005572E-2</v>
      </c>
      <c r="P904" s="62"/>
      <c r="Q904" s="67">
        <f t="shared" si="657"/>
        <v>0.47686588976266392</v>
      </c>
      <c r="R904" s="111"/>
      <c r="T904" s="67">
        <f t="shared" si="652"/>
        <v>4.7828450549005537E-2</v>
      </c>
    </row>
    <row r="905" spans="1:20" s="36" customFormat="1">
      <c r="B905" s="132" t="str">
        <f t="shared" si="653"/>
        <v>TOTAL</v>
      </c>
      <c r="C905" s="93">
        <f>SUM(C893:C904)</f>
        <v>183835156.28085309</v>
      </c>
      <c r="D905" s="94">
        <f t="shared" si="654"/>
        <v>9.5211340296836866E-3</v>
      </c>
      <c r="E905" s="93">
        <f>SUM(E893:E904)</f>
        <v>175074797.58127469</v>
      </c>
      <c r="F905" s="95">
        <f>(E905/E891)-1</f>
        <v>9.5238730810831562E-3</v>
      </c>
      <c r="G905" s="93">
        <f>SUM(G893:G904)</f>
        <v>175135928.59498405</v>
      </c>
      <c r="H905" s="95">
        <f t="shared" si="648"/>
        <v>9.5211351074202533E-3</v>
      </c>
      <c r="I905" s="91"/>
      <c r="J905" s="96">
        <f>SUM(J893:J904)</f>
        <v>82313996.957947031</v>
      </c>
      <c r="K905" s="95">
        <f t="shared" si="649"/>
        <v>9.5196978615077477E-3</v>
      </c>
      <c r="L905" s="114"/>
      <c r="M905" s="104"/>
      <c r="N905" s="60">
        <f t="shared" si="650"/>
        <v>0.44775982256730207</v>
      </c>
      <c r="O905" s="77">
        <f>AVERAGE(O893:O904)</f>
        <v>4.7369385243249428E-2</v>
      </c>
      <c r="P905" s="91"/>
      <c r="Q905" s="97"/>
      <c r="R905" s="97"/>
      <c r="S905" s="91"/>
      <c r="T905" s="105">
        <f>AVERAGE(T893:T904)</f>
        <v>4.7369385243249428E-2</v>
      </c>
    </row>
    <row r="906" spans="1:20" s="36" customFormat="1">
      <c r="D906" s="61"/>
    </row>
    <row r="907" spans="1:20" s="36" customFormat="1">
      <c r="A907" s="36">
        <f>+A893+1</f>
        <v>2061</v>
      </c>
      <c r="B907" s="132" t="str">
        <f>+B893</f>
        <v>January</v>
      </c>
      <c r="C907" s="33">
        <v>13819639.853121357</v>
      </c>
      <c r="D907" s="64">
        <f>(C907/C893)-1</f>
        <v>9.4715717779325637E-3</v>
      </c>
      <c r="E907" s="29">
        <f>(G907+J904-J907)</f>
        <v>14009711.055651244</v>
      </c>
      <c r="F907" s="65">
        <f t="shared" ref="F907:F918" si="659">(E907/E893)-1</f>
        <v>9.4733483193543133E-3</v>
      </c>
      <c r="G907" s="29">
        <f>+(C907-(C907*T907))</f>
        <v>13121710.285828169</v>
      </c>
      <c r="H907" s="65">
        <f t="shared" ref="H907:H919" si="660">(G907/G893)-1</f>
        <v>9.4715717779325637E-3</v>
      </c>
      <c r="I907" s="62"/>
      <c r="J907" s="29">
        <f>+C907*Q907</f>
        <v>5624684.4186231634</v>
      </c>
      <c r="K907" s="65">
        <f t="shared" ref="K907:K919" si="661">(J907/J893)-1</f>
        <v>9.4715717779325637E-3</v>
      </c>
      <c r="L907" s="90"/>
      <c r="M907" s="90"/>
      <c r="N907" s="53">
        <f t="shared" ref="N907:N919" si="662">(J907/C907)</f>
        <v>0.40700658471593604</v>
      </c>
      <c r="O907" s="54">
        <f t="shared" ref="O907:O918" si="663">(C907-G907)/C907</f>
        <v>5.0502731960525772E-2</v>
      </c>
      <c r="P907" s="62"/>
      <c r="Q907" s="67">
        <f>+Q893</f>
        <v>0.40700658471593604</v>
      </c>
      <c r="R907" s="111"/>
      <c r="T907" s="67">
        <f t="shared" ref="T907:T918" si="664">+T893</f>
        <v>5.0502731960525703E-2</v>
      </c>
    </row>
    <row r="908" spans="1:20" s="36" customFormat="1">
      <c r="B908" s="132" t="str">
        <f t="shared" ref="B908:B919" si="665">+B894</f>
        <v>February</v>
      </c>
      <c r="C908" s="33">
        <v>12762176.060402134</v>
      </c>
      <c r="D908" s="64">
        <f t="shared" ref="D908:D919" si="666">(C908/C894)-1</f>
        <v>9.4744774321726677E-3</v>
      </c>
      <c r="E908" s="29">
        <f>(G908+J907-J908)</f>
        <v>12760674.868347615</v>
      </c>
      <c r="F908" s="65">
        <f t="shared" si="659"/>
        <v>9.4731966680590141E-3</v>
      </c>
      <c r="G908" s="29">
        <f t="shared" ref="G908:G918" si="667">+(C908-(C908*T908))</f>
        <v>12121516.904575218</v>
      </c>
      <c r="H908" s="65">
        <f t="shared" si="660"/>
        <v>9.4744774321726677E-3</v>
      </c>
      <c r="I908" s="62"/>
      <c r="J908" s="29">
        <f t="shared" ref="J908:J918" si="668">+C908*Q908</f>
        <v>4985526.4548507668</v>
      </c>
      <c r="K908" s="65">
        <f t="shared" si="661"/>
        <v>9.4744774321726677E-3</v>
      </c>
      <c r="L908" s="90"/>
      <c r="M908" s="90"/>
      <c r="N908" s="53">
        <f t="shared" si="662"/>
        <v>0.39064861911125159</v>
      </c>
      <c r="O908" s="54">
        <f t="shared" si="663"/>
        <v>5.0199836829921449E-2</v>
      </c>
      <c r="P908" s="62"/>
      <c r="Q908" s="67">
        <f t="shared" ref="Q908:Q918" si="669">+Q894</f>
        <v>0.39064861911125159</v>
      </c>
      <c r="R908" s="111"/>
      <c r="T908" s="67">
        <f t="shared" si="664"/>
        <v>5.0199836829921421E-2</v>
      </c>
    </row>
    <row r="909" spans="1:20" s="36" customFormat="1">
      <c r="B909" s="132" t="str">
        <f t="shared" si="665"/>
        <v>March</v>
      </c>
      <c r="C909" s="33">
        <v>14017736.103742244</v>
      </c>
      <c r="D909" s="64">
        <f t="shared" si="666"/>
        <v>9.4867791175508032E-3</v>
      </c>
      <c r="E909" s="29">
        <f t="shared" ref="E909:E918" si="670">(G909+J908-J909)</f>
        <v>12726508.719080109</v>
      </c>
      <c r="F909" s="65">
        <f t="shared" si="659"/>
        <v>9.4819599771369667E-3</v>
      </c>
      <c r="G909" s="29">
        <f t="shared" si="667"/>
        <v>13326725.304244678</v>
      </c>
      <c r="H909" s="65">
        <f t="shared" si="660"/>
        <v>9.4867791175508032E-3</v>
      </c>
      <c r="I909" s="62"/>
      <c r="J909" s="29">
        <f t="shared" si="668"/>
        <v>5585743.0400153352</v>
      </c>
      <c r="K909" s="65">
        <f t="shared" si="661"/>
        <v>9.4867791175508032E-3</v>
      </c>
      <c r="L909" s="90"/>
      <c r="M909" s="90"/>
      <c r="N909" s="53">
        <f t="shared" si="662"/>
        <v>0.39847682954483199</v>
      </c>
      <c r="O909" s="54">
        <f t="shared" si="663"/>
        <v>4.9295463574399123E-2</v>
      </c>
      <c r="P909" s="62"/>
      <c r="Q909" s="67">
        <f t="shared" si="669"/>
        <v>0.39847682954483199</v>
      </c>
      <c r="R909" s="111"/>
      <c r="T909" s="67">
        <f t="shared" si="664"/>
        <v>4.9295463574399137E-2</v>
      </c>
    </row>
    <row r="910" spans="1:20" s="36" customFormat="1">
      <c r="B910" s="132" t="str">
        <f t="shared" si="665"/>
        <v>April</v>
      </c>
      <c r="C910" s="33">
        <v>14432623.635412939</v>
      </c>
      <c r="D910" s="64">
        <f t="shared" si="666"/>
        <v>9.4983947366127364E-3</v>
      </c>
      <c r="E910" s="29">
        <f t="shared" si="670"/>
        <v>13042516.668219432</v>
      </c>
      <c r="F910" s="65">
        <f t="shared" si="659"/>
        <v>9.4934200609571029E-3</v>
      </c>
      <c r="G910" s="29">
        <f t="shared" si="667"/>
        <v>13773665.740053043</v>
      </c>
      <c r="H910" s="65">
        <f t="shared" si="660"/>
        <v>9.4983947366127364E-3</v>
      </c>
      <c r="I910" s="62"/>
      <c r="J910" s="29">
        <f t="shared" si="668"/>
        <v>6316892.1118489476</v>
      </c>
      <c r="K910" s="65">
        <f t="shared" si="661"/>
        <v>9.4983947366125143E-3</v>
      </c>
      <c r="L910" s="90"/>
      <c r="M910" s="90"/>
      <c r="N910" s="53">
        <f t="shared" si="662"/>
        <v>0.43768148268963103</v>
      </c>
      <c r="O910" s="54">
        <f t="shared" si="663"/>
        <v>4.5657526448831448E-2</v>
      </c>
      <c r="P910" s="62"/>
      <c r="Q910" s="67">
        <f t="shared" si="669"/>
        <v>0.43768148268963103</v>
      </c>
      <c r="R910" s="111"/>
      <c r="T910" s="67">
        <f t="shared" si="664"/>
        <v>4.5657526448831441E-2</v>
      </c>
    </row>
    <row r="911" spans="1:20" s="36" customFormat="1">
      <c r="B911" s="132" t="str">
        <f t="shared" si="665"/>
        <v>May</v>
      </c>
      <c r="C911" s="33">
        <v>16389304.778923599</v>
      </c>
      <c r="D911" s="64">
        <f t="shared" si="666"/>
        <v>9.4651771221996306E-3</v>
      </c>
      <c r="E911" s="29">
        <f t="shared" si="670"/>
        <v>14689433.309102356</v>
      </c>
      <c r="F911" s="65">
        <f t="shared" si="659"/>
        <v>9.479461413948842E-3</v>
      </c>
      <c r="G911" s="29">
        <f t="shared" si="667"/>
        <v>15674980.185670801</v>
      </c>
      <c r="H911" s="65">
        <f t="shared" si="660"/>
        <v>9.4651771221996306E-3</v>
      </c>
      <c r="I911" s="62"/>
      <c r="J911" s="29">
        <f t="shared" si="668"/>
        <v>7302438.9884173898</v>
      </c>
      <c r="K911" s="65">
        <f t="shared" si="661"/>
        <v>9.4651771221996306E-3</v>
      </c>
      <c r="L911" s="90"/>
      <c r="M911" s="90"/>
      <c r="N911" s="53">
        <f t="shared" si="662"/>
        <v>0.44556124173175526</v>
      </c>
      <c r="O911" s="54">
        <f t="shared" si="663"/>
        <v>4.3584801362130339E-2</v>
      </c>
      <c r="P911" s="62"/>
      <c r="Q911" s="67">
        <f t="shared" si="669"/>
        <v>0.44556124173175526</v>
      </c>
      <c r="R911" s="111"/>
      <c r="T911" s="67">
        <f t="shared" si="664"/>
        <v>4.3584801362130311E-2</v>
      </c>
    </row>
    <row r="912" spans="1:20" s="36" customFormat="1">
      <c r="B912" s="132" t="str">
        <f t="shared" si="665"/>
        <v>June</v>
      </c>
      <c r="C912" s="33">
        <v>17136268.45545461</v>
      </c>
      <c r="D912" s="64">
        <f t="shared" si="666"/>
        <v>9.4536963814031427E-3</v>
      </c>
      <c r="E912" s="29">
        <f t="shared" si="670"/>
        <v>16014547.223189296</v>
      </c>
      <c r="F912" s="65">
        <f t="shared" si="659"/>
        <v>9.458931427347661E-3</v>
      </c>
      <c r="G912" s="29">
        <f t="shared" si="667"/>
        <v>16379107.116473315</v>
      </c>
      <c r="H912" s="65">
        <f t="shared" si="660"/>
        <v>9.4536963814029207E-3</v>
      </c>
      <c r="I912" s="62"/>
      <c r="J912" s="29">
        <f t="shared" si="668"/>
        <v>7666998.881701408</v>
      </c>
      <c r="K912" s="65">
        <f t="shared" si="661"/>
        <v>9.4536963814029207E-3</v>
      </c>
      <c r="L912" s="90"/>
      <c r="M912" s="90"/>
      <c r="N912" s="53">
        <f t="shared" si="662"/>
        <v>0.44741356040444974</v>
      </c>
      <c r="O912" s="54">
        <f t="shared" si="663"/>
        <v>4.4184726736134002E-2</v>
      </c>
      <c r="P912" s="62"/>
      <c r="Q912" s="67">
        <f t="shared" si="669"/>
        <v>0.44741356040444974</v>
      </c>
      <c r="R912" s="111"/>
      <c r="T912" s="67">
        <f t="shared" si="664"/>
        <v>4.4184726736133953E-2</v>
      </c>
    </row>
    <row r="913" spans="1:20" s="36" customFormat="1">
      <c r="B913" s="132" t="str">
        <f t="shared" si="665"/>
        <v>July</v>
      </c>
      <c r="C913" s="33">
        <v>18212796.59649162</v>
      </c>
      <c r="D913" s="64">
        <f t="shared" si="666"/>
        <v>9.4213612250737544E-3</v>
      </c>
      <c r="E913" s="29">
        <f t="shared" si="670"/>
        <v>16953141.522787392</v>
      </c>
      <c r="F913" s="65">
        <f t="shared" si="659"/>
        <v>9.4359844296978412E-3</v>
      </c>
      <c r="G913" s="29">
        <f t="shared" si="667"/>
        <v>17365228.832717635</v>
      </c>
      <c r="H913" s="65">
        <f t="shared" si="660"/>
        <v>9.4213612250737544E-3</v>
      </c>
      <c r="I913" s="62"/>
      <c r="J913" s="29">
        <f t="shared" si="668"/>
        <v>8079086.1916316524</v>
      </c>
      <c r="K913" s="65">
        <f t="shared" si="661"/>
        <v>9.4213612250737544E-3</v>
      </c>
      <c r="L913" s="90"/>
      <c r="M913" s="90"/>
      <c r="N913" s="53">
        <f t="shared" si="662"/>
        <v>0.44359393950448822</v>
      </c>
      <c r="O913" s="54">
        <f t="shared" si="663"/>
        <v>4.6536936778685291E-2</v>
      </c>
      <c r="P913" s="62"/>
      <c r="Q913" s="67">
        <f t="shared" si="669"/>
        <v>0.44359393950448822</v>
      </c>
      <c r="R913" s="111"/>
      <c r="T913" s="67">
        <f t="shared" si="664"/>
        <v>4.6536936778685332E-2</v>
      </c>
    </row>
    <row r="914" spans="1:20" s="36" customFormat="1">
      <c r="B914" s="132" t="str">
        <f t="shared" si="665"/>
        <v>August</v>
      </c>
      <c r="C914" s="33">
        <v>18541629.573657539</v>
      </c>
      <c r="D914" s="64">
        <f t="shared" si="666"/>
        <v>9.4282400146199485E-3</v>
      </c>
      <c r="E914" s="29">
        <f t="shared" si="670"/>
        <v>17186389.584945634</v>
      </c>
      <c r="F914" s="65">
        <f t="shared" si="659"/>
        <v>9.4250063782557181E-3</v>
      </c>
      <c r="G914" s="29">
        <f t="shared" si="667"/>
        <v>17631485.910674281</v>
      </c>
      <c r="H914" s="65">
        <f t="shared" si="660"/>
        <v>9.4282400146199485E-3</v>
      </c>
      <c r="I914" s="62"/>
      <c r="J914" s="29">
        <f t="shared" si="668"/>
        <v>8524182.517360298</v>
      </c>
      <c r="K914" s="65">
        <f t="shared" si="661"/>
        <v>9.4282400146199485E-3</v>
      </c>
      <c r="L914" s="90"/>
      <c r="M914" s="90"/>
      <c r="N914" s="53">
        <f t="shared" si="662"/>
        <v>0.4597321116516519</v>
      </c>
      <c r="O914" s="54">
        <f t="shared" si="663"/>
        <v>4.9086497999955542E-2</v>
      </c>
      <c r="P914" s="62"/>
      <c r="Q914" s="67">
        <f t="shared" si="669"/>
        <v>0.45973211165165184</v>
      </c>
      <c r="R914" s="111"/>
      <c r="T914" s="67">
        <f t="shared" si="664"/>
        <v>4.9086497999955465E-2</v>
      </c>
    </row>
    <row r="915" spans="1:20" s="36" customFormat="1">
      <c r="B915" s="132" t="str">
        <f t="shared" si="665"/>
        <v>September</v>
      </c>
      <c r="C915" s="33">
        <v>17073480.047795538</v>
      </c>
      <c r="D915" s="64">
        <f t="shared" si="666"/>
        <v>9.4366071776668115E-3</v>
      </c>
      <c r="E915" s="29">
        <f t="shared" si="670"/>
        <v>16813402.260867033</v>
      </c>
      <c r="F915" s="65">
        <f t="shared" si="659"/>
        <v>9.4323651143815024E-3</v>
      </c>
      <c r="G915" s="29">
        <f t="shared" si="667"/>
        <v>16237102.681924675</v>
      </c>
      <c r="H915" s="65">
        <f t="shared" si="660"/>
        <v>9.4366071776668115E-3</v>
      </c>
      <c r="I915" s="62"/>
      <c r="J915" s="29">
        <f t="shared" si="668"/>
        <v>7947882.9384179376</v>
      </c>
      <c r="K915" s="65">
        <f t="shared" si="661"/>
        <v>9.4366071776668115E-3</v>
      </c>
      <c r="L915" s="90"/>
      <c r="M915" s="90"/>
      <c r="N915" s="53">
        <f t="shared" si="662"/>
        <v>0.4655104241296219</v>
      </c>
      <c r="O915" s="54">
        <f t="shared" si="663"/>
        <v>4.8986929643488414E-2</v>
      </c>
      <c r="P915" s="62"/>
      <c r="Q915" s="67">
        <f t="shared" si="669"/>
        <v>0.4655104241296219</v>
      </c>
      <c r="R915" s="111"/>
      <c r="T915" s="67">
        <f t="shared" si="664"/>
        <v>4.8986929643488428E-2</v>
      </c>
    </row>
    <row r="916" spans="1:20" s="36" customFormat="1">
      <c r="B916" s="132" t="str">
        <f t="shared" si="665"/>
        <v>October</v>
      </c>
      <c r="C916" s="33">
        <v>16008523.93525207</v>
      </c>
      <c r="D916" s="64">
        <f t="shared" si="666"/>
        <v>9.4221626265136305E-3</v>
      </c>
      <c r="E916" s="29">
        <f t="shared" si="670"/>
        <v>15529203.606100723</v>
      </c>
      <c r="F916" s="65">
        <f t="shared" si="659"/>
        <v>9.4295553301297907E-3</v>
      </c>
      <c r="G916" s="29">
        <f t="shared" si="667"/>
        <v>15223858.934768718</v>
      </c>
      <c r="H916" s="65">
        <f t="shared" si="660"/>
        <v>9.4221626265136305E-3</v>
      </c>
      <c r="I916" s="62"/>
      <c r="J916" s="29">
        <f t="shared" si="668"/>
        <v>7642538.2670859313</v>
      </c>
      <c r="K916" s="65">
        <f t="shared" si="661"/>
        <v>9.4221626265136305E-3</v>
      </c>
      <c r="L916" s="90"/>
      <c r="M916" s="90"/>
      <c r="N916" s="53">
        <f t="shared" si="662"/>
        <v>0.47740430648052695</v>
      </c>
      <c r="O916" s="54">
        <f t="shared" si="663"/>
        <v>4.9015449747709508E-2</v>
      </c>
      <c r="P916" s="62"/>
      <c r="Q916" s="67">
        <f t="shared" si="669"/>
        <v>0.47740430648052701</v>
      </c>
      <c r="R916" s="111"/>
      <c r="T916" s="67">
        <f t="shared" si="664"/>
        <v>4.9015449747709543E-2</v>
      </c>
    </row>
    <row r="917" spans="1:20" s="36" customFormat="1">
      <c r="B917" s="132" t="str">
        <f t="shared" si="665"/>
        <v>November</v>
      </c>
      <c r="C917" s="33">
        <v>13392180.861663383</v>
      </c>
      <c r="D917" s="64">
        <f t="shared" si="666"/>
        <v>9.4317832964549986E-3</v>
      </c>
      <c r="E917" s="29">
        <f t="shared" si="670"/>
        <v>13609752.851297125</v>
      </c>
      <c r="F917" s="65">
        <f t="shared" si="659"/>
        <v>9.4263807997136961E-3</v>
      </c>
      <c r="G917" s="29">
        <f t="shared" si="667"/>
        <v>12808907.575454626</v>
      </c>
      <c r="H917" s="65">
        <f t="shared" si="660"/>
        <v>9.4317832964552206E-3</v>
      </c>
      <c r="I917" s="62"/>
      <c r="J917" s="29">
        <f t="shared" si="668"/>
        <v>6841692.9912434341</v>
      </c>
      <c r="K917" s="65">
        <f t="shared" si="661"/>
        <v>9.4317832964549986E-3</v>
      </c>
      <c r="L917" s="90"/>
      <c r="M917" s="90"/>
      <c r="N917" s="53">
        <f t="shared" si="662"/>
        <v>0.51087220684336387</v>
      </c>
      <c r="O917" s="54">
        <f t="shared" si="663"/>
        <v>4.3553271288206789E-2</v>
      </c>
      <c r="P917" s="62"/>
      <c r="Q917" s="67">
        <f t="shared" si="669"/>
        <v>0.51087220684336387</v>
      </c>
      <c r="R917" s="111"/>
      <c r="T917" s="67">
        <f t="shared" si="664"/>
        <v>4.355327128820681E-2</v>
      </c>
    </row>
    <row r="918" spans="1:20" s="36" customFormat="1">
      <c r="B918" s="132" t="str">
        <f t="shared" si="665"/>
        <v>December</v>
      </c>
      <c r="C918" s="33">
        <v>13785685.735550867</v>
      </c>
      <c r="D918" s="64">
        <f t="shared" si="666"/>
        <v>9.4028966630124167E-3</v>
      </c>
      <c r="E918" s="29">
        <f t="shared" si="670"/>
        <v>13394107.444035448</v>
      </c>
      <c r="F918" s="65">
        <f t="shared" si="659"/>
        <v>9.4176517119481939E-3</v>
      </c>
      <c r="G918" s="29">
        <f t="shared" si="667"/>
        <v>13126337.747063942</v>
      </c>
      <c r="H918" s="65">
        <f t="shared" si="660"/>
        <v>9.4028966630124167E-3</v>
      </c>
      <c r="I918" s="62"/>
      <c r="J918" s="29">
        <f t="shared" si="668"/>
        <v>6573923.2942719283</v>
      </c>
      <c r="K918" s="65">
        <f t="shared" si="661"/>
        <v>9.4028966630121946E-3</v>
      </c>
      <c r="L918" s="90"/>
      <c r="M918" s="90"/>
      <c r="N918" s="53">
        <f t="shared" si="662"/>
        <v>0.47686588976266392</v>
      </c>
      <c r="O918" s="54">
        <f t="shared" si="663"/>
        <v>4.7828450549005495E-2</v>
      </c>
      <c r="P918" s="62"/>
      <c r="Q918" s="67">
        <f t="shared" si="669"/>
        <v>0.47686588976266392</v>
      </c>
      <c r="R918" s="111"/>
      <c r="T918" s="67">
        <f t="shared" si="664"/>
        <v>4.7828450549005537E-2</v>
      </c>
    </row>
    <row r="919" spans="1:20" s="36" customFormat="1">
      <c r="B919" s="132" t="str">
        <f t="shared" si="665"/>
        <v>TOTAL</v>
      </c>
      <c r="C919" s="93">
        <f>SUM(C907:C918)</f>
        <v>185572045.63746792</v>
      </c>
      <c r="D919" s="94">
        <f t="shared" si="666"/>
        <v>9.448080507306722E-3</v>
      </c>
      <c r="E919" s="93">
        <f>SUM(E907:E918)</f>
        <v>176729389.11362341</v>
      </c>
      <c r="F919" s="95">
        <f>(E919/E905)-1</f>
        <v>9.450769358054556E-3</v>
      </c>
      <c r="G919" s="93">
        <f>SUM(G907:G918)</f>
        <v>176790627.21944907</v>
      </c>
      <c r="H919" s="95">
        <f t="shared" si="660"/>
        <v>9.448082056832785E-3</v>
      </c>
      <c r="I919" s="91"/>
      <c r="J919" s="96">
        <f>SUM(J907:J918)</f>
        <v>83091590.095468193</v>
      </c>
      <c r="K919" s="95">
        <f t="shared" si="661"/>
        <v>9.4466696583623833E-3</v>
      </c>
      <c r="L919" s="114"/>
      <c r="M919" s="104"/>
      <c r="N919" s="60">
        <f t="shared" si="662"/>
        <v>0.44775919675852077</v>
      </c>
      <c r="O919" s="77">
        <f>AVERAGE(O907:O918)</f>
        <v>4.7369385243249434E-2</v>
      </c>
      <c r="P919" s="91"/>
      <c r="Q919" s="97"/>
      <c r="R919" s="97"/>
      <c r="S919" s="91"/>
      <c r="T919" s="105">
        <f>AVERAGE(T907:T918)</f>
        <v>4.7369385243249428E-2</v>
      </c>
    </row>
    <row r="920" spans="1:20" s="36" customFormat="1">
      <c r="D920" s="61"/>
    </row>
    <row r="921" spans="1:20" s="36" customFormat="1">
      <c r="A921" s="36">
        <f>+A907+1</f>
        <v>2062</v>
      </c>
      <c r="B921" s="132" t="str">
        <f>+B907</f>
        <v>January</v>
      </c>
      <c r="C921" s="33">
        <v>13949530.119546589</v>
      </c>
      <c r="D921" s="64">
        <f>(C921/C907)-1</f>
        <v>9.3989617533987158E-3</v>
      </c>
      <c r="E921" s="29">
        <f>(G921+J918-J921)</f>
        <v>14141413.420867037</v>
      </c>
      <c r="F921" s="65">
        <f t="shared" ref="F921:F932" si="671">(E921/E907)-1</f>
        <v>9.4007909722497729E-3</v>
      </c>
      <c r="G921" s="29">
        <f>+(C921-(C921*T921))</f>
        <v>13245040.738943847</v>
      </c>
      <c r="H921" s="65">
        <f t="shared" ref="H921:H933" si="672">(G921/G907)-1</f>
        <v>9.3989617533987158E-3</v>
      </c>
      <c r="I921" s="62"/>
      <c r="J921" s="29">
        <f>+C921*Q921</f>
        <v>5677550.61234874</v>
      </c>
      <c r="K921" s="65">
        <f t="shared" ref="K921:K933" si="673">(J921/J907)-1</f>
        <v>9.3989617533987158E-3</v>
      </c>
      <c r="L921" s="90"/>
      <c r="M921" s="90"/>
      <c r="N921" s="53">
        <f t="shared" ref="N921:N933" si="674">(J921/C921)</f>
        <v>0.40700658471593604</v>
      </c>
      <c r="O921" s="54">
        <f t="shared" ref="O921:O932" si="675">(C921-G921)/C921</f>
        <v>5.0502731960525717E-2</v>
      </c>
      <c r="P921" s="62"/>
      <c r="Q921" s="67">
        <f>+Q907</f>
        <v>0.40700658471593604</v>
      </c>
      <c r="R921" s="111"/>
      <c r="T921" s="67">
        <f t="shared" ref="T921:T932" si="676">+T907</f>
        <v>5.0502731960525703E-2</v>
      </c>
    </row>
    <row r="922" spans="1:20" s="36" customFormat="1">
      <c r="B922" s="132" t="str">
        <f t="shared" ref="B922:B933" si="677">+B908</f>
        <v>February</v>
      </c>
      <c r="C922" s="33">
        <v>12882169.137227753</v>
      </c>
      <c r="D922" s="64">
        <f t="shared" ref="D922:D933" si="678">(C922/C908)-1</f>
        <v>9.4022427098405803E-3</v>
      </c>
      <c r="E922" s="29">
        <f>(G922+J921-J922)</f>
        <v>12880635.376256606</v>
      </c>
      <c r="F922" s="65">
        <f t="shared" si="671"/>
        <v>9.4007965210796129E-3</v>
      </c>
      <c r="G922" s="29">
        <f t="shared" ref="G922:G932" si="679">+(C922-(C922*T922))</f>
        <v>12235486.34852347</v>
      </c>
      <c r="H922" s="65">
        <f t="shared" si="672"/>
        <v>9.4022427098405803E-3</v>
      </c>
      <c r="I922" s="62"/>
      <c r="J922" s="29">
        <f t="shared" ref="J922:J932" si="680">+C922*Q922</f>
        <v>5032401.584615605</v>
      </c>
      <c r="K922" s="65">
        <f t="shared" si="673"/>
        <v>9.4022427098405803E-3</v>
      </c>
      <c r="L922" s="90"/>
      <c r="M922" s="90"/>
      <c r="N922" s="53">
        <f t="shared" si="674"/>
        <v>0.39064861911125159</v>
      </c>
      <c r="O922" s="54">
        <f t="shared" si="675"/>
        <v>5.0199836829921476E-2</v>
      </c>
      <c r="P922" s="62"/>
      <c r="Q922" s="67">
        <f t="shared" ref="Q922:Q932" si="681">+Q908</f>
        <v>0.39064861911125159</v>
      </c>
      <c r="R922" s="111"/>
      <c r="T922" s="67">
        <f t="shared" si="676"/>
        <v>5.0199836829921421E-2</v>
      </c>
    </row>
    <row r="923" spans="1:20" s="36" customFormat="1">
      <c r="B923" s="132" t="str">
        <f t="shared" si="677"/>
        <v>March</v>
      </c>
      <c r="C923" s="33">
        <v>14149713.601553055</v>
      </c>
      <c r="D923" s="64">
        <f t="shared" si="678"/>
        <v>9.4150365532690294E-3</v>
      </c>
      <c r="E923" s="29">
        <f t="shared" ref="E923:E932" si="682">(G923+J922-J923)</f>
        <v>12846265.479820874</v>
      </c>
      <c r="F923" s="65">
        <f t="shared" si="671"/>
        <v>9.4100246488826311E-3</v>
      </c>
      <c r="G923" s="29">
        <f t="shared" si="679"/>
        <v>13452196.910119517</v>
      </c>
      <c r="H923" s="65">
        <f t="shared" si="672"/>
        <v>9.4150365532690294E-3</v>
      </c>
      <c r="I923" s="62"/>
      <c r="J923" s="29">
        <f t="shared" si="680"/>
        <v>5638333.0149142472</v>
      </c>
      <c r="K923" s="65">
        <f t="shared" si="673"/>
        <v>9.4150365532690294E-3</v>
      </c>
      <c r="L923" s="90"/>
      <c r="M923" s="90"/>
      <c r="N923" s="53">
        <f t="shared" si="674"/>
        <v>0.39847682954483199</v>
      </c>
      <c r="O923" s="54">
        <f t="shared" si="675"/>
        <v>4.9295463574399075E-2</v>
      </c>
      <c r="P923" s="62"/>
      <c r="Q923" s="67">
        <f t="shared" si="681"/>
        <v>0.39847682954483199</v>
      </c>
      <c r="R923" s="111"/>
      <c r="T923" s="67">
        <f t="shared" si="676"/>
        <v>4.9295463574399137E-2</v>
      </c>
    </row>
    <row r="924" spans="1:20" s="36" customFormat="1">
      <c r="B924" s="132" t="str">
        <f t="shared" si="677"/>
        <v>April</v>
      </c>
      <c r="C924" s="33">
        <v>14568680.485756334</v>
      </c>
      <c r="D924" s="64">
        <f t="shared" si="678"/>
        <v>9.4270351517762307E-3</v>
      </c>
      <c r="E924" s="29">
        <f t="shared" si="682"/>
        <v>13165401.91023026</v>
      </c>
      <c r="F924" s="65">
        <f t="shared" si="671"/>
        <v>9.4218964895218527E-3</v>
      </c>
      <c r="G924" s="29">
        <f t="shared" si="679"/>
        <v>13903510.571153339</v>
      </c>
      <c r="H924" s="65">
        <f t="shared" si="672"/>
        <v>9.4270351517762307E-3</v>
      </c>
      <c r="I924" s="62"/>
      <c r="J924" s="29">
        <f t="shared" si="680"/>
        <v>6376441.6758373259</v>
      </c>
      <c r="K924" s="65">
        <f t="shared" si="673"/>
        <v>9.4270351517762307E-3</v>
      </c>
      <c r="L924" s="90"/>
      <c r="M924" s="90"/>
      <c r="N924" s="53">
        <f t="shared" si="674"/>
        <v>0.43768148268963103</v>
      </c>
      <c r="O924" s="54">
        <f t="shared" si="675"/>
        <v>4.5657526448831483E-2</v>
      </c>
      <c r="P924" s="62"/>
      <c r="Q924" s="67">
        <f t="shared" si="681"/>
        <v>0.43768148268963103</v>
      </c>
      <c r="R924" s="111"/>
      <c r="T924" s="67">
        <f t="shared" si="676"/>
        <v>4.5657526448831441E-2</v>
      </c>
    </row>
    <row r="925" spans="1:20" s="36" customFormat="1">
      <c r="B925" s="132" t="str">
        <f t="shared" si="677"/>
        <v>May</v>
      </c>
      <c r="C925" s="33">
        <v>16543255.36707326</v>
      </c>
      <c r="D925" s="64">
        <f t="shared" si="678"/>
        <v>9.3933568401045608E-3</v>
      </c>
      <c r="E925" s="29">
        <f t="shared" si="682"/>
        <v>14827629.140215013</v>
      </c>
      <c r="F925" s="65">
        <f t="shared" si="671"/>
        <v>9.4078395132521919E-3</v>
      </c>
      <c r="G925" s="29">
        <f t="shared" si="679"/>
        <v>15822220.868016375</v>
      </c>
      <c r="H925" s="65">
        <f t="shared" si="672"/>
        <v>9.3933568401045608E-3</v>
      </c>
      <c r="I925" s="62"/>
      <c r="J925" s="29">
        <f t="shared" si="680"/>
        <v>7371033.403638687</v>
      </c>
      <c r="K925" s="65">
        <f t="shared" si="673"/>
        <v>9.3933568401045608E-3</v>
      </c>
      <c r="L925" s="90"/>
      <c r="M925" s="90"/>
      <c r="N925" s="53">
        <f t="shared" si="674"/>
        <v>0.44556124173175526</v>
      </c>
      <c r="O925" s="54">
        <f t="shared" si="675"/>
        <v>4.358480136213036E-2</v>
      </c>
      <c r="P925" s="62"/>
      <c r="Q925" s="67">
        <f t="shared" si="681"/>
        <v>0.44556124173175526</v>
      </c>
      <c r="R925" s="111"/>
      <c r="T925" s="67">
        <f t="shared" si="676"/>
        <v>4.3584801362130311E-2</v>
      </c>
    </row>
    <row r="926" spans="1:20" s="36" customFormat="1">
      <c r="B926" s="132" t="str">
        <f t="shared" si="677"/>
        <v>June</v>
      </c>
      <c r="C926" s="33">
        <v>17297040.318274636</v>
      </c>
      <c r="D926" s="64">
        <f t="shared" si="678"/>
        <v>9.3819645296726595E-3</v>
      </c>
      <c r="E926" s="29">
        <f t="shared" si="682"/>
        <v>16164878.328847893</v>
      </c>
      <c r="F926" s="65">
        <f t="shared" si="671"/>
        <v>9.3871592848353558E-3</v>
      </c>
      <c r="G926" s="29">
        <f t="shared" si="679"/>
        <v>16532775.318467779</v>
      </c>
      <c r="H926" s="65">
        <f t="shared" si="672"/>
        <v>9.3819645296728815E-3</v>
      </c>
      <c r="I926" s="62"/>
      <c r="J926" s="29">
        <f t="shared" si="680"/>
        <v>7738930.3932585716</v>
      </c>
      <c r="K926" s="65">
        <f t="shared" si="673"/>
        <v>9.3819645296728815E-3</v>
      </c>
      <c r="L926" s="90"/>
      <c r="M926" s="90"/>
      <c r="N926" s="53">
        <f t="shared" si="674"/>
        <v>0.44741356040444974</v>
      </c>
      <c r="O926" s="54">
        <f t="shared" si="675"/>
        <v>4.4184726736133981E-2</v>
      </c>
      <c r="P926" s="62"/>
      <c r="Q926" s="67">
        <f t="shared" si="681"/>
        <v>0.44741356040444974</v>
      </c>
      <c r="R926" s="111"/>
      <c r="T926" s="67">
        <f t="shared" si="676"/>
        <v>4.4184726736133953E-2</v>
      </c>
    </row>
    <row r="927" spans="1:20" s="36" customFormat="1">
      <c r="B927" s="132" t="str">
        <f t="shared" si="677"/>
        <v>July</v>
      </c>
      <c r="C927" s="33">
        <v>18383071.820959318</v>
      </c>
      <c r="D927" s="64">
        <f t="shared" si="678"/>
        <v>9.3492080453201343E-3</v>
      </c>
      <c r="E927" s="29">
        <f t="shared" si="682"/>
        <v>17111891.113834582</v>
      </c>
      <c r="F927" s="65">
        <f t="shared" si="671"/>
        <v>9.3640220506510108E-3</v>
      </c>
      <c r="G927" s="29">
        <f t="shared" si="679"/>
        <v>17527579.969829302</v>
      </c>
      <c r="H927" s="65">
        <f t="shared" si="672"/>
        <v>9.3492080453201343E-3</v>
      </c>
      <c r="I927" s="62"/>
      <c r="J927" s="29">
        <f t="shared" si="680"/>
        <v>8154619.2492532898</v>
      </c>
      <c r="K927" s="65">
        <f t="shared" si="673"/>
        <v>9.3492080453201343E-3</v>
      </c>
      <c r="L927" s="90"/>
      <c r="M927" s="90"/>
      <c r="N927" s="53">
        <f t="shared" si="674"/>
        <v>0.44359393950448822</v>
      </c>
      <c r="O927" s="54">
        <f t="shared" si="675"/>
        <v>4.653693677868536E-2</v>
      </c>
      <c r="P927" s="62"/>
      <c r="Q927" s="67">
        <f t="shared" si="681"/>
        <v>0.44359393950448822</v>
      </c>
      <c r="R927" s="111"/>
      <c r="T927" s="67">
        <f t="shared" si="676"/>
        <v>4.6536936778685332E-2</v>
      </c>
    </row>
    <row r="928" spans="1:20" s="36" customFormat="1">
      <c r="B928" s="132" t="str">
        <f t="shared" si="677"/>
        <v>August</v>
      </c>
      <c r="C928" s="33">
        <v>18715112.078293364</v>
      </c>
      <c r="D928" s="64">
        <f t="shared" si="678"/>
        <v>9.3563785182233516E-3</v>
      </c>
      <c r="E928" s="29">
        <f t="shared" si="682"/>
        <v>17347134.020395424</v>
      </c>
      <c r="F928" s="65">
        <f t="shared" si="671"/>
        <v>9.3530077771886155E-3</v>
      </c>
      <c r="G928" s="29">
        <f t="shared" si="679"/>
        <v>17796452.766693275</v>
      </c>
      <c r="H928" s="65">
        <f t="shared" si="672"/>
        <v>9.3563785182235737E-3</v>
      </c>
      <c r="I928" s="62"/>
      <c r="J928" s="29">
        <f t="shared" si="680"/>
        <v>8603937.9955511428</v>
      </c>
      <c r="K928" s="65">
        <f t="shared" si="673"/>
        <v>9.3563785182233516E-3</v>
      </c>
      <c r="L928" s="90"/>
      <c r="M928" s="90"/>
      <c r="N928" s="53">
        <f t="shared" si="674"/>
        <v>0.45973211165165184</v>
      </c>
      <c r="O928" s="54">
        <f t="shared" si="675"/>
        <v>4.9086497999955438E-2</v>
      </c>
      <c r="P928" s="62"/>
      <c r="Q928" s="67">
        <f t="shared" si="681"/>
        <v>0.45973211165165184</v>
      </c>
      <c r="R928" s="111"/>
      <c r="T928" s="67">
        <f t="shared" si="676"/>
        <v>4.9086497999955465E-2</v>
      </c>
    </row>
    <row r="929" spans="1:28">
      <c r="A929" s="36"/>
      <c r="B929" s="132" t="str">
        <f t="shared" si="677"/>
        <v>September</v>
      </c>
      <c r="C929" s="33">
        <v>17233376.165960804</v>
      </c>
      <c r="D929" s="64">
        <f t="shared" si="678"/>
        <v>9.3651743943035104E-3</v>
      </c>
      <c r="E929" s="29">
        <f t="shared" si="682"/>
        <v>16970787.727548521</v>
      </c>
      <c r="F929" s="65">
        <f t="shared" si="671"/>
        <v>9.3607149962622316E-3</v>
      </c>
      <c r="G929" s="29">
        <f t="shared" si="679"/>
        <v>16389165.980199112</v>
      </c>
      <c r="H929" s="65">
        <f t="shared" si="672"/>
        <v>9.3651743943035104E-3</v>
      </c>
      <c r="I929" s="62"/>
      <c r="J929" s="29">
        <f t="shared" si="680"/>
        <v>8022316.2482017307</v>
      </c>
      <c r="K929" s="65">
        <f t="shared" si="673"/>
        <v>9.3651743943035104E-3</v>
      </c>
      <c r="L929" s="90"/>
      <c r="M929" s="90"/>
      <c r="N929" s="53">
        <f t="shared" si="674"/>
        <v>0.4655104241296219</v>
      </c>
      <c r="O929" s="54">
        <f t="shared" si="675"/>
        <v>4.8986929643488414E-2</v>
      </c>
      <c r="P929" s="62"/>
      <c r="Q929" s="67">
        <f t="shared" si="681"/>
        <v>0.4655104241296219</v>
      </c>
      <c r="R929" s="111"/>
      <c r="S929" s="36"/>
      <c r="T929" s="67">
        <f t="shared" si="676"/>
        <v>4.8986929643488428E-2</v>
      </c>
      <c r="U929" s="36"/>
      <c r="V929" s="36"/>
      <c r="W929" s="36"/>
      <c r="X929" s="36"/>
      <c r="Y929" s="36"/>
      <c r="Z929" s="36"/>
      <c r="AA929" s="36"/>
      <c r="AB929" s="36"/>
    </row>
    <row r="930" spans="1:28">
      <c r="A930" s="36"/>
      <c r="B930" s="132" t="str">
        <f t="shared" si="677"/>
        <v>October</v>
      </c>
      <c r="C930" s="33">
        <v>16158215.901045235</v>
      </c>
      <c r="D930" s="64">
        <f t="shared" si="678"/>
        <v>9.3507662791776358E-3</v>
      </c>
      <c r="E930" s="29">
        <f t="shared" si="682"/>
        <v>15674528.073535517</v>
      </c>
      <c r="F930" s="65">
        <f t="shared" si="671"/>
        <v>9.3581403863944868E-3</v>
      </c>
      <c r="G930" s="29">
        <f t="shared" si="679"/>
        <v>15366213.681534911</v>
      </c>
      <c r="H930" s="65">
        <f t="shared" si="672"/>
        <v>9.3507662791776358E-3</v>
      </c>
      <c r="I930" s="62"/>
      <c r="J930" s="29">
        <f t="shared" si="680"/>
        <v>7714001.8562011244</v>
      </c>
      <c r="K930" s="65">
        <f t="shared" si="673"/>
        <v>9.3507662791778579E-3</v>
      </c>
      <c r="L930" s="90"/>
      <c r="M930" s="90"/>
      <c r="N930" s="53">
        <f t="shared" si="674"/>
        <v>0.47740430648052701</v>
      </c>
      <c r="O930" s="54">
        <f t="shared" si="675"/>
        <v>4.9015449747709564E-2</v>
      </c>
      <c r="P930" s="62"/>
      <c r="Q930" s="67">
        <f t="shared" si="681"/>
        <v>0.47740430648052701</v>
      </c>
      <c r="R930" s="111"/>
      <c r="S930" s="36"/>
      <c r="T930" s="67">
        <f t="shared" si="676"/>
        <v>4.9015449747709543E-2</v>
      </c>
      <c r="U930" s="36"/>
      <c r="V930" s="36"/>
      <c r="W930" s="36"/>
      <c r="X930" s="36"/>
      <c r="Y930" s="36"/>
      <c r="Z930" s="36"/>
      <c r="AA930" s="36"/>
      <c r="AB930" s="36"/>
    </row>
    <row r="931" spans="1:28">
      <c r="A931" s="36"/>
      <c r="B931" s="132" t="str">
        <f t="shared" si="677"/>
        <v>November</v>
      </c>
      <c r="C931" s="33">
        <v>13517544.279563392</v>
      </c>
      <c r="D931" s="64">
        <f t="shared" si="678"/>
        <v>9.3609412234623157E-3</v>
      </c>
      <c r="E931" s="29">
        <f t="shared" si="682"/>
        <v>13737075.185402904</v>
      </c>
      <c r="F931" s="65">
        <f t="shared" si="671"/>
        <v>9.3552274972901195E-3</v>
      </c>
      <c r="G931" s="29">
        <f t="shared" si="679"/>
        <v>12928811.006405219</v>
      </c>
      <c r="H931" s="65">
        <f t="shared" si="672"/>
        <v>9.3609412234623157E-3</v>
      </c>
      <c r="I931" s="62"/>
      <c r="J931" s="29">
        <f t="shared" si="680"/>
        <v>6905737.6772034392</v>
      </c>
      <c r="K931" s="65">
        <f t="shared" si="673"/>
        <v>9.3609412234625378E-3</v>
      </c>
      <c r="L931" s="90"/>
      <c r="M931" s="90"/>
      <c r="N931" s="53">
        <f t="shared" si="674"/>
        <v>0.51087220684336387</v>
      </c>
      <c r="O931" s="54">
        <f t="shared" si="675"/>
        <v>4.3553271288206789E-2</v>
      </c>
      <c r="P931" s="62"/>
      <c r="Q931" s="67">
        <f t="shared" si="681"/>
        <v>0.51087220684336387</v>
      </c>
      <c r="R931" s="111"/>
      <c r="S931" s="36"/>
      <c r="T931" s="67">
        <f t="shared" si="676"/>
        <v>4.355327128820681E-2</v>
      </c>
      <c r="U931" s="36"/>
      <c r="V931" s="36"/>
      <c r="W931" s="36"/>
      <c r="X931" s="36"/>
      <c r="Y931" s="36"/>
      <c r="Z931" s="36"/>
      <c r="AA931" s="36"/>
      <c r="AB931" s="36"/>
    </row>
    <row r="932" spans="1:28">
      <c r="A932" s="36"/>
      <c r="B932" s="132" t="str">
        <f t="shared" si="677"/>
        <v>December</v>
      </c>
      <c r="C932" s="33">
        <v>13914330.091950549</v>
      </c>
      <c r="D932" s="64">
        <f t="shared" si="678"/>
        <v>9.3317342979848394E-3</v>
      </c>
      <c r="E932" s="29">
        <f t="shared" si="682"/>
        <v>13519297.520679181</v>
      </c>
      <c r="F932" s="65">
        <f t="shared" si="671"/>
        <v>9.3466531582500068E-3</v>
      </c>
      <c r="G932" s="29">
        <f t="shared" si="679"/>
        <v>13248829.243225152</v>
      </c>
      <c r="H932" s="65">
        <f t="shared" si="672"/>
        <v>9.3317342979848394E-3</v>
      </c>
      <c r="I932" s="62"/>
      <c r="J932" s="29">
        <f t="shared" si="680"/>
        <v>6635269.3997494075</v>
      </c>
      <c r="K932" s="65">
        <f t="shared" si="673"/>
        <v>9.3317342979848394E-3</v>
      </c>
      <c r="L932" s="90"/>
      <c r="M932" s="90"/>
      <c r="N932" s="53">
        <f t="shared" si="674"/>
        <v>0.47686588976266392</v>
      </c>
      <c r="O932" s="54">
        <f t="shared" si="675"/>
        <v>4.7828450549005586E-2</v>
      </c>
      <c r="P932" s="62"/>
      <c r="Q932" s="67">
        <f t="shared" si="681"/>
        <v>0.47686588976266392</v>
      </c>
      <c r="R932" s="111"/>
      <c r="S932" s="36"/>
      <c r="T932" s="67">
        <f t="shared" si="676"/>
        <v>4.7828450549005537E-2</v>
      </c>
      <c r="U932" s="36"/>
      <c r="V932" s="36"/>
      <c r="W932" s="36"/>
      <c r="X932" s="36"/>
      <c r="Y932" s="36"/>
      <c r="Z932" s="36"/>
      <c r="AA932" s="36"/>
      <c r="AB932" s="36"/>
    </row>
    <row r="933" spans="1:28">
      <c r="A933" s="36"/>
      <c r="B933" s="132" t="str">
        <f t="shared" si="677"/>
        <v>TOTAL</v>
      </c>
      <c r="C933" s="93">
        <f>SUM(C921:C932)</f>
        <v>187312039.36720428</v>
      </c>
      <c r="D933" s="94">
        <f t="shared" si="678"/>
        <v>9.3763784505322967E-3</v>
      </c>
      <c r="E933" s="93">
        <f>SUM(E921:E932)</f>
        <v>178386937.2976338</v>
      </c>
      <c r="F933" s="95">
        <f>(E933/E919)-1</f>
        <v>9.3790183529955939E-3</v>
      </c>
      <c r="G933" s="93">
        <f>SUM(G921:G932)</f>
        <v>178448283.40311134</v>
      </c>
      <c r="H933" s="95">
        <f t="shared" si="672"/>
        <v>9.3763804661692873E-3</v>
      </c>
      <c r="I933" s="91"/>
      <c r="J933" s="96">
        <f>SUM(J921:J932)</f>
        <v>83870573.11077331</v>
      </c>
      <c r="K933" s="95">
        <f t="shared" si="673"/>
        <v>9.3749922755130832E-3</v>
      </c>
      <c r="L933" s="114"/>
      <c r="M933" s="104"/>
      <c r="N933" s="60">
        <f t="shared" si="674"/>
        <v>0.44775858185150846</v>
      </c>
      <c r="O933" s="77">
        <f>AVERAGE(O921:O932)</f>
        <v>4.7369385243249428E-2</v>
      </c>
      <c r="P933" s="91"/>
      <c r="Q933" s="97"/>
      <c r="R933" s="97"/>
      <c r="S933" s="91"/>
      <c r="T933" s="105">
        <f>AVERAGE(T921:T932)</f>
        <v>4.7369385243249428E-2</v>
      </c>
      <c r="U933" s="36"/>
      <c r="V933" s="36"/>
      <c r="W933" s="36"/>
      <c r="X933" s="36"/>
      <c r="Y933" s="36"/>
      <c r="Z933" s="36"/>
      <c r="AA933" s="36"/>
      <c r="AB933" s="36"/>
    </row>
    <row r="934" spans="1:28">
      <c r="A934" s="36"/>
      <c r="B934" s="36"/>
      <c r="C934" s="36"/>
      <c r="D934" s="61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62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</row>
    <row r="935" spans="1:28">
      <c r="A935" s="36">
        <f>+A921+1</f>
        <v>2063</v>
      </c>
      <c r="B935" s="132" t="str">
        <f>+B921</f>
        <v>January</v>
      </c>
      <c r="C935" s="33">
        <v>14079646.964701362</v>
      </c>
      <c r="D935" s="64">
        <f>(C935/C921)-1</f>
        <v>9.3276865987370616E-3</v>
      </c>
      <c r="E935" s="29">
        <f>(G935+J932-J935)</f>
        <v>14273346.702584427</v>
      </c>
      <c r="F935" s="65">
        <f t="shared" ref="F935:F946" si="683">(E935/E921)-1</f>
        <v>9.3295682539560332E-3</v>
      </c>
      <c r="G935" s="29">
        <f>+(C935-(C935*T935))</f>
        <v>13368586.327944219</v>
      </c>
      <c r="H935" s="65">
        <f t="shared" ref="H935:H947" si="684">(G935/G921)-1</f>
        <v>9.3276865987370616E-3</v>
      </c>
      <c r="I935" s="62"/>
      <c r="J935" s="29">
        <f>+C935*Q935</f>
        <v>5730509.025109197</v>
      </c>
      <c r="K935" s="65">
        <f t="shared" ref="K935:K947" si="685">(J935/J921)-1</f>
        <v>9.3276865987370616E-3</v>
      </c>
      <c r="L935" s="90"/>
      <c r="M935" s="90"/>
      <c r="N935" s="53">
        <f t="shared" ref="N935:N947" si="686">(J935/C935)</f>
        <v>0.40700658471593609</v>
      </c>
      <c r="O935" s="54">
        <f t="shared" ref="O935:O946" si="687">(C935-G935)/C935</f>
        <v>5.0502731960525751E-2</v>
      </c>
      <c r="P935" s="62"/>
      <c r="Q935" s="67">
        <f t="shared" ref="Q935:Q946" si="688">+Q921</f>
        <v>0.40700658471593604</v>
      </c>
      <c r="R935" s="111"/>
      <c r="S935" s="36"/>
      <c r="T935" s="67">
        <f t="shared" ref="T935:T946" si="689">+T921</f>
        <v>5.0502731960525703E-2</v>
      </c>
      <c r="U935" s="36"/>
      <c r="V935" s="36"/>
      <c r="W935" s="36"/>
      <c r="X935" s="36"/>
      <c r="Y935" s="36"/>
      <c r="Z935" s="36"/>
      <c r="AA935" s="36"/>
      <c r="AB935" s="36"/>
    </row>
    <row r="936" spans="1:28">
      <c r="A936" s="36"/>
      <c r="B936" s="132" t="str">
        <f t="shared" ref="B936:B947" si="690">+B922</f>
        <v>February</v>
      </c>
      <c r="C936" s="33">
        <v>13002377.02395382</v>
      </c>
      <c r="D936" s="64">
        <f t="shared" ref="D936:D947" si="691">(C936/C922)-1</f>
        <v>9.3313389574027905E-3</v>
      </c>
      <c r="E936" s="29">
        <f>(G936+J935-J936)</f>
        <v>13000808.21448799</v>
      </c>
      <c r="F936" s="65">
        <f t="shared" si="683"/>
        <v>9.3297290639018371E-3</v>
      </c>
      <c r="G936" s="29">
        <f t="shared" ref="G936:G946" si="692">+(C936-(C936*T936))</f>
        <v>12349659.818950219</v>
      </c>
      <c r="H936" s="65">
        <f t="shared" si="684"/>
        <v>9.3313389574030126E-3</v>
      </c>
      <c r="I936" s="62"/>
      <c r="J936" s="29">
        <f t="shared" ref="J936:J946" si="693">+C936*Q936</f>
        <v>5079360.6295714248</v>
      </c>
      <c r="K936" s="65">
        <f t="shared" si="685"/>
        <v>9.3313389574030126E-3</v>
      </c>
      <c r="L936" s="90"/>
      <c r="M936" s="90"/>
      <c r="N936" s="53">
        <f t="shared" si="686"/>
        <v>0.39064861911125159</v>
      </c>
      <c r="O936" s="54">
        <f t="shared" si="687"/>
        <v>5.0199836829921386E-2</v>
      </c>
      <c r="P936" s="62"/>
      <c r="Q936" s="67">
        <f t="shared" si="688"/>
        <v>0.39064861911125159</v>
      </c>
      <c r="R936" s="111"/>
      <c r="S936" s="36"/>
      <c r="T936" s="67">
        <f t="shared" si="689"/>
        <v>5.0199836829921421E-2</v>
      </c>
      <c r="U936" s="36"/>
      <c r="V936" s="36"/>
      <c r="W936" s="36"/>
      <c r="X936" s="36"/>
      <c r="Y936" s="36"/>
      <c r="Z936" s="36"/>
      <c r="AA936" s="36"/>
      <c r="AB936" s="36"/>
    </row>
    <row r="937" spans="1:28">
      <c r="A937" s="36"/>
      <c r="B937" s="132" t="str">
        <f t="shared" si="690"/>
        <v>March</v>
      </c>
      <c r="C937" s="33">
        <v>14281937.321136521</v>
      </c>
      <c r="D937" s="64">
        <f t="shared" si="691"/>
        <v>9.3446216161543472E-3</v>
      </c>
      <c r="E937" s="29">
        <f t="shared" ref="E937:E946" si="694">(G937+J936-J937)</f>
        <v>12966242.126237515</v>
      </c>
      <c r="F937" s="65">
        <f t="shared" si="683"/>
        <v>9.3394182616810539E-3</v>
      </c>
      <c r="G937" s="29">
        <f t="shared" si="692"/>
        <v>13577902.600150585</v>
      </c>
      <c r="H937" s="65">
        <f t="shared" si="684"/>
        <v>9.3446216161543472E-3</v>
      </c>
      <c r="I937" s="62"/>
      <c r="J937" s="29">
        <f t="shared" si="693"/>
        <v>5691021.1034844918</v>
      </c>
      <c r="K937" s="65">
        <f t="shared" si="685"/>
        <v>9.3446216161543472E-3</v>
      </c>
      <c r="L937" s="90"/>
      <c r="M937" s="90"/>
      <c r="N937" s="53">
        <f t="shared" si="686"/>
        <v>0.39847682954483199</v>
      </c>
      <c r="O937" s="54">
        <f t="shared" si="687"/>
        <v>4.9295463574399068E-2</v>
      </c>
      <c r="P937" s="62"/>
      <c r="Q937" s="67">
        <f t="shared" si="688"/>
        <v>0.39847682954483199</v>
      </c>
      <c r="R937" s="111"/>
      <c r="S937" s="36"/>
      <c r="T937" s="67">
        <f t="shared" si="689"/>
        <v>4.9295463574399137E-2</v>
      </c>
      <c r="U937" s="36"/>
      <c r="V937" s="36"/>
      <c r="W937" s="36"/>
      <c r="X937" s="36"/>
      <c r="Y937" s="36"/>
      <c r="Z937" s="36"/>
      <c r="AA937" s="36"/>
      <c r="AB937" s="36"/>
    </row>
    <row r="938" spans="1:28">
      <c r="A938" s="36"/>
      <c r="B938" s="132" t="str">
        <f t="shared" si="690"/>
        <v>April</v>
      </c>
      <c r="C938" s="33">
        <v>14704999.644898102</v>
      </c>
      <c r="D938" s="64">
        <f t="shared" si="691"/>
        <v>9.3570010870267506E-3</v>
      </c>
      <c r="E938" s="29">
        <f t="shared" si="694"/>
        <v>13288520.7906361</v>
      </c>
      <c r="F938" s="65">
        <f t="shared" si="683"/>
        <v>9.351699343881803E-3</v>
      </c>
      <c r="G938" s="29">
        <f t="shared" si="692"/>
        <v>14033605.734681109</v>
      </c>
      <c r="H938" s="65">
        <f t="shared" si="684"/>
        <v>9.3570010870267506E-3</v>
      </c>
      <c r="I938" s="62"/>
      <c r="J938" s="29">
        <f t="shared" si="693"/>
        <v>6436106.047529499</v>
      </c>
      <c r="K938" s="65">
        <f t="shared" si="685"/>
        <v>9.3570010870267506E-3</v>
      </c>
      <c r="L938" s="90"/>
      <c r="M938" s="90"/>
      <c r="N938" s="53">
        <f t="shared" si="686"/>
        <v>0.43768148268963103</v>
      </c>
      <c r="O938" s="54">
        <f t="shared" si="687"/>
        <v>4.565752644883149E-2</v>
      </c>
      <c r="P938" s="62"/>
      <c r="Q938" s="67">
        <f t="shared" si="688"/>
        <v>0.43768148268963103</v>
      </c>
      <c r="R938" s="111"/>
      <c r="S938" s="36"/>
      <c r="T938" s="67">
        <f t="shared" si="689"/>
        <v>4.5657526448831441E-2</v>
      </c>
      <c r="U938" s="36"/>
      <c r="V938" s="36"/>
      <c r="W938" s="36"/>
      <c r="X938" s="36"/>
      <c r="Y938" s="36"/>
      <c r="Z938" s="36"/>
      <c r="AA938" s="36"/>
      <c r="AB938" s="36"/>
    </row>
    <row r="939" spans="1:28">
      <c r="A939" s="36"/>
      <c r="B939" s="132" t="str">
        <f t="shared" si="690"/>
        <v>May</v>
      </c>
      <c r="C939" s="33">
        <v>16697485.81758609</v>
      </c>
      <c r="D939" s="64">
        <f t="shared" si="691"/>
        <v>9.3228598054408973E-3</v>
      </c>
      <c r="E939" s="29">
        <f t="shared" si="694"/>
        <v>14966082.747827079</v>
      </c>
      <c r="F939" s="65">
        <f t="shared" si="683"/>
        <v>9.3375418485857065E-3</v>
      </c>
      <c r="G939" s="29">
        <f t="shared" si="692"/>
        <v>15969729.214979613</v>
      </c>
      <c r="H939" s="65">
        <f t="shared" si="684"/>
        <v>9.3228598054408973E-3</v>
      </c>
      <c r="I939" s="62"/>
      <c r="J939" s="29">
        <f t="shared" si="693"/>
        <v>7439752.5146820312</v>
      </c>
      <c r="K939" s="65">
        <f t="shared" si="685"/>
        <v>9.3228598054406753E-3</v>
      </c>
      <c r="L939" s="90"/>
      <c r="M939" s="90"/>
      <c r="N939" s="53">
        <f t="shared" si="686"/>
        <v>0.44556124173175526</v>
      </c>
      <c r="O939" s="54">
        <f t="shared" si="687"/>
        <v>4.3584801362130277E-2</v>
      </c>
      <c r="P939" s="62"/>
      <c r="Q939" s="67">
        <f t="shared" si="688"/>
        <v>0.44556124173175526</v>
      </c>
      <c r="R939" s="111"/>
      <c r="S939" s="36"/>
      <c r="T939" s="67">
        <f t="shared" si="689"/>
        <v>4.3584801362130311E-2</v>
      </c>
      <c r="U939" s="36"/>
      <c r="V939" s="36"/>
      <c r="W939" s="36"/>
      <c r="X939" s="36"/>
      <c r="Y939" s="36"/>
      <c r="Z939" s="36"/>
      <c r="AA939" s="36"/>
      <c r="AB939" s="36"/>
    </row>
    <row r="940" spans="1:28">
      <c r="A940" s="36"/>
      <c r="B940" s="132" t="str">
        <f t="shared" si="690"/>
        <v>June</v>
      </c>
      <c r="C940" s="33">
        <v>17458102.614178129</v>
      </c>
      <c r="D940" s="64">
        <f t="shared" si="691"/>
        <v>9.3115523199265304E-3</v>
      </c>
      <c r="E940" s="29">
        <f t="shared" si="694"/>
        <v>16315481.787005648</v>
      </c>
      <c r="F940" s="65">
        <f t="shared" si="683"/>
        <v>9.3167084276153389E-3</v>
      </c>
      <c r="G940" s="29">
        <f t="shared" si="692"/>
        <v>16686721.120839283</v>
      </c>
      <c r="H940" s="65">
        <f t="shared" si="684"/>
        <v>9.3115523199265304E-3</v>
      </c>
      <c r="I940" s="62"/>
      <c r="J940" s="29">
        <f t="shared" si="693"/>
        <v>7810991.848515668</v>
      </c>
      <c r="K940" s="65">
        <f t="shared" si="685"/>
        <v>9.3115523199265304E-3</v>
      </c>
      <c r="L940" s="90"/>
      <c r="M940" s="90"/>
      <c r="N940" s="53">
        <f t="shared" si="686"/>
        <v>0.44741356040444974</v>
      </c>
      <c r="O940" s="54">
        <f t="shared" si="687"/>
        <v>4.4184726736133911E-2</v>
      </c>
      <c r="P940" s="62"/>
      <c r="Q940" s="67">
        <f t="shared" si="688"/>
        <v>0.44741356040444974</v>
      </c>
      <c r="R940" s="111"/>
      <c r="S940" s="36"/>
      <c r="T940" s="67">
        <f t="shared" si="689"/>
        <v>4.4184726736133953E-2</v>
      </c>
      <c r="U940" s="36"/>
      <c r="V940" s="36"/>
      <c r="W940" s="36"/>
      <c r="X940" s="36"/>
      <c r="Y940" s="36"/>
      <c r="Z940" s="36"/>
      <c r="AA940" s="36"/>
      <c r="AB940" s="36"/>
    </row>
    <row r="941" spans="1:28">
      <c r="A941" s="36"/>
      <c r="B941" s="132" t="str">
        <f t="shared" si="690"/>
        <v>July</v>
      </c>
      <c r="C941" s="33">
        <v>18553636.798253708</v>
      </c>
      <c r="D941" s="64">
        <f t="shared" si="691"/>
        <v>9.2783719149658328E-3</v>
      </c>
      <c r="E941" s="29">
        <f t="shared" si="694"/>
        <v>17270918.384601552</v>
      </c>
      <c r="F941" s="65">
        <f t="shared" si="683"/>
        <v>9.2933779036497022E-3</v>
      </c>
      <c r="G941" s="29">
        <f t="shared" si="692"/>
        <v>17690207.375558686</v>
      </c>
      <c r="H941" s="65">
        <f t="shared" si="684"/>
        <v>9.2783719149658328E-3</v>
      </c>
      <c r="I941" s="62"/>
      <c r="J941" s="29">
        <f t="shared" si="693"/>
        <v>8230280.8394728014</v>
      </c>
      <c r="K941" s="65">
        <f t="shared" si="685"/>
        <v>9.2783719149658328E-3</v>
      </c>
      <c r="L941" s="90"/>
      <c r="M941" s="90"/>
      <c r="N941" s="53">
        <f t="shared" si="686"/>
        <v>0.44359393950448822</v>
      </c>
      <c r="O941" s="54">
        <f t="shared" si="687"/>
        <v>4.6536936778685305E-2</v>
      </c>
      <c r="P941" s="62"/>
      <c r="Q941" s="67">
        <f t="shared" si="688"/>
        <v>0.44359393950448822</v>
      </c>
      <c r="R941" s="111"/>
      <c r="S941" s="36"/>
      <c r="T941" s="67">
        <f t="shared" si="689"/>
        <v>4.6536936778685332E-2</v>
      </c>
      <c r="U941" s="36"/>
      <c r="V941" s="36"/>
      <c r="W941" s="36"/>
      <c r="X941" s="36"/>
      <c r="Y941" s="36"/>
      <c r="Z941" s="36"/>
      <c r="AA941" s="36"/>
      <c r="AB941" s="36"/>
    </row>
    <row r="942" spans="1:28">
      <c r="A942" s="36"/>
      <c r="B942" s="132" t="str">
        <f t="shared" si="690"/>
        <v>August</v>
      </c>
      <c r="C942" s="33">
        <v>18888897.469193626</v>
      </c>
      <c r="D942" s="64">
        <f t="shared" si="691"/>
        <v>9.2858322286952788E-3</v>
      </c>
      <c r="E942" s="29">
        <f t="shared" si="694"/>
        <v>17508155.760539562</v>
      </c>
      <c r="F942" s="65">
        <f t="shared" si="683"/>
        <v>9.2823252506621934E-3</v>
      </c>
      <c r="G942" s="29">
        <f t="shared" si="692"/>
        <v>17961707.64135069</v>
      </c>
      <c r="H942" s="65">
        <f t="shared" si="684"/>
        <v>9.2858322286952788E-3</v>
      </c>
      <c r="I942" s="62"/>
      <c r="J942" s="29">
        <f t="shared" si="693"/>
        <v>8683832.7202839274</v>
      </c>
      <c r="K942" s="65">
        <f t="shared" si="685"/>
        <v>9.2858322286952788E-3</v>
      </c>
      <c r="L942" s="90"/>
      <c r="M942" s="90"/>
      <c r="N942" s="53">
        <f t="shared" si="686"/>
        <v>0.45973211165165179</v>
      </c>
      <c r="O942" s="54">
        <f t="shared" si="687"/>
        <v>4.9086497999955417E-2</v>
      </c>
      <c r="P942" s="62"/>
      <c r="Q942" s="67">
        <f t="shared" si="688"/>
        <v>0.45973211165165184</v>
      </c>
      <c r="R942" s="111"/>
      <c r="S942" s="36"/>
      <c r="T942" s="67">
        <f t="shared" si="689"/>
        <v>4.9086497999955465E-2</v>
      </c>
      <c r="U942" s="36"/>
      <c r="V942" s="36"/>
      <c r="W942" s="36"/>
      <c r="X942" s="36"/>
      <c r="Y942" s="36"/>
      <c r="Z942" s="36"/>
      <c r="AA942" s="36"/>
      <c r="AB942" s="36"/>
    </row>
    <row r="943" spans="1:28">
      <c r="A943" s="36"/>
      <c r="B943" s="132" t="str">
        <f t="shared" si="690"/>
        <v>September</v>
      </c>
      <c r="C943" s="33">
        <v>17393561.324392334</v>
      </c>
      <c r="D943" s="64">
        <f t="shared" si="691"/>
        <v>9.2950537891656193E-3</v>
      </c>
      <c r="E943" s="29">
        <f t="shared" si="694"/>
        <v>17128452.770586088</v>
      </c>
      <c r="F943" s="65">
        <f t="shared" si="683"/>
        <v>9.2903785946030215E-3</v>
      </c>
      <c r="G943" s="29">
        <f t="shared" si="692"/>
        <v>16541504.159544624</v>
      </c>
      <c r="H943" s="65">
        <f t="shared" si="684"/>
        <v>9.2950537891656193E-3</v>
      </c>
      <c r="I943" s="62"/>
      <c r="J943" s="29">
        <f t="shared" si="693"/>
        <v>8096884.1092424635</v>
      </c>
      <c r="K943" s="65">
        <f t="shared" si="685"/>
        <v>9.2950537891656193E-3</v>
      </c>
      <c r="L943" s="90"/>
      <c r="M943" s="90"/>
      <c r="N943" s="53">
        <f t="shared" si="686"/>
        <v>0.4655104241296219</v>
      </c>
      <c r="O943" s="54">
        <f t="shared" si="687"/>
        <v>4.8986929643488462E-2</v>
      </c>
      <c r="P943" s="62"/>
      <c r="Q943" s="67">
        <f t="shared" si="688"/>
        <v>0.4655104241296219</v>
      </c>
      <c r="R943" s="111"/>
      <c r="S943" s="36"/>
      <c r="T943" s="67">
        <f t="shared" si="689"/>
        <v>4.8986929643488428E-2</v>
      </c>
      <c r="U943" s="36"/>
      <c r="V943" s="36"/>
      <c r="W943" s="36"/>
      <c r="X943" s="36"/>
      <c r="Y943" s="36"/>
      <c r="Z943" s="36"/>
      <c r="AA943" s="36"/>
      <c r="AB943" s="36"/>
    </row>
    <row r="944" spans="1:28">
      <c r="A944" s="36"/>
      <c r="B944" s="132" t="str">
        <f t="shared" si="690"/>
        <v>October</v>
      </c>
      <c r="C944" s="33">
        <v>16308175.106078759</v>
      </c>
      <c r="D944" s="64">
        <f t="shared" si="691"/>
        <v>9.2806783837950935E-3</v>
      </c>
      <c r="E944" s="29">
        <f t="shared" si="694"/>
        <v>15820113.651451845</v>
      </c>
      <c r="F944" s="65">
        <f t="shared" si="683"/>
        <v>9.2880358013540665E-3</v>
      </c>
      <c r="G944" s="29">
        <f t="shared" si="692"/>
        <v>15508822.568689907</v>
      </c>
      <c r="H944" s="65">
        <f t="shared" si="684"/>
        <v>9.2806783837950935E-3</v>
      </c>
      <c r="I944" s="62"/>
      <c r="J944" s="29">
        <f t="shared" si="693"/>
        <v>7785593.0264805248</v>
      </c>
      <c r="K944" s="65">
        <f t="shared" si="685"/>
        <v>9.2806783837950935E-3</v>
      </c>
      <c r="L944" s="90"/>
      <c r="M944" s="90"/>
      <c r="N944" s="53">
        <f t="shared" si="686"/>
        <v>0.47740430648052701</v>
      </c>
      <c r="O944" s="54">
        <f t="shared" si="687"/>
        <v>4.9015449747709584E-2</v>
      </c>
      <c r="P944" s="62"/>
      <c r="Q944" s="67">
        <f t="shared" si="688"/>
        <v>0.47740430648052701</v>
      </c>
      <c r="R944" s="111"/>
      <c r="S944" s="36"/>
      <c r="T944" s="67">
        <f t="shared" si="689"/>
        <v>4.9015449747709543E-2</v>
      </c>
      <c r="U944" s="36"/>
      <c r="V944" s="36"/>
      <c r="W944" s="36"/>
      <c r="X944" s="36"/>
      <c r="Y944" s="36"/>
      <c r="Z944" s="36"/>
      <c r="AA944" s="36"/>
      <c r="AB944" s="36"/>
    </row>
    <row r="945" spans="1:28">
      <c r="A945" s="36"/>
      <c r="B945" s="132" t="str">
        <f t="shared" si="690"/>
        <v>November</v>
      </c>
      <c r="C945" s="33">
        <v>13643141.23930821</v>
      </c>
      <c r="D945" s="64">
        <f t="shared" si="691"/>
        <v>9.2914036120230747E-3</v>
      </c>
      <c r="E945" s="29">
        <f t="shared" si="694"/>
        <v>13864629.160968732</v>
      </c>
      <c r="F945" s="65">
        <f t="shared" si="683"/>
        <v>9.285380901268514E-3</v>
      </c>
      <c r="G945" s="29">
        <f t="shared" si="692"/>
        <v>13048937.807689298</v>
      </c>
      <c r="H945" s="65">
        <f t="shared" si="684"/>
        <v>9.2914036120230747E-3</v>
      </c>
      <c r="I945" s="62"/>
      <c r="J945" s="29">
        <f t="shared" si="693"/>
        <v>6969901.6732010916</v>
      </c>
      <c r="K945" s="65">
        <f t="shared" si="685"/>
        <v>9.2914036120230747E-3</v>
      </c>
      <c r="L945" s="90"/>
      <c r="M945" s="90"/>
      <c r="N945" s="53">
        <f t="shared" si="686"/>
        <v>0.51087220684336387</v>
      </c>
      <c r="O945" s="54">
        <f t="shared" si="687"/>
        <v>4.3553271288206782E-2</v>
      </c>
      <c r="P945" s="62"/>
      <c r="Q945" s="67">
        <f t="shared" si="688"/>
        <v>0.51087220684336387</v>
      </c>
      <c r="R945" s="111"/>
      <c r="S945" s="36"/>
      <c r="T945" s="67">
        <f t="shared" si="689"/>
        <v>4.355327128820681E-2</v>
      </c>
      <c r="U945" s="36"/>
      <c r="V945" s="36"/>
      <c r="W945" s="36"/>
      <c r="X945" s="36"/>
      <c r="Y945" s="36"/>
      <c r="Z945" s="36"/>
      <c r="AA945" s="36"/>
      <c r="AB945" s="36"/>
    </row>
    <row r="946" spans="1:28">
      <c r="A946" s="36"/>
      <c r="B946" s="132" t="str">
        <f t="shared" si="690"/>
        <v>December</v>
      </c>
      <c r="C946" s="33">
        <v>14043202.857089436</v>
      </c>
      <c r="D946" s="64">
        <f t="shared" si="691"/>
        <v>9.2618734992810925E-3</v>
      </c>
      <c r="E946" s="29">
        <f t="shared" si="694"/>
        <v>13644715.471327037</v>
      </c>
      <c r="F946" s="65">
        <f t="shared" si="683"/>
        <v>9.276957656713769E-3</v>
      </c>
      <c r="G946" s="29">
        <f t="shared" si="692"/>
        <v>13371538.22368948</v>
      </c>
      <c r="H946" s="65">
        <f t="shared" si="684"/>
        <v>9.2618734992810925E-3</v>
      </c>
      <c r="I946" s="62"/>
      <c r="J946" s="29">
        <f t="shared" si="693"/>
        <v>6696724.4255635375</v>
      </c>
      <c r="K946" s="65">
        <f t="shared" si="685"/>
        <v>9.2618734992810925E-3</v>
      </c>
      <c r="L946" s="90"/>
      <c r="M946" s="90"/>
      <c r="N946" s="53">
        <f t="shared" si="686"/>
        <v>0.47686588976266392</v>
      </c>
      <c r="O946" s="54">
        <f t="shared" si="687"/>
        <v>4.7828450549005579E-2</v>
      </c>
      <c r="P946" s="62"/>
      <c r="Q946" s="67">
        <f t="shared" si="688"/>
        <v>0.47686588976266392</v>
      </c>
      <c r="R946" s="111"/>
      <c r="S946" s="36"/>
      <c r="T946" s="67">
        <f t="shared" si="689"/>
        <v>4.7828450549005537E-2</v>
      </c>
      <c r="U946" s="36"/>
      <c r="V946" s="36"/>
      <c r="W946" s="36"/>
      <c r="X946" s="36"/>
      <c r="Y946" s="36"/>
      <c r="Z946" s="36"/>
      <c r="AA946" s="36"/>
      <c r="AB946" s="36"/>
    </row>
    <row r="947" spans="1:28">
      <c r="A947" s="36"/>
      <c r="B947" s="132" t="str">
        <f t="shared" si="690"/>
        <v>TOTAL</v>
      </c>
      <c r="C947" s="93">
        <f>SUM(C935:C946)</f>
        <v>189055164.1807701</v>
      </c>
      <c r="D947" s="94">
        <f t="shared" si="691"/>
        <v>9.3059945289934998E-3</v>
      </c>
      <c r="E947" s="93">
        <f>SUM(E935:E946)</f>
        <v>180047467.56825358</v>
      </c>
      <c r="F947" s="95">
        <f>(E947/E933)-1</f>
        <v>9.3085866923610094E-3</v>
      </c>
      <c r="G947" s="93">
        <f>SUM(G935:G946)</f>
        <v>180108922.59406772</v>
      </c>
      <c r="H947" s="95">
        <f t="shared" si="684"/>
        <v>9.3059970053341878E-3</v>
      </c>
      <c r="I947" s="91"/>
      <c r="J947" s="96">
        <f>SUM(J935:J946)</f>
        <v>84650957.963136673</v>
      </c>
      <c r="K947" s="95">
        <f t="shared" si="685"/>
        <v>9.3046324046535123E-3</v>
      </c>
      <c r="L947" s="114"/>
      <c r="M947" s="104"/>
      <c r="N947" s="60">
        <f t="shared" si="686"/>
        <v>0.44775797757206687</v>
      </c>
      <c r="O947" s="77">
        <f>AVERAGE(O935:O946)</f>
        <v>4.7369385243249414E-2</v>
      </c>
      <c r="P947" s="91"/>
      <c r="Q947" s="97"/>
      <c r="R947" s="97"/>
      <c r="S947" s="91"/>
      <c r="T947" s="105">
        <f>AVERAGE(T935:T946)</f>
        <v>4.7369385243249428E-2</v>
      </c>
      <c r="U947" s="36"/>
      <c r="V947" s="36"/>
      <c r="W947" s="36"/>
      <c r="X947" s="36"/>
      <c r="Y947" s="36"/>
      <c r="Z947" s="36"/>
      <c r="AA947" s="36"/>
      <c r="AB947" s="36"/>
    </row>
    <row r="948" spans="1:28">
      <c r="G948" s="36"/>
      <c r="R948" s="36"/>
    </row>
    <row r="949" spans="1:28">
      <c r="C949" s="113"/>
      <c r="R949" s="111"/>
    </row>
    <row r="950" spans="1:28">
      <c r="C950" s="113"/>
      <c r="R950" s="111"/>
    </row>
    <row r="951" spans="1:28">
      <c r="G951" s="29"/>
      <c r="R951" s="111"/>
    </row>
    <row r="952" spans="1:28">
      <c r="G952" s="29"/>
      <c r="R952" s="111"/>
    </row>
    <row r="953" spans="1:28">
      <c r="G953" s="29"/>
      <c r="R953" s="111"/>
    </row>
    <row r="954" spans="1:28">
      <c r="G954" s="29"/>
      <c r="R954" s="111"/>
    </row>
    <row r="955" spans="1:28">
      <c r="G955" s="29"/>
      <c r="R955" s="111"/>
    </row>
    <row r="956" spans="1:28">
      <c r="G956" s="29"/>
      <c r="R956" s="111"/>
    </row>
    <row r="957" spans="1:28">
      <c r="G957" s="29"/>
      <c r="R957" s="111"/>
    </row>
    <row r="958" spans="1:28">
      <c r="G958" s="29"/>
      <c r="R958" s="111"/>
    </row>
    <row r="959" spans="1:28">
      <c r="G959" s="29"/>
      <c r="R959" s="111"/>
    </row>
    <row r="960" spans="1:28">
      <c r="G960" s="29"/>
      <c r="R960" s="111"/>
    </row>
    <row r="961" spans="4:18">
      <c r="G961" s="93"/>
      <c r="R961" s="97"/>
    </row>
    <row r="962" spans="4:18">
      <c r="R962" s="36"/>
    </row>
    <row r="963" spans="4:18">
      <c r="R963" s="111"/>
    </row>
    <row r="964" spans="4:18">
      <c r="D964" s="22"/>
      <c r="R964" s="111"/>
    </row>
    <row r="965" spans="4:18">
      <c r="D965" s="22"/>
      <c r="R965" s="111"/>
    </row>
    <row r="966" spans="4:18">
      <c r="D966" s="22"/>
      <c r="R966" s="111"/>
    </row>
    <row r="967" spans="4:18">
      <c r="D967" s="22"/>
      <c r="R967" s="111"/>
    </row>
    <row r="968" spans="4:18">
      <c r="D968" s="22"/>
      <c r="R968" s="111"/>
    </row>
    <row r="969" spans="4:18">
      <c r="D969" s="22"/>
      <c r="R969" s="111"/>
    </row>
    <row r="970" spans="4:18">
      <c r="D970" s="22"/>
      <c r="R970" s="111"/>
    </row>
    <row r="971" spans="4:18">
      <c r="D971" s="22"/>
      <c r="R971" s="111"/>
    </row>
    <row r="972" spans="4:18">
      <c r="D972" s="22"/>
      <c r="R972" s="111"/>
    </row>
    <row r="973" spans="4:18" ht="409.6">
      <c r="D973" s="22"/>
      <c r="R973" s="111"/>
    </row>
    <row r="974" spans="4:18" ht="409.6">
      <c r="D974" s="22"/>
      <c r="R974" s="111"/>
    </row>
    <row r="975" spans="4:18">
      <c r="D975" s="22"/>
      <c r="R975" s="97"/>
    </row>
  </sheetData>
  <mergeCells count="4">
    <mergeCell ref="L204:M204"/>
    <mergeCell ref="L205:M205"/>
    <mergeCell ref="L206:M206"/>
    <mergeCell ref="L207:M20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A26441-93EE-4D8A-B413-557F2BD415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B1DC38-6561-4AFB-B09B-CE62E4048F9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3180F937-F656-44C2-955A-28F1600F7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Revenue Forecast for Finance</vt:lpstr>
      <vt:lpstr>Scenario Info</vt:lpstr>
      <vt:lpstr>Rosemary's Revised Unbilled</vt:lpstr>
      <vt:lpstr>'Revenue Forecast for Finance'!Print_Area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Bachkosky, Tara</dc:creator>
  <cp:lastModifiedBy>FPL_User</cp:lastModifiedBy>
  <dcterms:created xsi:type="dcterms:W3CDTF">2016-02-24T13:51:08Z</dcterms:created>
  <dcterms:modified xsi:type="dcterms:W3CDTF">2016-04-18T14:13:08Z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