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960" yWindow="168" windowWidth="18360" windowHeight="3456"/>
  </bookViews>
  <sheets>
    <sheet name="WCH20 Monthly Entries" sheetId="1" r:id="rId1"/>
    <sheet name="New Amort Sch with Call" sheetId="2" r:id="rId2"/>
  </sheets>
  <externalReferences>
    <externalReference r:id="rId3"/>
  </externalReferences>
  <definedNames>
    <definedName name="\p">'[1]Non-Qual'!#REF!</definedName>
    <definedName name="ANS">'[1]Non-Qual'!#REF!</definedName>
    <definedName name="MACROS">'[1]Non-Qual'!#REF!</definedName>
    <definedName name="_xlnm.Print_Area" localSheetId="1">'New Amort Sch with Call'!$A$4:$M$108</definedName>
  </definedNames>
  <calcPr calcId="145621"/>
</workbook>
</file>

<file path=xl/calcChain.xml><?xml version="1.0" encoding="utf-8"?>
<calcChain xmlns="http://schemas.openxmlformats.org/spreadsheetml/2006/main">
  <c r="G82" i="2" l="1"/>
  <c r="H64" i="2"/>
  <c r="I64" i="2" s="1"/>
  <c r="G58" i="2" l="1"/>
  <c r="E58" i="2"/>
  <c r="E59" i="2" s="1"/>
  <c r="B37" i="2"/>
  <c r="B38" i="2"/>
  <c r="B39" i="2"/>
  <c r="B40" i="2"/>
  <c r="B41" i="2"/>
  <c r="B42" i="2"/>
  <c r="B43" i="2"/>
  <c r="B44" i="2"/>
  <c r="B45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J8" i="1" s="1"/>
  <c r="J11" i="1" s="1"/>
  <c r="B98" i="2"/>
  <c r="B99" i="2"/>
  <c r="B100" i="2"/>
  <c r="B101" i="2"/>
  <c r="B102" i="2"/>
  <c r="B103" i="2"/>
  <c r="B104" i="2"/>
  <c r="B105" i="2"/>
  <c r="H24" i="2"/>
  <c r="J24" i="2" s="1"/>
  <c r="H28" i="2"/>
  <c r="F34" i="2"/>
  <c r="H40" i="2"/>
  <c r="F58" i="2"/>
  <c r="E52" i="2" s="1"/>
  <c r="H52" i="2"/>
  <c r="I52" i="2" s="1"/>
  <c r="F70" i="2"/>
  <c r="E64" i="2" s="1"/>
  <c r="F82" i="2"/>
  <c r="E76" i="2" s="1"/>
  <c r="E77" i="2" s="1"/>
  <c r="H76" i="2"/>
  <c r="I76" i="2" s="1"/>
  <c r="F94" i="2"/>
  <c r="E88" i="2" s="1"/>
  <c r="E89" i="2" s="1"/>
  <c r="H88" i="2"/>
  <c r="I88" i="2" s="1"/>
  <c r="F106" i="2"/>
  <c r="E100" i="2" s="1"/>
  <c r="E101" i="2" s="1"/>
  <c r="E102" i="2" s="1"/>
  <c r="E103" i="2" s="1"/>
  <c r="E104" i="2" s="1"/>
  <c r="H100" i="2"/>
  <c r="I100" i="2" s="1"/>
  <c r="F118" i="2"/>
  <c r="H118" i="2" s="1"/>
  <c r="I118" i="2" s="1"/>
  <c r="H112" i="2"/>
  <c r="I112" i="2" s="1"/>
  <c r="F130" i="2"/>
  <c r="H130" i="2" s="1"/>
  <c r="I130" i="2" s="1"/>
  <c r="H124" i="2"/>
  <c r="I124" i="2" s="1"/>
  <c r="F142" i="2"/>
  <c r="H142" i="2" s="1"/>
  <c r="I142" i="2" s="1"/>
  <c r="H136" i="2"/>
  <c r="I136" i="2" s="1"/>
  <c r="F154" i="2"/>
  <c r="H148" i="2"/>
  <c r="I148" i="2" s="1"/>
  <c r="F166" i="2"/>
  <c r="H166" i="2" s="1"/>
  <c r="I166" i="2" s="1"/>
  <c r="H160" i="2"/>
  <c r="I160" i="2" s="1"/>
  <c r="F178" i="2"/>
  <c r="H178" i="2" s="1"/>
  <c r="I178" i="2" s="1"/>
  <c r="H172" i="2"/>
  <c r="I172" i="2" s="1"/>
  <c r="F190" i="2"/>
  <c r="H190" i="2" s="1"/>
  <c r="I190" i="2" s="1"/>
  <c r="H184" i="2"/>
  <c r="I184" i="2" s="1"/>
  <c r="F202" i="2"/>
  <c r="E196" i="2" s="1"/>
  <c r="E197" i="2" s="1"/>
  <c r="E198" i="2" s="1"/>
  <c r="E199" i="2" s="1"/>
  <c r="E200" i="2" s="1"/>
  <c r="E201" i="2" s="1"/>
  <c r="H196" i="2"/>
  <c r="I196" i="2" s="1"/>
  <c r="F214" i="2"/>
  <c r="G208" i="2" s="1"/>
  <c r="G209" i="2" s="1"/>
  <c r="G210" i="2" s="1"/>
  <c r="G211" i="2" s="1"/>
  <c r="G212" i="2" s="1"/>
  <c r="G213" i="2" s="1"/>
  <c r="H208" i="2"/>
  <c r="I208" i="2" s="1"/>
  <c r="F226" i="2"/>
  <c r="H226" i="2" s="1"/>
  <c r="I226" i="2" s="1"/>
  <c r="H220" i="2"/>
  <c r="I220" i="2" s="1"/>
  <c r="F238" i="2"/>
  <c r="H238" i="2" s="1"/>
  <c r="I238" i="2" s="1"/>
  <c r="H232" i="2"/>
  <c r="I232" i="2" s="1"/>
  <c r="F250" i="2"/>
  <c r="H250" i="2" s="1"/>
  <c r="I250" i="2" s="1"/>
  <c r="H244" i="2"/>
  <c r="I244" i="2" s="1"/>
  <c r="F262" i="2"/>
  <c r="G256" i="2" s="1"/>
  <c r="G257" i="2" s="1"/>
  <c r="G258" i="2" s="1"/>
  <c r="G259" i="2" s="1"/>
  <c r="G260" i="2" s="1"/>
  <c r="G261" i="2" s="1"/>
  <c r="H256" i="2"/>
  <c r="I256" i="2" s="1"/>
  <c r="F274" i="2"/>
  <c r="E268" i="2" s="1"/>
  <c r="E269" i="2" s="1"/>
  <c r="E270" i="2" s="1"/>
  <c r="E271" i="2" s="1"/>
  <c r="E272" i="2" s="1"/>
  <c r="E273" i="2" s="1"/>
  <c r="H268" i="2"/>
  <c r="I268" i="2" s="1"/>
  <c r="F286" i="2"/>
  <c r="H286" i="2" s="1"/>
  <c r="I286" i="2" s="1"/>
  <c r="H280" i="2"/>
  <c r="I280" i="2" s="1"/>
  <c r="F298" i="2"/>
  <c r="H298" i="2" s="1"/>
  <c r="I298" i="2" s="1"/>
  <c r="H292" i="2"/>
  <c r="I292" i="2" s="1"/>
  <c r="F310" i="2"/>
  <c r="H310" i="2" s="1"/>
  <c r="I310" i="2" s="1"/>
  <c r="H304" i="2"/>
  <c r="I304" i="2" s="1"/>
  <c r="F322" i="2"/>
  <c r="H322" i="2" s="1"/>
  <c r="I322" i="2" s="1"/>
  <c r="H316" i="2"/>
  <c r="I316" i="2" s="1"/>
  <c r="F334" i="2"/>
  <c r="H334" i="2" s="1"/>
  <c r="I334" i="2" s="1"/>
  <c r="H328" i="2"/>
  <c r="I328" i="2" s="1"/>
  <c r="F346" i="2"/>
  <c r="H346" i="2" s="1"/>
  <c r="I346" i="2" s="1"/>
  <c r="H340" i="2"/>
  <c r="I340" i="2" s="1"/>
  <c r="F358" i="2"/>
  <c r="E352" i="2" s="1"/>
  <c r="E353" i="2" s="1"/>
  <c r="E354" i="2" s="1"/>
  <c r="E355" i="2" s="1"/>
  <c r="E356" i="2" s="1"/>
  <c r="E357" i="2" s="1"/>
  <c r="H352" i="2"/>
  <c r="I352" i="2" s="1"/>
  <c r="F370" i="2"/>
  <c r="H370" i="2" s="1"/>
  <c r="I370" i="2" s="1"/>
  <c r="H364" i="2"/>
  <c r="I364" i="2" s="1"/>
  <c r="F382" i="2"/>
  <c r="H382" i="2" s="1"/>
  <c r="I382" i="2" s="1"/>
  <c r="H376" i="2"/>
  <c r="I376" i="2" s="1"/>
  <c r="F394" i="2"/>
  <c r="H394" i="2" s="1"/>
  <c r="I394" i="2" s="1"/>
  <c r="H388" i="2"/>
  <c r="I388" i="2" s="1"/>
  <c r="B46" i="2"/>
  <c r="B47" i="2"/>
  <c r="B48" i="2"/>
  <c r="B49" i="2"/>
  <c r="B50" i="2"/>
  <c r="B51" i="2"/>
  <c r="B52" i="2"/>
  <c r="B53" i="2"/>
  <c r="B54" i="2"/>
  <c r="B55" i="2"/>
  <c r="B56" i="2"/>
  <c r="B57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 s="1"/>
  <c r="B168" i="2" s="1"/>
  <c r="B178" i="2"/>
  <c r="B179" i="2" s="1"/>
  <c r="B190" i="2"/>
  <c r="B191" i="2" s="1"/>
  <c r="B192" i="2" s="1"/>
  <c r="B202" i="2"/>
  <c r="B203" i="2" s="1"/>
  <c r="B204" i="2" s="1"/>
  <c r="B214" i="2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6" i="2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8" i="2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50" i="2"/>
  <c r="B251" i="2" s="1"/>
  <c r="B252" i="2" s="1"/>
  <c r="B262" i="2"/>
  <c r="B263" i="2" s="1"/>
  <c r="B264" i="2" s="1"/>
  <c r="B274" i="2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6" i="2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8" i="2"/>
  <c r="B299" i="2" s="1"/>
  <c r="B300" i="2" s="1"/>
  <c r="B301" i="2" s="1"/>
  <c r="B302" i="2" s="1"/>
  <c r="B303" i="2" s="1"/>
  <c r="B304" i="2" s="1"/>
  <c r="B310" i="2"/>
  <c r="B311" i="2" s="1"/>
  <c r="B312" i="2" s="1"/>
  <c r="B322" i="2"/>
  <c r="B323" i="2" s="1"/>
  <c r="B324" i="2" s="1"/>
  <c r="B334" i="2"/>
  <c r="B335" i="2" s="1"/>
  <c r="B336" i="2" s="1"/>
  <c r="B346" i="2"/>
  <c r="B347" i="2" s="1"/>
  <c r="B348" i="2" s="1"/>
  <c r="B349" i="2" s="1"/>
  <c r="B350" i="2" s="1"/>
  <c r="B351" i="2" s="1"/>
  <c r="B352" i="2" s="1"/>
  <c r="B358" i="2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70" i="2"/>
  <c r="B371" i="2" s="1"/>
  <c r="B372" i="2" s="1"/>
  <c r="B382" i="2"/>
  <c r="B383" i="2" s="1"/>
  <c r="B384" i="2" s="1"/>
  <c r="G46" i="2"/>
  <c r="G47" i="2" s="1"/>
  <c r="G48" i="2" s="1"/>
  <c r="G49" i="2" s="1"/>
  <c r="G50" i="2" s="1"/>
  <c r="G51" i="2" s="1"/>
  <c r="G70" i="2"/>
  <c r="G71" i="2" s="1"/>
  <c r="G72" i="2" s="1"/>
  <c r="G73" i="2" s="1"/>
  <c r="G74" i="2" s="1"/>
  <c r="G75" i="2" s="1"/>
  <c r="G94" i="2"/>
  <c r="G95" i="2" s="1"/>
  <c r="G96" i="2" s="1"/>
  <c r="G97" i="2" s="1"/>
  <c r="J10" i="1" s="1"/>
  <c r="G106" i="2"/>
  <c r="G107" i="2" s="1"/>
  <c r="G108" i="2" s="1"/>
  <c r="G109" i="2" s="1"/>
  <c r="G110" i="2" s="1"/>
  <c r="G111" i="2" s="1"/>
  <c r="G118" i="2"/>
  <c r="G119" i="2" s="1"/>
  <c r="G120" i="2" s="1"/>
  <c r="G121" i="2" s="1"/>
  <c r="G122" i="2" s="1"/>
  <c r="G123" i="2" s="1"/>
  <c r="G130" i="2"/>
  <c r="G131" i="2" s="1"/>
  <c r="G132" i="2" s="1"/>
  <c r="G133" i="2" s="1"/>
  <c r="G134" i="2" s="1"/>
  <c r="G135" i="2" s="1"/>
  <c r="G142" i="2"/>
  <c r="G143" i="2" s="1"/>
  <c r="G144" i="2" s="1"/>
  <c r="G145" i="2" s="1"/>
  <c r="G146" i="2" s="1"/>
  <c r="G147" i="2" s="1"/>
  <c r="G154" i="2"/>
  <c r="G155" i="2" s="1"/>
  <c r="G156" i="2" s="1"/>
  <c r="G157" i="2" s="1"/>
  <c r="G158" i="2" s="1"/>
  <c r="G159" i="2" s="1"/>
  <c r="G166" i="2"/>
  <c r="G167" i="2" s="1"/>
  <c r="G168" i="2" s="1"/>
  <c r="G169" i="2" s="1"/>
  <c r="G170" i="2" s="1"/>
  <c r="G171" i="2" s="1"/>
  <c r="G178" i="2"/>
  <c r="G179" i="2" s="1"/>
  <c r="G180" i="2" s="1"/>
  <c r="G181" i="2" s="1"/>
  <c r="G182" i="2" s="1"/>
  <c r="G183" i="2" s="1"/>
  <c r="G190" i="2"/>
  <c r="G191" i="2" s="1"/>
  <c r="G192" i="2" s="1"/>
  <c r="G193" i="2" s="1"/>
  <c r="G194" i="2" s="1"/>
  <c r="G195" i="2" s="1"/>
  <c r="G202" i="2"/>
  <c r="G203" i="2" s="1"/>
  <c r="G204" i="2" s="1"/>
  <c r="G205" i="2" s="1"/>
  <c r="G206" i="2" s="1"/>
  <c r="G207" i="2" s="1"/>
  <c r="G214" i="2"/>
  <c r="G215" i="2" s="1"/>
  <c r="G216" i="2" s="1"/>
  <c r="G217" i="2" s="1"/>
  <c r="G218" i="2" s="1"/>
  <c r="G219" i="2" s="1"/>
  <c r="G226" i="2"/>
  <c r="G227" i="2" s="1"/>
  <c r="G228" i="2" s="1"/>
  <c r="G229" i="2" s="1"/>
  <c r="G230" i="2" s="1"/>
  <c r="G231" i="2" s="1"/>
  <c r="G238" i="2"/>
  <c r="G239" i="2" s="1"/>
  <c r="G240" i="2" s="1"/>
  <c r="G241" i="2" s="1"/>
  <c r="G242" i="2" s="1"/>
  <c r="G243" i="2" s="1"/>
  <c r="G250" i="2"/>
  <c r="G251" i="2" s="1"/>
  <c r="G252" i="2" s="1"/>
  <c r="G253" i="2" s="1"/>
  <c r="G254" i="2" s="1"/>
  <c r="G255" i="2" s="1"/>
  <c r="G262" i="2"/>
  <c r="G263" i="2" s="1"/>
  <c r="G264" i="2" s="1"/>
  <c r="G265" i="2" s="1"/>
  <c r="G266" i="2" s="1"/>
  <c r="G267" i="2" s="1"/>
  <c r="G274" i="2"/>
  <c r="G275" i="2" s="1"/>
  <c r="G276" i="2" s="1"/>
  <c r="G277" i="2" s="1"/>
  <c r="G278" i="2" s="1"/>
  <c r="G279" i="2" s="1"/>
  <c r="G286" i="2"/>
  <c r="G287" i="2" s="1"/>
  <c r="G288" i="2" s="1"/>
  <c r="G289" i="2" s="1"/>
  <c r="G290" i="2" s="1"/>
  <c r="G291" i="2" s="1"/>
  <c r="G298" i="2"/>
  <c r="G299" i="2" s="1"/>
  <c r="G300" i="2" s="1"/>
  <c r="G301" i="2" s="1"/>
  <c r="G302" i="2" s="1"/>
  <c r="G303" i="2" s="1"/>
  <c r="G310" i="2"/>
  <c r="G311" i="2" s="1"/>
  <c r="G312" i="2" s="1"/>
  <c r="G313" i="2" s="1"/>
  <c r="G314" i="2" s="1"/>
  <c r="G315" i="2" s="1"/>
  <c r="G322" i="2"/>
  <c r="G323" i="2" s="1"/>
  <c r="G324" i="2" s="1"/>
  <c r="G325" i="2" s="1"/>
  <c r="G326" i="2" s="1"/>
  <c r="G327" i="2" s="1"/>
  <c r="G334" i="2"/>
  <c r="G335" i="2" s="1"/>
  <c r="G336" i="2" s="1"/>
  <c r="G337" i="2" s="1"/>
  <c r="G338" i="2" s="1"/>
  <c r="G339" i="2" s="1"/>
  <c r="G346" i="2"/>
  <c r="G347" i="2" s="1"/>
  <c r="G348" i="2" s="1"/>
  <c r="G349" i="2" s="1"/>
  <c r="G350" i="2" s="1"/>
  <c r="G351" i="2" s="1"/>
  <c r="G358" i="2"/>
  <c r="G359" i="2" s="1"/>
  <c r="G360" i="2" s="1"/>
  <c r="G361" i="2" s="1"/>
  <c r="G362" i="2" s="1"/>
  <c r="G363" i="2" s="1"/>
  <c r="G370" i="2"/>
  <c r="G371" i="2" s="1"/>
  <c r="G372" i="2" s="1"/>
  <c r="G373" i="2" s="1"/>
  <c r="G374" i="2" s="1"/>
  <c r="G375" i="2" s="1"/>
  <c r="G382" i="2"/>
  <c r="G383" i="2" s="1"/>
  <c r="G384" i="2" s="1"/>
  <c r="G385" i="2" s="1"/>
  <c r="G386" i="2" s="1"/>
  <c r="G387" i="2" s="1"/>
  <c r="M39" i="2"/>
  <c r="E40" i="2"/>
  <c r="E41" i="2" s="1"/>
  <c r="E42" i="2" s="1"/>
  <c r="E43" i="2" s="1"/>
  <c r="E46" i="2"/>
  <c r="E70" i="2"/>
  <c r="E82" i="2"/>
  <c r="E94" i="2"/>
  <c r="E95" i="2" s="1"/>
  <c r="E96" i="2" s="1"/>
  <c r="E97" i="2" s="1"/>
  <c r="E106" i="2"/>
  <c r="E107" i="2" s="1"/>
  <c r="E108" i="2" s="1"/>
  <c r="E109" i="2" s="1"/>
  <c r="E118" i="2"/>
  <c r="E130" i="2"/>
  <c r="E142" i="2"/>
  <c r="E154" i="2"/>
  <c r="E155" i="2" s="1"/>
  <c r="E156" i="2" s="1"/>
  <c r="E157" i="2" s="1"/>
  <c r="E158" i="2" s="1"/>
  <c r="E159" i="2" s="1"/>
  <c r="E166" i="2"/>
  <c r="E178" i="2"/>
  <c r="E179" i="2" s="1"/>
  <c r="E180" i="2" s="1"/>
  <c r="E181" i="2" s="1"/>
  <c r="E182" i="2" s="1"/>
  <c r="E183" i="2" s="1"/>
  <c r="E190" i="2"/>
  <c r="E202" i="2"/>
  <c r="E214" i="2"/>
  <c r="E226" i="2"/>
  <c r="E238" i="2"/>
  <c r="E250" i="2"/>
  <c r="E262" i="2"/>
  <c r="E274" i="2"/>
  <c r="E286" i="2"/>
  <c r="E298" i="2"/>
  <c r="E310" i="2"/>
  <c r="E322" i="2"/>
  <c r="E334" i="2"/>
  <c r="E346" i="2"/>
  <c r="E358" i="2"/>
  <c r="E370" i="2"/>
  <c r="E382" i="2"/>
  <c r="M394" i="2"/>
  <c r="L58" i="2"/>
  <c r="L70" i="2" s="1"/>
  <c r="L82" i="2" s="1"/>
  <c r="L94" i="2" s="1"/>
  <c r="L106" i="2" s="1"/>
  <c r="L118" i="2" s="1"/>
  <c r="L130" i="2" s="1"/>
  <c r="M37" i="2" l="1"/>
  <c r="H34" i="2"/>
  <c r="F395" i="2"/>
  <c r="F399" i="2" s="1"/>
  <c r="E98" i="2"/>
  <c r="E99" i="2" s="1"/>
  <c r="J9" i="1"/>
  <c r="J12" i="1" s="1"/>
  <c r="J34" i="2"/>
  <c r="E83" i="2"/>
  <c r="C82" i="2"/>
  <c r="H82" i="2" s="1"/>
  <c r="C46" i="2"/>
  <c r="M70" i="2"/>
  <c r="M46" i="2"/>
  <c r="G52" i="2"/>
  <c r="G53" i="2" s="1"/>
  <c r="G54" i="2" s="1"/>
  <c r="G55" i="2" s="1"/>
  <c r="G56" i="2" s="1"/>
  <c r="G57" i="2" s="1"/>
  <c r="E220" i="2"/>
  <c r="E221" i="2" s="1"/>
  <c r="E65" i="2"/>
  <c r="E66" i="2" s="1"/>
  <c r="E67" i="2" s="1"/>
  <c r="E68" i="2" s="1"/>
  <c r="M142" i="2"/>
  <c r="E388" i="2"/>
  <c r="E389" i="2" s="1"/>
  <c r="E390" i="2" s="1"/>
  <c r="E391" i="2" s="1"/>
  <c r="E392" i="2" s="1"/>
  <c r="E393" i="2" s="1"/>
  <c r="G388" i="2"/>
  <c r="G389" i="2" s="1"/>
  <c r="G390" i="2" s="1"/>
  <c r="G391" i="2" s="1"/>
  <c r="G392" i="2" s="1"/>
  <c r="G393" i="2" s="1"/>
  <c r="G136" i="2"/>
  <c r="G137" i="2" s="1"/>
  <c r="G138" i="2" s="1"/>
  <c r="G139" i="2" s="1"/>
  <c r="G140" i="2" s="1"/>
  <c r="G141" i="2" s="1"/>
  <c r="E280" i="2"/>
  <c r="E281" i="2" s="1"/>
  <c r="E244" i="2"/>
  <c r="E136" i="2"/>
  <c r="E137" i="2" s="1"/>
  <c r="E138" i="2" s="1"/>
  <c r="E139" i="2" s="1"/>
  <c r="G376" i="2"/>
  <c r="G377" i="2" s="1"/>
  <c r="G378" i="2" s="1"/>
  <c r="G379" i="2" s="1"/>
  <c r="G380" i="2" s="1"/>
  <c r="G381" i="2" s="1"/>
  <c r="G268" i="2"/>
  <c r="G269" i="2" s="1"/>
  <c r="G270" i="2" s="1"/>
  <c r="G271" i="2" s="1"/>
  <c r="G272" i="2" s="1"/>
  <c r="G273" i="2" s="1"/>
  <c r="G244" i="2"/>
  <c r="G245" i="2" s="1"/>
  <c r="G246" i="2" s="1"/>
  <c r="G247" i="2" s="1"/>
  <c r="G248" i="2" s="1"/>
  <c r="G249" i="2" s="1"/>
  <c r="E304" i="2"/>
  <c r="E305" i="2" s="1"/>
  <c r="E306" i="2" s="1"/>
  <c r="E307" i="2" s="1"/>
  <c r="E308" i="2" s="1"/>
  <c r="E309" i="2" s="1"/>
  <c r="G304" i="2"/>
  <c r="G305" i="2" s="1"/>
  <c r="G306" i="2" s="1"/>
  <c r="G307" i="2" s="1"/>
  <c r="G308" i="2" s="1"/>
  <c r="G309" i="2" s="1"/>
  <c r="G280" i="2"/>
  <c r="G281" i="2" s="1"/>
  <c r="G282" i="2" s="1"/>
  <c r="G283" i="2" s="1"/>
  <c r="G284" i="2" s="1"/>
  <c r="G285" i="2" s="1"/>
  <c r="J190" i="2"/>
  <c r="J130" i="2"/>
  <c r="E172" i="2"/>
  <c r="E173" i="2" s="1"/>
  <c r="E174" i="2" s="1"/>
  <c r="E175" i="2" s="1"/>
  <c r="H274" i="2"/>
  <c r="M58" i="2"/>
  <c r="G172" i="2"/>
  <c r="G173" i="2" s="1"/>
  <c r="G174" i="2" s="1"/>
  <c r="G175" i="2" s="1"/>
  <c r="G176" i="2" s="1"/>
  <c r="G177" i="2" s="1"/>
  <c r="H358" i="2"/>
  <c r="I358" i="2" s="1"/>
  <c r="J382" i="2"/>
  <c r="J346" i="2"/>
  <c r="E364" i="2"/>
  <c r="E365" i="2" s="1"/>
  <c r="G364" i="2"/>
  <c r="G365" i="2" s="1"/>
  <c r="G366" i="2" s="1"/>
  <c r="G367" i="2" s="1"/>
  <c r="G368" i="2" s="1"/>
  <c r="G369" i="2" s="1"/>
  <c r="M106" i="2"/>
  <c r="J322" i="2"/>
  <c r="G184" i="2"/>
  <c r="G185" i="2" s="1"/>
  <c r="G186" i="2" s="1"/>
  <c r="G187" i="2" s="1"/>
  <c r="G188" i="2" s="1"/>
  <c r="G189" i="2" s="1"/>
  <c r="J166" i="2"/>
  <c r="E376" i="2"/>
  <c r="E377" i="2" s="1"/>
  <c r="E378" i="2" s="1"/>
  <c r="E379" i="2" s="1"/>
  <c r="E380" i="2" s="1"/>
  <c r="E381" i="2" s="1"/>
  <c r="E292" i="2"/>
  <c r="E293" i="2" s="1"/>
  <c r="E208" i="2"/>
  <c r="E209" i="2" s="1"/>
  <c r="E210" i="2" s="1"/>
  <c r="E211" i="2" s="1"/>
  <c r="E212" i="2" s="1"/>
  <c r="E213" i="2" s="1"/>
  <c r="M166" i="2"/>
  <c r="M130" i="2"/>
  <c r="E340" i="2"/>
  <c r="E341" i="2" s="1"/>
  <c r="E342" i="2" s="1"/>
  <c r="E343" i="2" s="1"/>
  <c r="E344" i="2" s="1"/>
  <c r="E345" i="2" s="1"/>
  <c r="M155" i="2"/>
  <c r="E143" i="2"/>
  <c r="M118" i="2"/>
  <c r="G352" i="2"/>
  <c r="G353" i="2" s="1"/>
  <c r="G354" i="2" s="1"/>
  <c r="G355" i="2" s="1"/>
  <c r="G356" i="2" s="1"/>
  <c r="G357" i="2" s="1"/>
  <c r="G340" i="2"/>
  <c r="G341" i="2" s="1"/>
  <c r="G342" i="2" s="1"/>
  <c r="G343" i="2" s="1"/>
  <c r="G344" i="2" s="1"/>
  <c r="G345" i="2" s="1"/>
  <c r="G316" i="2"/>
  <c r="G317" i="2" s="1"/>
  <c r="G318" i="2" s="1"/>
  <c r="G319" i="2" s="1"/>
  <c r="G320" i="2" s="1"/>
  <c r="G321" i="2" s="1"/>
  <c r="M178" i="2"/>
  <c r="H262" i="2"/>
  <c r="M154" i="2"/>
  <c r="J358" i="2"/>
  <c r="E316" i="2"/>
  <c r="E317" i="2" s="1"/>
  <c r="E318" i="2" s="1"/>
  <c r="E319" i="2" s="1"/>
  <c r="E320" i="2" s="1"/>
  <c r="E321" i="2" s="1"/>
  <c r="E184" i="2"/>
  <c r="E185" i="2" s="1"/>
  <c r="E186" i="2" s="1"/>
  <c r="E187" i="2" s="1"/>
  <c r="E188" i="2" s="1"/>
  <c r="E189" i="2" s="1"/>
  <c r="G292" i="2"/>
  <c r="G293" i="2" s="1"/>
  <c r="G294" i="2" s="1"/>
  <c r="G295" i="2" s="1"/>
  <c r="G296" i="2" s="1"/>
  <c r="G297" i="2" s="1"/>
  <c r="G232" i="2"/>
  <c r="G233" i="2" s="1"/>
  <c r="G234" i="2" s="1"/>
  <c r="G235" i="2" s="1"/>
  <c r="G236" i="2" s="1"/>
  <c r="G237" i="2" s="1"/>
  <c r="M156" i="2"/>
  <c r="M108" i="2"/>
  <c r="J310" i="2"/>
  <c r="J286" i="2"/>
  <c r="J250" i="2"/>
  <c r="J226" i="2"/>
  <c r="J118" i="2"/>
  <c r="B169" i="2"/>
  <c r="B170" i="2" s="1"/>
  <c r="B171" i="2" s="1"/>
  <c r="B172" i="2" s="1"/>
  <c r="E53" i="2"/>
  <c r="E124" i="2"/>
  <c r="M94" i="2"/>
  <c r="G220" i="2"/>
  <c r="G221" i="2" s="1"/>
  <c r="G222" i="2" s="1"/>
  <c r="G223" i="2" s="1"/>
  <c r="G224" i="2" s="1"/>
  <c r="G225" i="2" s="1"/>
  <c r="G124" i="2"/>
  <c r="G125" i="2" s="1"/>
  <c r="G126" i="2" s="1"/>
  <c r="G127" i="2" s="1"/>
  <c r="G128" i="2" s="1"/>
  <c r="G129" i="2" s="1"/>
  <c r="J370" i="2"/>
  <c r="J298" i="2"/>
  <c r="J238" i="2"/>
  <c r="J178" i="2"/>
  <c r="J142" i="2"/>
  <c r="E328" i="2"/>
  <c r="E329" i="2" s="1"/>
  <c r="E330" i="2" s="1"/>
  <c r="E331" i="2" s="1"/>
  <c r="E332" i="2" s="1"/>
  <c r="E333" i="2" s="1"/>
  <c r="E256" i="2"/>
  <c r="E257" i="2" s="1"/>
  <c r="E258" i="2" s="1"/>
  <c r="E259" i="2" s="1"/>
  <c r="E260" i="2" s="1"/>
  <c r="E261" i="2" s="1"/>
  <c r="E232" i="2"/>
  <c r="E233" i="2" s="1"/>
  <c r="E167" i="2"/>
  <c r="E168" i="2" s="1"/>
  <c r="E169" i="2" s="1"/>
  <c r="E170" i="2" s="1"/>
  <c r="E131" i="2"/>
  <c r="E119" i="2"/>
  <c r="E120" i="2" s="1"/>
  <c r="E121" i="2" s="1"/>
  <c r="M96" i="2"/>
  <c r="E71" i="2"/>
  <c r="E72" i="2" s="1"/>
  <c r="E73" i="2" s="1"/>
  <c r="H214" i="2"/>
  <c r="J394" i="2"/>
  <c r="J334" i="2"/>
  <c r="M107" i="2"/>
  <c r="M95" i="2"/>
  <c r="G328" i="2"/>
  <c r="G329" i="2" s="1"/>
  <c r="G330" i="2" s="1"/>
  <c r="G331" i="2" s="1"/>
  <c r="G332" i="2" s="1"/>
  <c r="G333" i="2" s="1"/>
  <c r="E60" i="2"/>
  <c r="B225" i="2"/>
  <c r="B205" i="2"/>
  <c r="C70" i="2"/>
  <c r="M159" i="2"/>
  <c r="E110" i="2"/>
  <c r="M109" i="2"/>
  <c r="E44" i="2"/>
  <c r="G83" i="2"/>
  <c r="M82" i="2"/>
  <c r="B373" i="2"/>
  <c r="B353" i="2"/>
  <c r="B337" i="2"/>
  <c r="B325" i="2"/>
  <c r="B305" i="2"/>
  <c r="B253" i="2"/>
  <c r="B180" i="2"/>
  <c r="M179" i="2"/>
  <c r="M382" i="2"/>
  <c r="E383" i="2"/>
  <c r="M370" i="2"/>
  <c r="E371" i="2"/>
  <c r="M358" i="2"/>
  <c r="E359" i="2"/>
  <c r="M346" i="2"/>
  <c r="E347" i="2"/>
  <c r="M334" i="2"/>
  <c r="E335" i="2"/>
  <c r="M322" i="2"/>
  <c r="E323" i="2"/>
  <c r="M310" i="2"/>
  <c r="E311" i="2"/>
  <c r="M298" i="2"/>
  <c r="E299" i="2"/>
  <c r="M286" i="2"/>
  <c r="E287" i="2"/>
  <c r="M274" i="2"/>
  <c r="E275" i="2"/>
  <c r="M262" i="2"/>
  <c r="E263" i="2"/>
  <c r="M250" i="2"/>
  <c r="E251" i="2"/>
  <c r="M238" i="2"/>
  <c r="E239" i="2"/>
  <c r="M226" i="2"/>
  <c r="E227" i="2"/>
  <c r="M214" i="2"/>
  <c r="E215" i="2"/>
  <c r="M202" i="2"/>
  <c r="E203" i="2"/>
  <c r="M190" i="2"/>
  <c r="E191" i="2"/>
  <c r="M158" i="2"/>
  <c r="E78" i="2"/>
  <c r="B385" i="2"/>
  <c r="B237" i="2"/>
  <c r="B193" i="2"/>
  <c r="E105" i="2"/>
  <c r="M38" i="2"/>
  <c r="G98" i="2"/>
  <c r="M97" i="2"/>
  <c r="B369" i="2"/>
  <c r="B313" i="2"/>
  <c r="B297" i="2"/>
  <c r="B285" i="2"/>
  <c r="B265" i="2"/>
  <c r="B249" i="2"/>
  <c r="M157" i="2"/>
  <c r="E90" i="2"/>
  <c r="E47" i="2"/>
  <c r="E48" i="2" s="1"/>
  <c r="C106" i="2"/>
  <c r="C94" i="2"/>
  <c r="G88" i="2" s="1"/>
  <c r="H202" i="2"/>
  <c r="G196" i="2"/>
  <c r="G197" i="2" s="1"/>
  <c r="G198" i="2" s="1"/>
  <c r="G199" i="2" s="1"/>
  <c r="G200" i="2" s="1"/>
  <c r="G201" i="2" s="1"/>
  <c r="G160" i="2"/>
  <c r="G161" i="2" s="1"/>
  <c r="G162" i="2" s="1"/>
  <c r="G163" i="2" s="1"/>
  <c r="G164" i="2" s="1"/>
  <c r="G165" i="2" s="1"/>
  <c r="E160" i="2"/>
  <c r="H154" i="2"/>
  <c r="G148" i="2"/>
  <c r="G149" i="2" s="1"/>
  <c r="G150" i="2" s="1"/>
  <c r="G151" i="2" s="1"/>
  <c r="G152" i="2" s="1"/>
  <c r="G153" i="2" s="1"/>
  <c r="E148" i="2"/>
  <c r="G112" i="2"/>
  <c r="G113" i="2" s="1"/>
  <c r="G114" i="2" s="1"/>
  <c r="G115" i="2" s="1"/>
  <c r="G116" i="2" s="1"/>
  <c r="G117" i="2" s="1"/>
  <c r="E112" i="2"/>
  <c r="H58" i="2"/>
  <c r="G59" i="2"/>
  <c r="G60" i="2" s="1"/>
  <c r="G61" i="2" s="1"/>
  <c r="G62" i="2" s="1"/>
  <c r="G63" i="2" s="1"/>
  <c r="J154" i="2" l="1"/>
  <c r="I154" i="2"/>
  <c r="J214" i="2"/>
  <c r="I214" i="2"/>
  <c r="H46" i="2"/>
  <c r="C395" i="2"/>
  <c r="C399" i="2" s="1"/>
  <c r="J262" i="2"/>
  <c r="I262" i="2"/>
  <c r="J202" i="2"/>
  <c r="I202" i="2"/>
  <c r="J274" i="2"/>
  <c r="I274" i="2"/>
  <c r="G76" i="2"/>
  <c r="G77" i="2" s="1"/>
  <c r="G40" i="2"/>
  <c r="G41" i="2" s="1"/>
  <c r="E84" i="2"/>
  <c r="E85" i="2" s="1"/>
  <c r="E86" i="2" s="1"/>
  <c r="M52" i="2"/>
  <c r="M244" i="2"/>
  <c r="E245" i="2"/>
  <c r="M245" i="2" s="1"/>
  <c r="M352" i="2"/>
  <c r="M139" i="2"/>
  <c r="M138" i="2"/>
  <c r="M137" i="2"/>
  <c r="M119" i="2"/>
  <c r="M220" i="2"/>
  <c r="M136" i="2"/>
  <c r="M280" i="2"/>
  <c r="M304" i="2"/>
  <c r="M167" i="2"/>
  <c r="M364" i="2"/>
  <c r="M120" i="2"/>
  <c r="M232" i="2"/>
  <c r="E140" i="2"/>
  <c r="M140" i="2" s="1"/>
  <c r="M292" i="2"/>
  <c r="E144" i="2"/>
  <c r="M143" i="2"/>
  <c r="M47" i="2"/>
  <c r="E125" i="2"/>
  <c r="M124" i="2"/>
  <c r="M71" i="2"/>
  <c r="M169" i="2"/>
  <c r="M59" i="2"/>
  <c r="E132" i="2"/>
  <c r="M131" i="2"/>
  <c r="M168" i="2"/>
  <c r="B173" i="2"/>
  <c r="M172" i="2"/>
  <c r="M72" i="2"/>
  <c r="M53" i="2"/>
  <c r="E54" i="2"/>
  <c r="H106" i="2"/>
  <c r="G100" i="2"/>
  <c r="E74" i="2"/>
  <c r="M73" i="2"/>
  <c r="E176" i="2"/>
  <c r="E122" i="2"/>
  <c r="M121" i="2"/>
  <c r="E192" i="2"/>
  <c r="M191" i="2"/>
  <c r="M215" i="2"/>
  <c r="E216" i="2"/>
  <c r="E240" i="2"/>
  <c r="M239" i="2"/>
  <c r="M263" i="2"/>
  <c r="E264" i="2"/>
  <c r="M287" i="2"/>
  <c r="E288" i="2"/>
  <c r="M311" i="2"/>
  <c r="E312" i="2"/>
  <c r="M335" i="2"/>
  <c r="E336" i="2"/>
  <c r="M359" i="2"/>
  <c r="E360" i="2"/>
  <c r="M383" i="2"/>
  <c r="E384" i="2"/>
  <c r="M110" i="2"/>
  <c r="E111" i="2"/>
  <c r="M111" i="2" s="1"/>
  <c r="M221" i="2"/>
  <c r="E222" i="2"/>
  <c r="E91" i="2"/>
  <c r="B314" i="2"/>
  <c r="G99" i="2"/>
  <c r="M99" i="2" s="1"/>
  <c r="M98" i="2"/>
  <c r="B254" i="2"/>
  <c r="B326" i="2"/>
  <c r="B354" i="2"/>
  <c r="M353" i="2"/>
  <c r="G84" i="2"/>
  <c r="M83" i="2"/>
  <c r="B206" i="2"/>
  <c r="M60" i="2"/>
  <c r="E61" i="2"/>
  <c r="M112" i="2"/>
  <c r="E113" i="2"/>
  <c r="H94" i="2"/>
  <c r="M203" i="2"/>
  <c r="E204" i="2"/>
  <c r="E228" i="2"/>
  <c r="M227" i="2"/>
  <c r="E252" i="2"/>
  <c r="M251" i="2"/>
  <c r="M275" i="2"/>
  <c r="E276" i="2"/>
  <c r="M299" i="2"/>
  <c r="E300" i="2"/>
  <c r="M323" i="2"/>
  <c r="E324" i="2"/>
  <c r="M347" i="2"/>
  <c r="E348" i="2"/>
  <c r="M371" i="2"/>
  <c r="E372" i="2"/>
  <c r="E69" i="2"/>
  <c r="G64" i="2"/>
  <c r="H70" i="2"/>
  <c r="M233" i="2"/>
  <c r="E234" i="2"/>
  <c r="M281" i="2"/>
  <c r="E282" i="2"/>
  <c r="M365" i="2"/>
  <c r="E366" i="2"/>
  <c r="M148" i="2"/>
  <c r="E149" i="2"/>
  <c r="J82" i="2"/>
  <c r="I82" i="2"/>
  <c r="M293" i="2"/>
  <c r="E294" i="2"/>
  <c r="J58" i="2"/>
  <c r="I58" i="2"/>
  <c r="M160" i="2"/>
  <c r="E161" i="2"/>
  <c r="E49" i="2"/>
  <c r="M48" i="2"/>
  <c r="B266" i="2"/>
  <c r="B194" i="2"/>
  <c r="B386" i="2"/>
  <c r="E79" i="2"/>
  <c r="B181" i="2"/>
  <c r="M180" i="2"/>
  <c r="B306" i="2"/>
  <c r="M305" i="2"/>
  <c r="B338" i="2"/>
  <c r="B374" i="2"/>
  <c r="E45" i="2"/>
  <c r="M170" i="2"/>
  <c r="E171" i="2"/>
  <c r="M171" i="2" s="1"/>
  <c r="J46" i="2"/>
  <c r="I46" i="2"/>
  <c r="M40" i="2" l="1"/>
  <c r="J94" i="2"/>
  <c r="I94" i="2"/>
  <c r="M76" i="2"/>
  <c r="J106" i="2"/>
  <c r="I106" i="2"/>
  <c r="E87" i="2"/>
  <c r="E246" i="2"/>
  <c r="M246" i="2" s="1"/>
  <c r="E141" i="2"/>
  <c r="M141" i="2" s="1"/>
  <c r="M144" i="2"/>
  <c r="E145" i="2"/>
  <c r="M132" i="2"/>
  <c r="E133" i="2"/>
  <c r="M54" i="2"/>
  <c r="E55" i="2"/>
  <c r="B174" i="2"/>
  <c r="M173" i="2"/>
  <c r="E126" i="2"/>
  <c r="M125" i="2"/>
  <c r="B375" i="2"/>
  <c r="B307" i="2"/>
  <c r="M306" i="2"/>
  <c r="E80" i="2"/>
  <c r="E81" i="2" s="1"/>
  <c r="B195" i="2"/>
  <c r="M49" i="2"/>
  <c r="E50" i="2"/>
  <c r="M282" i="2"/>
  <c r="E283" i="2"/>
  <c r="J70" i="2"/>
  <c r="I70" i="2"/>
  <c r="E253" i="2"/>
  <c r="M252" i="2"/>
  <c r="G78" i="2"/>
  <c r="M77" i="2"/>
  <c r="M222" i="2"/>
  <c r="E223" i="2"/>
  <c r="E385" i="2"/>
  <c r="M384" i="2"/>
  <c r="E337" i="2"/>
  <c r="M336" i="2"/>
  <c r="M288" i="2"/>
  <c r="E289" i="2"/>
  <c r="E162" i="2"/>
  <c r="M161" i="2"/>
  <c r="C403" i="2"/>
  <c r="G65" i="2"/>
  <c r="M64" i="2"/>
  <c r="E373" i="2"/>
  <c r="M372" i="2"/>
  <c r="E325" i="2"/>
  <c r="M324" i="2"/>
  <c r="M276" i="2"/>
  <c r="E277" i="2"/>
  <c r="E114" i="2"/>
  <c r="M113" i="2"/>
  <c r="G42" i="2"/>
  <c r="M41" i="2"/>
  <c r="B207" i="2"/>
  <c r="G85" i="2"/>
  <c r="G86" i="2" s="1"/>
  <c r="M84" i="2"/>
  <c r="B327" i="2"/>
  <c r="M240" i="2"/>
  <c r="E241" i="2"/>
  <c r="E193" i="2"/>
  <c r="M192" i="2"/>
  <c r="M74" i="2"/>
  <c r="E75" i="2"/>
  <c r="M75" i="2" s="1"/>
  <c r="B339" i="2"/>
  <c r="B182" i="2"/>
  <c r="M181" i="2"/>
  <c r="B387" i="2"/>
  <c r="B267" i="2"/>
  <c r="M366" i="2"/>
  <c r="E367" i="2"/>
  <c r="M234" i="2"/>
  <c r="E235" i="2"/>
  <c r="M228" i="2"/>
  <c r="E229" i="2"/>
  <c r="E62" i="2"/>
  <c r="M61" i="2"/>
  <c r="E92" i="2"/>
  <c r="M360" i="2"/>
  <c r="E361" i="2"/>
  <c r="E313" i="2"/>
  <c r="M312" i="2"/>
  <c r="E265" i="2"/>
  <c r="M264" i="2"/>
  <c r="M216" i="2"/>
  <c r="E217" i="2"/>
  <c r="G101" i="2"/>
  <c r="M100" i="2"/>
  <c r="H395" i="2"/>
  <c r="H399" i="2" s="1"/>
  <c r="M294" i="2"/>
  <c r="E295" i="2"/>
  <c r="E150" i="2"/>
  <c r="M149" i="2"/>
  <c r="M348" i="2"/>
  <c r="E349" i="2"/>
  <c r="M300" i="2"/>
  <c r="E301" i="2"/>
  <c r="E205" i="2"/>
  <c r="M204" i="2"/>
  <c r="G89" i="2"/>
  <c r="M88" i="2"/>
  <c r="B355" i="2"/>
  <c r="M354" i="2"/>
  <c r="B255" i="2"/>
  <c r="B315" i="2"/>
  <c r="E123" i="2"/>
  <c r="M123" i="2" s="1"/>
  <c r="M122" i="2"/>
  <c r="E177" i="2"/>
  <c r="J395" i="2" l="1"/>
  <c r="J399" i="2"/>
  <c r="E247" i="2"/>
  <c r="M247" i="2" s="1"/>
  <c r="M145" i="2"/>
  <c r="E146" i="2"/>
  <c r="E127" i="2"/>
  <c r="M126" i="2"/>
  <c r="E134" i="2"/>
  <c r="M133" i="2"/>
  <c r="E56" i="2"/>
  <c r="M55" i="2"/>
  <c r="B175" i="2"/>
  <c r="M174" i="2"/>
  <c r="E115" i="2"/>
  <c r="M114" i="2"/>
  <c r="M301" i="2"/>
  <c r="E302" i="2"/>
  <c r="E314" i="2"/>
  <c r="M313" i="2"/>
  <c r="E63" i="2"/>
  <c r="M63" i="2" s="1"/>
  <c r="M62" i="2"/>
  <c r="M367" i="2"/>
  <c r="E368" i="2"/>
  <c r="B183" i="2"/>
  <c r="M182" i="2"/>
  <c r="M241" i="2"/>
  <c r="E242" i="2"/>
  <c r="M277" i="2"/>
  <c r="E278" i="2"/>
  <c r="E338" i="2"/>
  <c r="M337" i="2"/>
  <c r="E254" i="2"/>
  <c r="M253" i="2"/>
  <c r="B196" i="2"/>
  <c r="B308" i="2"/>
  <c r="M307" i="2"/>
  <c r="B256" i="2"/>
  <c r="B208" i="2"/>
  <c r="B316" i="2"/>
  <c r="B356" i="2"/>
  <c r="M355" i="2"/>
  <c r="G90" i="2"/>
  <c r="M89" i="2"/>
  <c r="M150" i="2"/>
  <c r="E151" i="2"/>
  <c r="M361" i="2"/>
  <c r="E362" i="2"/>
  <c r="B388" i="2"/>
  <c r="M85" i="2"/>
  <c r="G43" i="2"/>
  <c r="M42" i="2"/>
  <c r="E374" i="2"/>
  <c r="M373" i="2"/>
  <c r="M289" i="2"/>
  <c r="E290" i="2"/>
  <c r="M50" i="2"/>
  <c r="E51" i="2"/>
  <c r="M51" i="2" s="1"/>
  <c r="E206" i="2"/>
  <c r="M205" i="2"/>
  <c r="M217" i="2"/>
  <c r="E218" i="2"/>
  <c r="M229" i="2"/>
  <c r="E230" i="2"/>
  <c r="B268" i="2"/>
  <c r="E194" i="2"/>
  <c r="M193" i="2"/>
  <c r="B328" i="2"/>
  <c r="E326" i="2"/>
  <c r="M325" i="2"/>
  <c r="G66" i="2"/>
  <c r="M65" i="2"/>
  <c r="M162" i="2"/>
  <c r="E163" i="2"/>
  <c r="E224" i="2"/>
  <c r="M223" i="2"/>
  <c r="E284" i="2"/>
  <c r="M283" i="2"/>
  <c r="M349" i="2"/>
  <c r="E350" i="2"/>
  <c r="E296" i="2"/>
  <c r="M295" i="2"/>
  <c r="G102" i="2"/>
  <c r="M101" i="2"/>
  <c r="E266" i="2"/>
  <c r="M265" i="2"/>
  <c r="E93" i="2"/>
  <c r="M235" i="2"/>
  <c r="E236" i="2"/>
  <c r="B340" i="2"/>
  <c r="E386" i="2"/>
  <c r="M385" i="2"/>
  <c r="G79" i="2"/>
  <c r="M78" i="2"/>
  <c r="B376" i="2"/>
  <c r="E248" i="2" l="1"/>
  <c r="E249" i="2" s="1"/>
  <c r="M249" i="2" s="1"/>
  <c r="M146" i="2"/>
  <c r="E147" i="2"/>
  <c r="M147" i="2" s="1"/>
  <c r="E135" i="2"/>
  <c r="M135" i="2" s="1"/>
  <c r="M134" i="2"/>
  <c r="B176" i="2"/>
  <c r="M175" i="2"/>
  <c r="M56" i="2"/>
  <c r="E57" i="2"/>
  <c r="M57" i="2" s="1"/>
  <c r="E128" i="2"/>
  <c r="M127" i="2"/>
  <c r="E285" i="2"/>
  <c r="M285" i="2" s="1"/>
  <c r="M284" i="2"/>
  <c r="B377" i="2"/>
  <c r="M376" i="2"/>
  <c r="G80" i="2"/>
  <c r="G81" i="2" s="1"/>
  <c r="M79" i="2"/>
  <c r="B341" i="2"/>
  <c r="M340" i="2"/>
  <c r="M350" i="2"/>
  <c r="E351" i="2"/>
  <c r="M351" i="2" s="1"/>
  <c r="M218" i="2"/>
  <c r="E219" i="2"/>
  <c r="M219" i="2" s="1"/>
  <c r="G44" i="2"/>
  <c r="M43" i="2"/>
  <c r="B389" i="2"/>
  <c r="M388" i="2"/>
  <c r="B357" i="2"/>
  <c r="M357" i="2" s="1"/>
  <c r="M356" i="2"/>
  <c r="B209" i="2"/>
  <c r="M208" i="2"/>
  <c r="B309" i="2"/>
  <c r="M309" i="2" s="1"/>
  <c r="M308" i="2"/>
  <c r="E255" i="2"/>
  <c r="M255" i="2" s="1"/>
  <c r="M254" i="2"/>
  <c r="E315" i="2"/>
  <c r="M315" i="2" s="1"/>
  <c r="M314" i="2"/>
  <c r="E116" i="2"/>
  <c r="M115" i="2"/>
  <c r="E297" i="2"/>
  <c r="M297" i="2" s="1"/>
  <c r="M296" i="2"/>
  <c r="E327" i="2"/>
  <c r="M327" i="2" s="1"/>
  <c r="M326" i="2"/>
  <c r="E207" i="2"/>
  <c r="M207" i="2" s="1"/>
  <c r="M206" i="2"/>
  <c r="E369" i="2"/>
  <c r="M369" i="2" s="1"/>
  <c r="M368" i="2"/>
  <c r="G103" i="2"/>
  <c r="M102" i="2"/>
  <c r="E225" i="2"/>
  <c r="M225" i="2" s="1"/>
  <c r="M224" i="2"/>
  <c r="G67" i="2"/>
  <c r="M66" i="2"/>
  <c r="B329" i="2"/>
  <c r="M328" i="2"/>
  <c r="B269" i="2"/>
  <c r="M268" i="2"/>
  <c r="E375" i="2"/>
  <c r="M375" i="2" s="1"/>
  <c r="M374" i="2"/>
  <c r="M362" i="2"/>
  <c r="E363" i="2"/>
  <c r="M363" i="2" s="1"/>
  <c r="M302" i="2"/>
  <c r="E303" i="2"/>
  <c r="M303" i="2" s="1"/>
  <c r="E267" i="2"/>
  <c r="M267" i="2" s="1"/>
  <c r="M266" i="2"/>
  <c r="E195" i="2"/>
  <c r="M195" i="2" s="1"/>
  <c r="M194" i="2"/>
  <c r="E152" i="2"/>
  <c r="M151" i="2"/>
  <c r="M278" i="2"/>
  <c r="E279" i="2"/>
  <c r="M279" i="2" s="1"/>
  <c r="M242" i="2"/>
  <c r="E243" i="2"/>
  <c r="M243" i="2" s="1"/>
  <c r="E387" i="2"/>
  <c r="M387" i="2" s="1"/>
  <c r="M386" i="2"/>
  <c r="E237" i="2"/>
  <c r="M237" i="2" s="1"/>
  <c r="M236" i="2"/>
  <c r="E164" i="2"/>
  <c r="M163" i="2"/>
  <c r="M230" i="2"/>
  <c r="E231" i="2"/>
  <c r="M231" i="2" s="1"/>
  <c r="M290" i="2"/>
  <c r="E291" i="2"/>
  <c r="M291" i="2" s="1"/>
  <c r="G87" i="2"/>
  <c r="M87" i="2" s="1"/>
  <c r="M86" i="2"/>
  <c r="G91" i="2"/>
  <c r="M90" i="2"/>
  <c r="B317" i="2"/>
  <c r="M316" i="2"/>
  <c r="B257" i="2"/>
  <c r="M256" i="2"/>
  <c r="B197" i="2"/>
  <c r="M196" i="2"/>
  <c r="E339" i="2"/>
  <c r="M339" i="2" s="1"/>
  <c r="M338" i="2"/>
  <c r="B184" i="2"/>
  <c r="M183" i="2"/>
  <c r="M248" i="2" l="1"/>
  <c r="B177" i="2"/>
  <c r="M177" i="2" s="1"/>
  <c r="M176" i="2"/>
  <c r="M128" i="2"/>
  <c r="E129" i="2"/>
  <c r="M129" i="2" s="1"/>
  <c r="B185" i="2"/>
  <c r="M184" i="2"/>
  <c r="B198" i="2"/>
  <c r="M197" i="2"/>
  <c r="B318" i="2"/>
  <c r="M317" i="2"/>
  <c r="B270" i="2"/>
  <c r="M269" i="2"/>
  <c r="G68" i="2"/>
  <c r="M67" i="2"/>
  <c r="G104" i="2"/>
  <c r="M103" i="2"/>
  <c r="B342" i="2"/>
  <c r="M341" i="2"/>
  <c r="B378" i="2"/>
  <c r="M377" i="2"/>
  <c r="E117" i="2"/>
  <c r="M117" i="2" s="1"/>
  <c r="M116" i="2"/>
  <c r="M152" i="2"/>
  <c r="E153" i="2"/>
  <c r="M153" i="2" s="1"/>
  <c r="G45" i="2"/>
  <c r="M44" i="2"/>
  <c r="E165" i="2"/>
  <c r="M165" i="2" s="1"/>
  <c r="M164" i="2"/>
  <c r="B210" i="2"/>
  <c r="M209" i="2"/>
  <c r="B390" i="2"/>
  <c r="M389" i="2"/>
  <c r="B258" i="2"/>
  <c r="M257" i="2"/>
  <c r="G92" i="2"/>
  <c r="M91" i="2"/>
  <c r="B330" i="2"/>
  <c r="M329" i="2"/>
  <c r="M81" i="2"/>
  <c r="M80" i="2"/>
  <c r="G93" i="2" l="1"/>
  <c r="M92" i="2"/>
  <c r="B391" i="2"/>
  <c r="M390" i="2"/>
  <c r="B379" i="2"/>
  <c r="M378" i="2"/>
  <c r="G105" i="2"/>
  <c r="M105" i="2" s="1"/>
  <c r="M104" i="2"/>
  <c r="M270" i="2"/>
  <c r="B271" i="2"/>
  <c r="B199" i="2"/>
  <c r="M198" i="2"/>
  <c r="M330" i="2"/>
  <c r="B331" i="2"/>
  <c r="B259" i="2"/>
  <c r="M258" i="2"/>
  <c r="B211" i="2"/>
  <c r="M210" i="2"/>
  <c r="M45" i="2"/>
  <c r="B343" i="2"/>
  <c r="M342" i="2"/>
  <c r="G69" i="2"/>
  <c r="M69" i="2" s="1"/>
  <c r="M68" i="2"/>
  <c r="B319" i="2"/>
  <c r="M318" i="2"/>
  <c r="B186" i="2"/>
  <c r="M185" i="2"/>
  <c r="M93" i="2" l="1"/>
  <c r="J13" i="1"/>
  <c r="G395" i="2"/>
  <c r="B187" i="2"/>
  <c r="M186" i="2"/>
  <c r="B260" i="2"/>
  <c r="M259" i="2"/>
  <c r="B200" i="2"/>
  <c r="M199" i="2"/>
  <c r="B392" i="2"/>
  <c r="M391" i="2"/>
  <c r="B332" i="2"/>
  <c r="M331" i="2"/>
  <c r="B272" i="2"/>
  <c r="M271" i="2"/>
  <c r="B320" i="2"/>
  <c r="M319" i="2"/>
  <c r="M343" i="2"/>
  <c r="B344" i="2"/>
  <c r="B212" i="2"/>
  <c r="M211" i="2"/>
  <c r="B380" i="2"/>
  <c r="M379" i="2"/>
  <c r="B261" i="2" l="1"/>
  <c r="M261" i="2" s="1"/>
  <c r="M260" i="2"/>
  <c r="B381" i="2"/>
  <c r="M381" i="2" s="1"/>
  <c r="M380" i="2"/>
  <c r="B393" i="2"/>
  <c r="M392" i="2"/>
  <c r="B213" i="2"/>
  <c r="M213" i="2" s="1"/>
  <c r="M212" i="2"/>
  <c r="B321" i="2"/>
  <c r="M321" i="2" s="1"/>
  <c r="M320" i="2"/>
  <c r="B333" i="2"/>
  <c r="M333" i="2" s="1"/>
  <c r="M332" i="2"/>
  <c r="B201" i="2"/>
  <c r="M201" i="2" s="1"/>
  <c r="M200" i="2"/>
  <c r="B273" i="2"/>
  <c r="M273" i="2" s="1"/>
  <c r="M272" i="2"/>
  <c r="B345" i="2"/>
  <c r="M345" i="2" s="1"/>
  <c r="M344" i="2"/>
  <c r="B188" i="2"/>
  <c r="M187" i="2"/>
  <c r="B189" i="2" l="1"/>
  <c r="M189" i="2" s="1"/>
  <c r="M188" i="2"/>
  <c r="M393" i="2"/>
  <c r="B395" i="2" l="1"/>
  <c r="M395" i="2"/>
  <c r="IR395" i="2" l="1"/>
</calcChain>
</file>

<file path=xl/sharedStrings.xml><?xml version="1.0" encoding="utf-8"?>
<sst xmlns="http://schemas.openxmlformats.org/spreadsheetml/2006/main" count="91" uniqueCount="81">
  <si>
    <t>TCODE</t>
  </si>
  <si>
    <t>BLDAT</t>
  </si>
  <si>
    <t>BUDAT</t>
  </si>
  <si>
    <t>BLART</t>
  </si>
  <si>
    <t>BUKRS</t>
  </si>
  <si>
    <t>WAERS</t>
  </si>
  <si>
    <t>BKTXT</t>
  </si>
  <si>
    <t>NEWBS</t>
  </si>
  <si>
    <t>HKONT</t>
  </si>
  <si>
    <t>WRBTR</t>
  </si>
  <si>
    <t>AUFNR</t>
  </si>
  <si>
    <t>PRCTR</t>
  </si>
  <si>
    <t>SGTXT</t>
  </si>
  <si>
    <t>* Transaction</t>
  </si>
  <si>
    <t>Doc Date</t>
  </si>
  <si>
    <t>Post Date</t>
  </si>
  <si>
    <t>Doc Type</t>
  </si>
  <si>
    <t>Company</t>
  </si>
  <si>
    <t>Currency</t>
  </si>
  <si>
    <t>Header Text</t>
  </si>
  <si>
    <t>Post Key</t>
  </si>
  <si>
    <t>Account</t>
  </si>
  <si>
    <t>Amount</t>
  </si>
  <si>
    <t>Order</t>
  </si>
  <si>
    <t>Profit Center</t>
  </si>
  <si>
    <t>Line Item Text</t>
  </si>
  <si>
    <t>FBV1</t>
  </si>
  <si>
    <t>SA</t>
  </si>
  <si>
    <t>USD</t>
  </si>
  <si>
    <t>WC H20</t>
  </si>
  <si>
    <t>West County H20 Capital - Principal Fee</t>
  </si>
  <si>
    <t>West County H20 Carrying - Interest Fee</t>
  </si>
  <si>
    <t>West County H20 Debt Servicing Fee</t>
  </si>
  <si>
    <t>PBC Water &amp; Sewer Revenue Bonds, Series 2009</t>
  </si>
  <si>
    <t>FPL Reclaimed Water Project</t>
  </si>
  <si>
    <t>SAP Acct No</t>
  </si>
  <si>
    <t>SAP IO No / PC</t>
  </si>
  <si>
    <t xml:space="preserve">Debit </t>
  </si>
  <si>
    <t>O&amp;M (Rent) Expense - Capital fee - Principal Fee</t>
  </si>
  <si>
    <t>O&amp;M (Rent) Expense - Carrying fee -  Interest Fee</t>
  </si>
  <si>
    <t>O&amp;M (Rent) Expense - Debt Service Charge</t>
  </si>
  <si>
    <t xml:space="preserve">Credit </t>
  </si>
  <si>
    <t>Rent Payable - Capital fee - Principal Fee</t>
  </si>
  <si>
    <t>Rent Payable - Carrying fee -  Interest Fee</t>
  </si>
  <si>
    <t>Rent Payable - Debt Service Charge</t>
  </si>
  <si>
    <t>Accrued</t>
  </si>
  <si>
    <t>(a)</t>
  </si>
  <si>
    <t>(b)</t>
  </si>
  <si>
    <t>5% Debt Service</t>
  </si>
  <si>
    <t>(a + b)</t>
  </si>
  <si>
    <t>Annual</t>
  </si>
  <si>
    <t xml:space="preserve">Accrual </t>
  </si>
  <si>
    <t>Int Payment</t>
  </si>
  <si>
    <t>Total Mthly</t>
  </si>
  <si>
    <t>DATE</t>
  </si>
  <si>
    <t>Principal</t>
  </si>
  <si>
    <t>Principal Owed</t>
  </si>
  <si>
    <t>Coupon Rate</t>
  </si>
  <si>
    <t>Interest</t>
  </si>
  <si>
    <t>Interest Amount</t>
  </si>
  <si>
    <t>Fees (of Prin+Int)</t>
  </si>
  <si>
    <t>Debt Service</t>
  </si>
  <si>
    <t>Debt Service Total</t>
  </si>
  <si>
    <t>Period</t>
  </si>
  <si>
    <t>Date</t>
  </si>
  <si>
    <t>Accrual (New)</t>
  </si>
  <si>
    <t>a</t>
  </si>
  <si>
    <t>4/1/11 Extraordinary Call Bonds</t>
  </si>
  <si>
    <t>b</t>
  </si>
  <si>
    <t>Adjusted Schedule Balance</t>
  </si>
  <si>
    <t>a + b</t>
  </si>
  <si>
    <t>Amount Per Ledger (Liability)</t>
  </si>
  <si>
    <t>c</t>
  </si>
  <si>
    <t>**Difference</t>
  </si>
  <si>
    <t>a - c</t>
  </si>
  <si>
    <t>**Represents the difference between the schedule provided by the PBC and the ledger balance as of August 31, 2011.  This $1.9mm is being discussed between PBC and FPL to decide how it should be refunded back to FPL.</t>
  </si>
  <si>
    <t>Amount Per Ledger (Asset - Prop Under Cap Lease - 2602350</t>
  </si>
  <si>
    <t xml:space="preserve"> </t>
  </si>
  <si>
    <t>OPC 010825</t>
  </si>
  <si>
    <t>FPL RC-16</t>
  </si>
  <si>
    <t>OPC 010826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</si>
</sst>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m/dd/yy;@"/>
    <numFmt numFmtId="165" formatCode="0.000%"/>
  </numFmts>
  <fonts count="3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3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6" fillId="0" borderId="0"/>
    <xf numFmtId="0" fontId="3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4" fillId="34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4" fillId="3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" fillId="27" borderId="0" applyNumberFormat="0" applyBorder="0" applyAlignment="0" applyProtection="0"/>
    <xf numFmtId="0" fontId="3" fillId="35" borderId="0" applyNumberFormat="0" applyBorder="0" applyAlignment="0" applyProtection="0"/>
    <xf numFmtId="0" fontId="3" fillId="30" borderId="0" applyNumberFormat="0" applyBorder="0" applyAlignment="0" applyProtection="0"/>
    <xf numFmtId="0" fontId="4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4" fontId="29" fillId="22" borderId="13" applyNumberFormat="0" applyProtection="0">
      <alignment vertical="center"/>
    </xf>
    <xf numFmtId="4" fontId="30" fillId="22" borderId="13" applyNumberFormat="0" applyProtection="0">
      <alignment vertical="center"/>
    </xf>
    <xf numFmtId="4" fontId="29" fillId="22" borderId="13" applyNumberFormat="0" applyProtection="0">
      <alignment horizontal="left" vertical="center" indent="1"/>
    </xf>
    <xf numFmtId="0" fontId="29" fillId="22" borderId="13" applyNumberFormat="0" applyProtection="0">
      <alignment horizontal="left" vertical="top" indent="1"/>
    </xf>
    <xf numFmtId="4" fontId="29" fillId="40" borderId="0" applyNumberFormat="0" applyProtection="0">
      <alignment horizontal="left" vertical="center" indent="1"/>
    </xf>
    <xf numFmtId="4" fontId="31" fillId="3" borderId="13" applyNumberFormat="0" applyProtection="0">
      <alignment horizontal="right" vertical="center"/>
    </xf>
    <xf numFmtId="4" fontId="31" fillId="9" borderId="13" applyNumberFormat="0" applyProtection="0">
      <alignment horizontal="right" vertical="center"/>
    </xf>
    <xf numFmtId="4" fontId="31" fillId="17" borderId="13" applyNumberFormat="0" applyProtection="0">
      <alignment horizontal="right" vertical="center"/>
    </xf>
    <xf numFmtId="4" fontId="31" fillId="11" borderId="13" applyNumberFormat="0" applyProtection="0">
      <alignment horizontal="right" vertical="center"/>
    </xf>
    <xf numFmtId="4" fontId="31" fillId="15" borderId="13" applyNumberFormat="0" applyProtection="0">
      <alignment horizontal="right" vertical="center"/>
    </xf>
    <xf numFmtId="4" fontId="31" fillId="19" borderId="13" applyNumberFormat="0" applyProtection="0">
      <alignment horizontal="right" vertical="center"/>
    </xf>
    <xf numFmtId="4" fontId="31" fillId="18" borderId="13" applyNumberFormat="0" applyProtection="0">
      <alignment horizontal="right" vertical="center"/>
    </xf>
    <xf numFmtId="4" fontId="31" fillId="41" borderId="13" applyNumberFormat="0" applyProtection="0">
      <alignment horizontal="right" vertical="center"/>
    </xf>
    <xf numFmtId="4" fontId="31" fillId="10" borderId="13" applyNumberFormat="0" applyProtection="0">
      <alignment horizontal="right" vertical="center"/>
    </xf>
    <xf numFmtId="4" fontId="29" fillId="42" borderId="14" applyNumberFormat="0" applyProtection="0">
      <alignment horizontal="left" vertical="center" indent="1"/>
    </xf>
    <xf numFmtId="4" fontId="31" fillId="43" borderId="0" applyNumberFormat="0" applyProtection="0">
      <alignment horizontal="left" vertical="center" indent="1"/>
    </xf>
    <xf numFmtId="4" fontId="32" fillId="44" borderId="0" applyNumberFormat="0" applyProtection="0">
      <alignment horizontal="left" vertical="center" indent="1"/>
    </xf>
    <xf numFmtId="4" fontId="31" fillId="40" borderId="13" applyNumberFormat="0" applyProtection="0">
      <alignment horizontal="right" vertical="center"/>
    </xf>
    <xf numFmtId="4" fontId="31" fillId="43" borderId="0" applyNumberFormat="0" applyProtection="0">
      <alignment horizontal="left" vertical="center" indent="1"/>
    </xf>
    <xf numFmtId="4" fontId="31" fillId="40" borderId="0" applyNumberFormat="0" applyProtection="0">
      <alignment horizontal="left" vertical="center" indent="1"/>
    </xf>
    <xf numFmtId="0" fontId="1" fillId="44" borderId="13" applyNumberFormat="0" applyProtection="0">
      <alignment horizontal="left" vertical="center" indent="1"/>
    </xf>
    <xf numFmtId="0" fontId="1" fillId="44" borderId="13" applyNumberFormat="0" applyProtection="0">
      <alignment horizontal="left" vertical="top" indent="1"/>
    </xf>
    <xf numFmtId="0" fontId="1" fillId="40" borderId="13" applyNumberFormat="0" applyProtection="0">
      <alignment horizontal="left" vertical="center" indent="1"/>
    </xf>
    <xf numFmtId="0" fontId="1" fillId="40" borderId="13" applyNumberFormat="0" applyProtection="0">
      <alignment horizontal="left" vertical="top" indent="1"/>
    </xf>
    <xf numFmtId="0" fontId="1" fillId="8" borderId="13" applyNumberFormat="0" applyProtection="0">
      <alignment horizontal="left" vertical="center" indent="1"/>
    </xf>
    <xf numFmtId="0" fontId="1" fillId="8" borderId="13" applyNumberFormat="0" applyProtection="0">
      <alignment horizontal="left" vertical="top" indent="1"/>
    </xf>
    <xf numFmtId="0" fontId="1" fillId="43" borderId="13" applyNumberFormat="0" applyProtection="0">
      <alignment horizontal="left" vertical="center" indent="1"/>
    </xf>
    <xf numFmtId="0" fontId="1" fillId="43" borderId="13" applyNumberFormat="0" applyProtection="0">
      <alignment horizontal="left" vertical="top" indent="1"/>
    </xf>
    <xf numFmtId="0" fontId="1" fillId="45" borderId="15" applyNumberFormat="0">
      <protection locked="0"/>
    </xf>
    <xf numFmtId="4" fontId="31" fillId="23" borderId="13" applyNumberFormat="0" applyProtection="0">
      <alignment vertical="center"/>
    </xf>
    <xf numFmtId="4" fontId="33" fillId="23" borderId="13" applyNumberFormat="0" applyProtection="0">
      <alignment vertical="center"/>
    </xf>
    <xf numFmtId="4" fontId="31" fillId="23" borderId="13" applyNumberFormat="0" applyProtection="0">
      <alignment horizontal="left" vertical="center" indent="1"/>
    </xf>
    <xf numFmtId="0" fontId="31" fillId="23" borderId="13" applyNumberFormat="0" applyProtection="0">
      <alignment horizontal="left" vertical="top" indent="1"/>
    </xf>
    <xf numFmtId="4" fontId="31" fillId="43" borderId="13" applyNumberFormat="0" applyProtection="0">
      <alignment horizontal="right" vertical="center"/>
    </xf>
    <xf numFmtId="4" fontId="33" fillId="43" borderId="13" applyNumberFormat="0" applyProtection="0">
      <alignment horizontal="right" vertical="center"/>
    </xf>
    <xf numFmtId="4" fontId="31" fillId="40" borderId="13" applyNumberFormat="0" applyProtection="0">
      <alignment horizontal="left" vertical="center" indent="1"/>
    </xf>
    <xf numFmtId="0" fontId="31" fillId="40" borderId="13" applyNumberFormat="0" applyProtection="0">
      <alignment horizontal="left" vertical="top" indent="1"/>
    </xf>
    <xf numFmtId="4" fontId="34" fillId="46" borderId="0" applyNumberFormat="0" applyProtection="0">
      <alignment horizontal="left" vertical="center" indent="1"/>
    </xf>
    <xf numFmtId="4" fontId="35" fillId="43" borderId="13" applyNumberFormat="0" applyProtection="0">
      <alignment horizontal="right" vertical="center"/>
    </xf>
    <xf numFmtId="0" fontId="36" fillId="0" borderId="0" applyNumberFormat="0" applyFill="0" applyBorder="0" applyAlignment="0" applyProtection="0"/>
  </cellStyleXfs>
  <cellXfs count="107">
    <xf numFmtId="0" fontId="0" fillId="0" borderId="0" xfId="0"/>
    <xf numFmtId="164" fontId="0" fillId="0" borderId="0" xfId="0" applyNumberFormat="1"/>
    <xf numFmtId="0" fontId="21" fillId="0" borderId="0" xfId="0" applyFont="1" applyAlignment="1">
      <alignment horizontal="center"/>
    </xf>
    <xf numFmtId="0" fontId="22" fillId="0" borderId="0" xfId="0" applyFont="1" applyAlignment="1"/>
    <xf numFmtId="43" fontId="1" fillId="0" borderId="0" xfId="28" applyFont="1"/>
    <xf numFmtId="0" fontId="23" fillId="0" borderId="0" xfId="0" applyFont="1" applyAlignment="1"/>
    <xf numFmtId="43" fontId="23" fillId="0" borderId="0" xfId="28" applyFont="1" applyAlignment="1"/>
    <xf numFmtId="43" fontId="23" fillId="0" borderId="10" xfId="28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23" fillId="0" borderId="0" xfId="0" applyFont="1"/>
    <xf numFmtId="43" fontId="23" fillId="0" borderId="0" xfId="28" applyFont="1" applyAlignment="1">
      <alignment horizontal="center"/>
    </xf>
    <xf numFmtId="0" fontId="23" fillId="0" borderId="0" xfId="28" applyNumberFormat="1" applyFont="1" applyAlignment="1">
      <alignment horizontal="center"/>
    </xf>
    <xf numFmtId="43" fontId="23" fillId="0" borderId="0" xfId="28" applyFont="1" applyAlignment="1">
      <alignment horizontal="left"/>
    </xf>
    <xf numFmtId="0" fontId="24" fillId="0" borderId="0" xfId="38" applyFont="1" applyAlignment="1">
      <alignment horizontal="center"/>
    </xf>
    <xf numFmtId="43" fontId="24" fillId="0" borderId="0" xfId="28" applyFont="1" applyAlignment="1">
      <alignment horizontal="center"/>
    </xf>
    <xf numFmtId="0" fontId="25" fillId="0" borderId="0" xfId="38" applyFont="1"/>
    <xf numFmtId="43" fontId="25" fillId="0" borderId="0" xfId="28" applyFont="1"/>
    <xf numFmtId="43" fontId="23" fillId="0" borderId="0" xfId="28" applyFont="1"/>
    <xf numFmtId="43" fontId="25" fillId="0" borderId="0" xfId="28" applyFont="1" applyAlignment="1">
      <alignment horizontal="center"/>
    </xf>
    <xf numFmtId="0" fontId="25" fillId="0" borderId="0" xfId="38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38" applyFont="1" applyAlignment="1">
      <alignment horizontal="center"/>
    </xf>
    <xf numFmtId="0" fontId="25" fillId="0" borderId="0" xfId="0" applyFont="1" applyAlignment="1">
      <alignment horizontal="center"/>
    </xf>
    <xf numFmtId="43" fontId="26" fillId="0" borderId="0" xfId="28" applyFont="1"/>
    <xf numFmtId="0" fontId="25" fillId="0" borderId="0" xfId="38" applyFont="1" applyBorder="1" applyAlignment="1">
      <alignment horizontal="center"/>
    </xf>
    <xf numFmtId="43" fontId="25" fillId="0" borderId="0" xfId="28" applyFont="1" applyBorder="1" applyAlignment="1">
      <alignment horizontal="center"/>
    </xf>
    <xf numFmtId="43" fontId="26" fillId="0" borderId="0" xfId="28" applyFont="1" applyBorder="1" applyAlignment="1">
      <alignment horizontal="center"/>
    </xf>
    <xf numFmtId="0" fontId="25" fillId="0" borderId="0" xfId="38" applyNumberFormat="1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6" fillId="0" borderId="0" xfId="38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14" fontId="26" fillId="0" borderId="0" xfId="0" applyNumberFormat="1" applyFont="1" applyAlignment="1">
      <alignment horizontal="center"/>
    </xf>
    <xf numFmtId="43" fontId="26" fillId="24" borderId="0" xfId="28" applyFont="1" applyFill="1"/>
    <xf numFmtId="43" fontId="26" fillId="24" borderId="0" xfId="28" applyFont="1" applyFill="1" applyAlignment="1">
      <alignment horizontal="right"/>
    </xf>
    <xf numFmtId="0" fontId="26" fillId="24" borderId="0" xfId="38" applyNumberFormat="1" applyFont="1" applyFill="1" applyAlignment="1">
      <alignment horizontal="center"/>
    </xf>
    <xf numFmtId="0" fontId="26" fillId="24" borderId="0" xfId="0" applyFont="1" applyFill="1" applyAlignment="1">
      <alignment horizontal="center"/>
    </xf>
    <xf numFmtId="0" fontId="26" fillId="24" borderId="0" xfId="0" applyFont="1" applyFill="1"/>
    <xf numFmtId="43" fontId="26" fillId="0" borderId="0" xfId="28" applyFont="1" applyAlignment="1">
      <alignment horizontal="right"/>
    </xf>
    <xf numFmtId="0" fontId="26" fillId="24" borderId="0" xfId="0" applyNumberFormat="1" applyFont="1" applyFill="1" applyAlignment="1">
      <alignment horizontal="center"/>
    </xf>
    <xf numFmtId="0" fontId="26" fillId="0" borderId="0" xfId="0" applyNumberFormat="1" applyFont="1" applyAlignment="1">
      <alignment horizontal="center"/>
    </xf>
    <xf numFmtId="43" fontId="26" fillId="0" borderId="0" xfId="28" applyFont="1" applyFill="1"/>
    <xf numFmtId="43" fontId="26" fillId="0" borderId="0" xfId="28" applyFont="1" applyFill="1" applyAlignment="1">
      <alignment horizontal="right"/>
    </xf>
    <xf numFmtId="0" fontId="26" fillId="0" borderId="0" xfId="0" applyNumberFormat="1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applyFont="1" applyFill="1"/>
    <xf numFmtId="43" fontId="26" fillId="25" borderId="0" xfId="28" applyFont="1" applyFill="1"/>
    <xf numFmtId="43" fontId="26" fillId="25" borderId="0" xfId="28" applyFont="1" applyFill="1" applyAlignment="1">
      <alignment horizontal="right"/>
    </xf>
    <xf numFmtId="0" fontId="26" fillId="25" borderId="0" xfId="0" applyNumberFormat="1" applyFont="1" applyFill="1" applyAlignment="1">
      <alignment horizontal="center"/>
    </xf>
    <xf numFmtId="0" fontId="26" fillId="25" borderId="0" xfId="0" applyFont="1" applyFill="1" applyAlignment="1">
      <alignment horizontal="center"/>
    </xf>
    <xf numFmtId="0" fontId="26" fillId="25" borderId="0" xfId="0" applyFont="1" applyFill="1"/>
    <xf numFmtId="43" fontId="26" fillId="25" borderId="0" xfId="0" applyNumberFormat="1" applyFont="1" applyFill="1"/>
    <xf numFmtId="43" fontId="26" fillId="0" borderId="0" xfId="0" applyNumberFormat="1" applyFont="1"/>
    <xf numFmtId="43" fontId="26" fillId="24" borderId="0" xfId="0" applyNumberFormat="1" applyFont="1" applyFill="1"/>
    <xf numFmtId="165" fontId="26" fillId="24" borderId="0" xfId="28" applyNumberFormat="1" applyFont="1" applyFill="1"/>
    <xf numFmtId="14" fontId="26" fillId="24" borderId="0" xfId="0" applyNumberFormat="1" applyFont="1" applyFill="1" applyAlignment="1">
      <alignment horizontal="center"/>
    </xf>
    <xf numFmtId="43" fontId="26" fillId="0" borderId="11" xfId="28" applyFont="1" applyBorder="1"/>
    <xf numFmtId="43" fontId="26" fillId="0" borderId="11" xfId="28" applyFont="1" applyFill="1" applyBorder="1"/>
    <xf numFmtId="43" fontId="26" fillId="0" borderId="11" xfId="28" applyFont="1" applyBorder="1" applyAlignment="1">
      <alignment horizontal="right"/>
    </xf>
    <xf numFmtId="0" fontId="26" fillId="0" borderId="11" xfId="0" applyNumberFormat="1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43" fontId="26" fillId="0" borderId="11" xfId="0" applyNumberFormat="1" applyFont="1" applyBorder="1"/>
    <xf numFmtId="0" fontId="26" fillId="0" borderId="11" xfId="0" applyFont="1" applyBorder="1"/>
    <xf numFmtId="43" fontId="1" fillId="0" borderId="11" xfId="28" applyFont="1" applyBorder="1"/>
    <xf numFmtId="0" fontId="0" fillId="0" borderId="11" xfId="0" applyNumberFormat="1" applyBorder="1" applyAlignment="1">
      <alignment horizontal="center"/>
    </xf>
    <xf numFmtId="0" fontId="0" fillId="0" borderId="11" xfId="0" applyBorder="1"/>
    <xf numFmtId="0" fontId="25" fillId="0" borderId="11" xfId="38" applyFont="1" applyBorder="1" applyAlignment="1">
      <alignment horizontal="center"/>
    </xf>
    <xf numFmtId="43" fontId="25" fillId="0" borderId="11" xfId="28" applyFont="1" applyBorder="1" applyAlignment="1">
      <alignment horizontal="center"/>
    </xf>
    <xf numFmtId="0" fontId="25" fillId="0" borderId="11" xfId="38" applyNumberFormat="1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17" fontId="26" fillId="0" borderId="0" xfId="38" applyNumberFormat="1" applyFont="1" applyAlignment="1">
      <alignment horizontal="center"/>
    </xf>
    <xf numFmtId="17" fontId="26" fillId="24" borderId="0" xfId="38" applyNumberFormat="1" applyFont="1" applyFill="1" applyAlignment="1">
      <alignment horizontal="center"/>
    </xf>
    <xf numFmtId="17" fontId="26" fillId="0" borderId="0" xfId="38" applyNumberFormat="1" applyFont="1" applyFill="1" applyAlignment="1">
      <alignment horizontal="center"/>
    </xf>
    <xf numFmtId="17" fontId="26" fillId="25" borderId="0" xfId="38" applyNumberFormat="1" applyFont="1" applyFill="1" applyAlignment="1">
      <alignment horizontal="center"/>
    </xf>
    <xf numFmtId="17" fontId="26" fillId="0" borderId="11" xfId="38" applyNumberFormat="1" applyFont="1" applyBorder="1" applyAlignment="1">
      <alignment horizontal="center"/>
    </xf>
    <xf numFmtId="17" fontId="26" fillId="0" borderId="11" xfId="38" applyNumberFormat="1" applyFont="1" applyFill="1" applyBorder="1" applyAlignment="1">
      <alignment horizontal="center"/>
    </xf>
    <xf numFmtId="17" fontId="26" fillId="0" borderId="12" xfId="38" applyNumberFormat="1" applyFont="1" applyFill="1" applyBorder="1"/>
    <xf numFmtId="43" fontId="26" fillId="0" borderId="12" xfId="28" applyFont="1" applyBorder="1"/>
    <xf numFmtId="0" fontId="27" fillId="0" borderId="12" xfId="28" applyNumberFormat="1" applyFont="1" applyBorder="1" applyAlignment="1">
      <alignment horizontal="left"/>
    </xf>
    <xf numFmtId="43" fontId="26" fillId="0" borderId="12" xfId="28" applyFont="1" applyFill="1" applyBorder="1"/>
    <xf numFmtId="43" fontId="26" fillId="0" borderId="12" xfId="28" applyFont="1" applyBorder="1" applyAlignment="1">
      <alignment horizontal="right"/>
    </xf>
    <xf numFmtId="0" fontId="26" fillId="0" borderId="12" xfId="0" applyNumberFormat="1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12" xfId="0" applyFont="1" applyBorder="1"/>
    <xf numFmtId="17" fontId="26" fillId="0" borderId="12" xfId="0" applyNumberFormat="1" applyFont="1" applyBorder="1"/>
    <xf numFmtId="43" fontId="1" fillId="0" borderId="0" xfId="28" applyFont="1" applyBorder="1"/>
    <xf numFmtId="43" fontId="26" fillId="0" borderId="0" xfId="0" applyNumberFormat="1" applyFont="1" applyBorder="1"/>
    <xf numFmtId="0" fontId="28" fillId="0" borderId="0" xfId="0" applyFont="1"/>
    <xf numFmtId="43" fontId="28" fillId="0" borderId="0" xfId="28" applyFont="1" applyAlignment="1">
      <alignment horizontal="right"/>
    </xf>
    <xf numFmtId="43" fontId="28" fillId="0" borderId="0" xfId="28" applyFont="1"/>
    <xf numFmtId="0" fontId="27" fillId="0" borderId="0" xfId="0" applyNumberFormat="1" applyFont="1"/>
    <xf numFmtId="0" fontId="28" fillId="0" borderId="0" xfId="0" applyNumberFormat="1" applyFont="1" applyAlignment="1">
      <alignment horizontal="center"/>
    </xf>
    <xf numFmtId="43" fontId="28" fillId="0" borderId="0" xfId="28" applyFont="1" applyBorder="1"/>
    <xf numFmtId="43" fontId="28" fillId="0" borderId="0" xfId="0" applyNumberFormat="1" applyFont="1" applyBorder="1"/>
    <xf numFmtId="17" fontId="28" fillId="0" borderId="0" xfId="38" applyNumberFormat="1" applyFont="1" applyFill="1"/>
    <xf numFmtId="43" fontId="28" fillId="0" borderId="0" xfId="28" applyFont="1" applyFill="1"/>
    <xf numFmtId="0" fontId="27" fillId="0" borderId="0" xfId="28" applyNumberFormat="1" applyFont="1"/>
    <xf numFmtId="0" fontId="28" fillId="0" borderId="0" xfId="0" applyFont="1" applyAlignment="1">
      <alignment horizontal="center"/>
    </xf>
    <xf numFmtId="0" fontId="28" fillId="0" borderId="0" xfId="0" applyFont="1" applyBorder="1"/>
    <xf numFmtId="43" fontId="28" fillId="0" borderId="0" xfId="28" applyFont="1" applyAlignment="1">
      <alignment horizontal="left"/>
    </xf>
    <xf numFmtId="2" fontId="0" fillId="0" borderId="0" xfId="0" applyNumberFormat="1"/>
    <xf numFmtId="2" fontId="0" fillId="0" borderId="11" xfId="0" applyNumberFormat="1" applyBorder="1"/>
    <xf numFmtId="164" fontId="1" fillId="0" borderId="0" xfId="0" applyNumberFormat="1" applyFont="1"/>
    <xf numFmtId="0" fontId="21" fillId="0" borderId="0" xfId="0" applyFont="1" applyAlignment="1">
      <alignment horizontal="center"/>
    </xf>
    <xf numFmtId="0" fontId="25" fillId="0" borderId="0" xfId="0" applyFont="1"/>
    <xf numFmtId="0" fontId="25" fillId="0" borderId="0" xfId="0" applyNumberFormat="1" applyFont="1" applyAlignment="1">
      <alignment horizontal="center"/>
    </xf>
    <xf numFmtId="2" fontId="23" fillId="0" borderId="0" xfId="0" applyNumberFormat="1" applyFont="1"/>
  </cellXfs>
  <cellStyles count="10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1 - 20%" xfId="45"/>
    <cellStyle name="Accent1 - 40%" xfId="46"/>
    <cellStyle name="Accent1 - 60%" xfId="47"/>
    <cellStyle name="Accent2" xfId="20" builtinId="33" customBuiltin="1"/>
    <cellStyle name="Accent2 - 20%" xfId="48"/>
    <cellStyle name="Accent2 - 40%" xfId="49"/>
    <cellStyle name="Accent2 - 60%" xfId="50"/>
    <cellStyle name="Accent3" xfId="21" builtinId="37" customBuiltin="1"/>
    <cellStyle name="Accent3 - 20%" xfId="51"/>
    <cellStyle name="Accent3 - 40%" xfId="52"/>
    <cellStyle name="Accent3 - 60%" xfId="53"/>
    <cellStyle name="Accent4" xfId="22" builtinId="41" customBuiltin="1"/>
    <cellStyle name="Accent4 - 20%" xfId="54"/>
    <cellStyle name="Accent4 - 40%" xfId="55"/>
    <cellStyle name="Accent4 - 60%" xfId="56"/>
    <cellStyle name="Accent5" xfId="23" builtinId="45" customBuiltin="1"/>
    <cellStyle name="Accent5 - 20%" xfId="57"/>
    <cellStyle name="Accent5 - 40%" xfId="58"/>
    <cellStyle name="Accent5 - 60%" xfId="59"/>
    <cellStyle name="Accent6" xfId="24" builtinId="49" customBuiltin="1"/>
    <cellStyle name="Accent6 - 20%" xfId="60"/>
    <cellStyle name="Accent6 - 40%" xfId="61"/>
    <cellStyle name="Accent6 - 60%" xfId="62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mphasis 1" xfId="63"/>
    <cellStyle name="Emphasis 2" xfId="64"/>
    <cellStyle name="Emphasis 3" xfId="65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4"/>
    <cellStyle name="Normal_Sheet1" xfId="38"/>
    <cellStyle name="Note" xfId="39" builtinId="10" customBuiltin="1"/>
    <cellStyle name="Output" xfId="40" builtinId="21" customBuiltin="1"/>
    <cellStyle name="SAPBEXaggData" xfId="66"/>
    <cellStyle name="SAPBEXaggDataEmph" xfId="67"/>
    <cellStyle name="SAPBEXaggItem" xfId="68"/>
    <cellStyle name="SAPBEXaggItemX" xfId="69"/>
    <cellStyle name="SAPBEXchaText" xfId="70"/>
    <cellStyle name="SAPBEXexcBad7" xfId="71"/>
    <cellStyle name="SAPBEXexcBad8" xfId="72"/>
    <cellStyle name="SAPBEXexcBad9" xfId="73"/>
    <cellStyle name="SAPBEXexcCritical4" xfId="74"/>
    <cellStyle name="SAPBEXexcCritical5" xfId="75"/>
    <cellStyle name="SAPBEXexcCritical6" xfId="76"/>
    <cellStyle name="SAPBEXexcGood1" xfId="77"/>
    <cellStyle name="SAPBEXexcGood2" xfId="78"/>
    <cellStyle name="SAPBEXexcGood3" xfId="79"/>
    <cellStyle name="SAPBEXfilterDrill" xfId="80"/>
    <cellStyle name="SAPBEXfilterItem" xfId="81"/>
    <cellStyle name="SAPBEXfilterText" xfId="82"/>
    <cellStyle name="SAPBEXformats" xfId="83"/>
    <cellStyle name="SAPBEXheaderItem" xfId="84"/>
    <cellStyle name="SAPBEXheaderText" xfId="85"/>
    <cellStyle name="SAPBEXHLevel0" xfId="86"/>
    <cellStyle name="SAPBEXHLevel0X" xfId="87"/>
    <cellStyle name="SAPBEXHLevel1" xfId="88"/>
    <cellStyle name="SAPBEXHLevel1X" xfId="89"/>
    <cellStyle name="SAPBEXHLevel2" xfId="90"/>
    <cellStyle name="SAPBEXHLevel2X" xfId="91"/>
    <cellStyle name="SAPBEXHLevel3" xfId="92"/>
    <cellStyle name="SAPBEXHLevel3X" xfId="93"/>
    <cellStyle name="SAPBEXinputData" xfId="94"/>
    <cellStyle name="SAPBEXresData" xfId="95"/>
    <cellStyle name="SAPBEXresDataEmph" xfId="96"/>
    <cellStyle name="SAPBEXresItem" xfId="97"/>
    <cellStyle name="SAPBEXresItemX" xfId="98"/>
    <cellStyle name="SAPBEXstdData" xfId="99"/>
    <cellStyle name="SAPBEXstdDataEmph" xfId="100"/>
    <cellStyle name="SAPBEXstdItem" xfId="101"/>
    <cellStyle name="SAPBEXstdItemX" xfId="102"/>
    <cellStyle name="SAPBEXtitle" xfId="103"/>
    <cellStyle name="SAPBEXundefined" xfId="104"/>
    <cellStyle name="Sheet Title" xfId="10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G/FPLES/Recons/2000&amp;2001&amp;2002/0700-present/FPL/DECOM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n-Qual"/>
      <sheetName val="Qualified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zoomScaleNormal="100" workbookViewId="0">
      <selection activeCell="A3" sqref="A1:XFD3"/>
    </sheetView>
  </sheetViews>
  <sheetFormatPr defaultRowHeight="13.2" x14ac:dyDescent="0.25"/>
  <cols>
    <col min="1" max="1" width="11.88671875" bestFit="1" customWidth="1"/>
    <col min="2" max="2" width="8.6640625" bestFit="1" customWidth="1"/>
    <col min="3" max="3" width="9.33203125" bestFit="1" customWidth="1"/>
    <col min="4" max="5" width="8.88671875" bestFit="1" customWidth="1"/>
    <col min="6" max="6" width="8.44140625" bestFit="1" customWidth="1"/>
    <col min="7" max="7" width="11" bestFit="1" customWidth="1"/>
    <col min="8" max="8" width="8.6640625" bestFit="1" customWidth="1"/>
    <col min="9" max="9" width="8" bestFit="1" customWidth="1"/>
    <col min="10" max="10" width="11.88671875" customWidth="1"/>
    <col min="11" max="11" width="11.6640625" customWidth="1"/>
    <col min="12" max="12" width="10.5546875" style="100" bestFit="1" customWidth="1"/>
    <col min="13" max="13" width="8.88671875" customWidth="1"/>
    <col min="14" max="14" width="15.33203125" customWidth="1"/>
    <col min="15" max="15" width="10.88671875" customWidth="1"/>
    <col min="16" max="16" width="14.109375" customWidth="1"/>
    <col min="17" max="17" width="11" bestFit="1" customWidth="1"/>
    <col min="18" max="18" width="12.88671875" customWidth="1"/>
    <col min="19" max="19" width="11.33203125" bestFit="1" customWidth="1"/>
    <col min="20" max="20" width="8.44140625" customWidth="1"/>
    <col min="21" max="21" width="13.6640625" customWidth="1"/>
    <col min="22" max="22" width="7.33203125" customWidth="1"/>
    <col min="23" max="23" width="10.109375" customWidth="1"/>
    <col min="24" max="24" width="35.5546875" bestFit="1" customWidth="1"/>
  </cols>
  <sheetData>
    <row r="1" spans="1:13" s="9" customFormat="1" x14ac:dyDescent="0.25">
      <c r="A1" s="9" t="s">
        <v>78</v>
      </c>
      <c r="L1" s="106"/>
    </row>
    <row r="2" spans="1:13" s="9" customFormat="1" x14ac:dyDescent="0.25">
      <c r="A2" s="9" t="s">
        <v>79</v>
      </c>
      <c r="L2" s="106"/>
    </row>
    <row r="3" spans="1:13" s="9" customFormat="1" x14ac:dyDescent="0.25">
      <c r="L3" s="106"/>
    </row>
    <row r="4" spans="1:13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J4" s="100"/>
      <c r="L4"/>
    </row>
    <row r="5" spans="1:13" x14ac:dyDescent="0.25">
      <c r="H5" t="s">
        <v>7</v>
      </c>
      <c r="I5" t="s">
        <v>8</v>
      </c>
      <c r="J5" s="100" t="s">
        <v>9</v>
      </c>
      <c r="K5" t="s">
        <v>10</v>
      </c>
      <c r="L5" t="s">
        <v>11</v>
      </c>
      <c r="M5" t="s">
        <v>12</v>
      </c>
    </row>
    <row r="6" spans="1:13" x14ac:dyDescent="0.25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s="100" t="s">
        <v>22</v>
      </c>
      <c r="K6" t="s">
        <v>23</v>
      </c>
      <c r="L6" t="s">
        <v>24</v>
      </c>
      <c r="M6" t="s">
        <v>25</v>
      </c>
    </row>
    <row r="7" spans="1:13" x14ac:dyDescent="0.25">
      <c r="A7" t="s">
        <v>26</v>
      </c>
      <c r="B7" s="102"/>
      <c r="C7" s="1"/>
      <c r="D7" t="s">
        <v>27</v>
      </c>
      <c r="E7">
        <v>1500</v>
      </c>
      <c r="F7" t="s">
        <v>28</v>
      </c>
      <c r="G7" t="s">
        <v>29</v>
      </c>
      <c r="J7" s="100"/>
      <c r="L7"/>
    </row>
    <row r="8" spans="1:13" x14ac:dyDescent="0.25">
      <c r="H8">
        <v>40</v>
      </c>
      <c r="I8">
        <v>5960150</v>
      </c>
      <c r="J8" s="100">
        <f>ROUND('New Amort Sch with Call'!B97,2)</f>
        <v>111666.67</v>
      </c>
      <c r="K8">
        <v>6020000895</v>
      </c>
      <c r="L8"/>
      <c r="M8" t="s">
        <v>30</v>
      </c>
    </row>
    <row r="9" spans="1:13" x14ac:dyDescent="0.25">
      <c r="H9">
        <v>40</v>
      </c>
      <c r="I9">
        <v>6700025</v>
      </c>
      <c r="J9" s="100">
        <f>ROUND('New Amort Sch with Call'!E97,2)</f>
        <v>225359.38</v>
      </c>
      <c r="K9">
        <v>6020000895</v>
      </c>
      <c r="L9"/>
      <c r="M9" t="s">
        <v>31</v>
      </c>
    </row>
    <row r="10" spans="1:13" x14ac:dyDescent="0.25">
      <c r="H10">
        <v>40</v>
      </c>
      <c r="I10">
        <v>6701200</v>
      </c>
      <c r="J10" s="100">
        <f>ROUND('New Amort Sch with Call'!G97,2)</f>
        <v>11267.97</v>
      </c>
      <c r="K10">
        <v>6020000895</v>
      </c>
      <c r="L10"/>
      <c r="M10" t="s">
        <v>32</v>
      </c>
    </row>
    <row r="11" spans="1:13" x14ac:dyDescent="0.25">
      <c r="H11">
        <v>50</v>
      </c>
      <c r="I11">
        <v>2650855</v>
      </c>
      <c r="J11" s="100">
        <f>+J8</f>
        <v>111666.67</v>
      </c>
      <c r="L11">
        <v>6037</v>
      </c>
      <c r="M11" t="s">
        <v>30</v>
      </c>
    </row>
    <row r="12" spans="1:13" x14ac:dyDescent="0.25">
      <c r="H12">
        <v>50</v>
      </c>
      <c r="I12">
        <v>3300050</v>
      </c>
      <c r="J12" s="100">
        <f>+J9</f>
        <v>225359.38</v>
      </c>
      <c r="L12">
        <v>6037</v>
      </c>
      <c r="M12" t="s">
        <v>31</v>
      </c>
    </row>
    <row r="13" spans="1:13" s="65" customFormat="1" ht="13.8" thickBot="1" x14ac:dyDescent="0.3">
      <c r="H13" s="65">
        <v>50</v>
      </c>
      <c r="I13" s="65">
        <v>3320150</v>
      </c>
      <c r="J13" s="101">
        <f>+J10</f>
        <v>11267.97</v>
      </c>
      <c r="L13" s="65">
        <v>6037</v>
      </c>
      <c r="M13" s="65" t="s">
        <v>32</v>
      </c>
    </row>
  </sheetData>
  <phoneticPr fontId="0" type="noConversion"/>
  <pageMargins left="0.75" right="0.75" top="1" bottom="1" header="0.5" footer="0.5"/>
  <pageSetup scale="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410"/>
  <sheetViews>
    <sheetView zoomScaleNormal="100" zoomScaleSheetLayoutView="100" workbookViewId="0">
      <selection activeCell="A2" sqref="A2"/>
    </sheetView>
  </sheetViews>
  <sheetFormatPr defaultColWidth="9.109375" defaultRowHeight="11.4" x14ac:dyDescent="0.2"/>
  <cols>
    <col min="1" max="1" width="12.6640625" style="87" customWidth="1"/>
    <col min="2" max="2" width="13.33203125" style="89" customWidth="1"/>
    <col min="3" max="3" width="14" style="87" bestFit="1" customWidth="1"/>
    <col min="4" max="4" width="11.33203125" style="87" bestFit="1" customWidth="1"/>
    <col min="5" max="5" width="12.88671875" style="89" customWidth="1"/>
    <col min="6" max="6" width="15.33203125" style="89" bestFit="1" customWidth="1"/>
    <col min="7" max="7" width="16" style="89" bestFit="1" customWidth="1"/>
    <col min="8" max="8" width="16.33203125" style="89" customWidth="1"/>
    <col min="9" max="9" width="12.44140625" style="89" customWidth="1"/>
    <col min="10" max="10" width="15.5546875" style="89" customWidth="1"/>
    <col min="11" max="11" width="10.44140625" style="91" customWidth="1"/>
    <col min="12" max="12" width="12.6640625" style="87" customWidth="1"/>
    <col min="13" max="13" width="14.5546875" style="87" bestFit="1" customWidth="1"/>
    <col min="14" max="14" width="2" style="87" customWidth="1"/>
    <col min="15" max="15" width="13.109375" style="89" customWidth="1"/>
    <col min="16" max="16" width="1.88671875" style="87" customWidth="1"/>
    <col min="17" max="17" width="12" style="87" customWidth="1"/>
    <col min="18" max="16384" width="9.109375" style="87"/>
  </cols>
  <sheetData>
    <row r="1" spans="1:15" s="104" customFormat="1" ht="12" x14ac:dyDescent="0.25">
      <c r="A1" s="104" t="s">
        <v>80</v>
      </c>
      <c r="B1" s="16"/>
      <c r="E1" s="16"/>
      <c r="F1" s="16"/>
      <c r="G1" s="16"/>
      <c r="H1" s="16"/>
      <c r="I1" s="16"/>
      <c r="J1" s="16"/>
      <c r="K1" s="105"/>
      <c r="O1" s="16"/>
    </row>
    <row r="2" spans="1:15" s="104" customFormat="1" ht="12" x14ac:dyDescent="0.25">
      <c r="A2" s="104" t="s">
        <v>79</v>
      </c>
      <c r="B2" s="16"/>
      <c r="E2" s="16"/>
      <c r="F2" s="16"/>
      <c r="G2" s="16"/>
      <c r="H2" s="16"/>
      <c r="I2" s="16"/>
      <c r="J2" s="16"/>
      <c r="K2" s="105"/>
      <c r="O2" s="16"/>
    </row>
    <row r="3" spans="1:15" s="104" customFormat="1" ht="12" x14ac:dyDescent="0.25">
      <c r="B3" s="16"/>
      <c r="E3" s="16"/>
      <c r="F3" s="16"/>
      <c r="G3" s="16"/>
      <c r="H3" s="16"/>
      <c r="I3" s="16"/>
      <c r="J3" s="16"/>
      <c r="K3" s="105"/>
      <c r="O3" s="16"/>
    </row>
    <row r="4" spans="1:15" customFormat="1" ht="24.6" x14ac:dyDescent="0.4">
      <c r="A4" s="103" t="s">
        <v>77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3"/>
    </row>
    <row r="5" spans="1:15" customFormat="1" ht="24.6" x14ac:dyDescent="0.4">
      <c r="A5" s="103" t="s">
        <v>33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3"/>
    </row>
    <row r="6" spans="1:15" customFormat="1" ht="24.6" x14ac:dyDescent="0.4">
      <c r="A6" s="103" t="s">
        <v>34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3"/>
    </row>
    <row r="7" spans="1:15" customFormat="1" ht="18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</row>
    <row r="8" spans="1:15" customFormat="1" ht="13.2" x14ac:dyDescent="0.25">
      <c r="A8" s="5"/>
      <c r="B8" s="6"/>
      <c r="C8" s="5"/>
      <c r="D8" s="5"/>
      <c r="E8" s="6"/>
      <c r="F8" s="7" t="s">
        <v>35</v>
      </c>
      <c r="G8" s="7" t="s">
        <v>36</v>
      </c>
      <c r="H8" s="6"/>
      <c r="I8" s="6"/>
      <c r="J8" s="6"/>
      <c r="K8" s="8"/>
      <c r="L8" s="9"/>
      <c r="M8" s="9"/>
    </row>
    <row r="9" spans="1:15" customFormat="1" ht="13.2" x14ac:dyDescent="0.25">
      <c r="A9" s="5"/>
      <c r="B9" s="6"/>
      <c r="C9" s="5"/>
      <c r="D9" s="5"/>
      <c r="E9" s="10" t="s">
        <v>37</v>
      </c>
      <c r="F9" s="11">
        <v>5960150</v>
      </c>
      <c r="G9" s="11">
        <v>6020000895</v>
      </c>
      <c r="H9" s="12" t="s">
        <v>38</v>
      </c>
      <c r="I9" s="12"/>
      <c r="J9" s="4"/>
      <c r="K9" s="8"/>
      <c r="L9" s="9"/>
      <c r="M9" s="9"/>
    </row>
    <row r="10" spans="1:15" customFormat="1" ht="13.2" x14ac:dyDescent="0.25">
      <c r="A10" s="5"/>
      <c r="B10" s="6"/>
      <c r="C10" s="5"/>
      <c r="D10" s="5"/>
      <c r="E10" s="10" t="s">
        <v>37</v>
      </c>
      <c r="F10" s="11">
        <v>6700025</v>
      </c>
      <c r="G10" s="11">
        <v>6020000895</v>
      </c>
      <c r="H10" s="12" t="s">
        <v>39</v>
      </c>
      <c r="I10" s="12"/>
      <c r="J10" s="4"/>
      <c r="K10" s="8"/>
      <c r="L10" s="9"/>
      <c r="M10" s="9"/>
    </row>
    <row r="11" spans="1:15" customFormat="1" ht="13.2" x14ac:dyDescent="0.25">
      <c r="A11" s="5"/>
      <c r="B11" s="6"/>
      <c r="C11" s="5"/>
      <c r="D11" s="5"/>
      <c r="E11" s="10" t="s">
        <v>37</v>
      </c>
      <c r="F11" s="11">
        <v>6701200</v>
      </c>
      <c r="G11" s="11">
        <v>6020000895</v>
      </c>
      <c r="H11" s="12" t="s">
        <v>40</v>
      </c>
      <c r="I11" s="12"/>
      <c r="J11" s="4"/>
      <c r="K11" s="8"/>
      <c r="L11" s="9"/>
      <c r="M11" s="9"/>
    </row>
    <row r="12" spans="1:15" customFormat="1" ht="13.2" x14ac:dyDescent="0.25">
      <c r="A12" s="5"/>
      <c r="B12" s="6"/>
      <c r="C12" s="5"/>
      <c r="D12" s="5"/>
      <c r="E12" s="10" t="s">
        <v>41</v>
      </c>
      <c r="F12" s="11">
        <v>2650855</v>
      </c>
      <c r="G12" s="11">
        <v>6037</v>
      </c>
      <c r="H12" s="12" t="s">
        <v>42</v>
      </c>
      <c r="I12" s="12"/>
      <c r="J12" s="4"/>
      <c r="K12" s="8"/>
      <c r="L12" s="9"/>
      <c r="M12" s="9"/>
    </row>
    <row r="13" spans="1:15" customFormat="1" ht="13.2" x14ac:dyDescent="0.25">
      <c r="A13" s="5"/>
      <c r="B13" s="6"/>
      <c r="C13" s="5"/>
      <c r="D13" s="5"/>
      <c r="E13" s="10" t="s">
        <v>41</v>
      </c>
      <c r="F13" s="11">
        <v>3300050</v>
      </c>
      <c r="G13" s="11">
        <v>6037</v>
      </c>
      <c r="H13" s="12" t="s">
        <v>43</v>
      </c>
      <c r="I13" s="12"/>
      <c r="J13" s="4"/>
      <c r="K13" s="8"/>
      <c r="L13" s="9"/>
      <c r="M13" s="9"/>
    </row>
    <row r="14" spans="1:15" customFormat="1" ht="13.2" x14ac:dyDescent="0.25">
      <c r="A14" s="5"/>
      <c r="B14" s="6"/>
      <c r="C14" s="5"/>
      <c r="D14" s="5"/>
      <c r="E14" s="10" t="s">
        <v>41</v>
      </c>
      <c r="F14" s="11">
        <v>3320150</v>
      </c>
      <c r="G14" s="11">
        <v>6037</v>
      </c>
      <c r="H14" s="12" t="s">
        <v>44</v>
      </c>
      <c r="I14" s="12"/>
      <c r="J14" s="4"/>
      <c r="K14" s="8"/>
      <c r="L14" s="9"/>
      <c r="M14" s="9"/>
    </row>
    <row r="15" spans="1:15" customFormat="1" ht="13.2" x14ac:dyDescent="0.25">
      <c r="A15" s="5"/>
      <c r="B15" s="6"/>
      <c r="C15" s="5"/>
      <c r="D15" s="5"/>
      <c r="E15" s="6"/>
      <c r="F15" s="10"/>
      <c r="G15" s="10"/>
      <c r="H15" s="12"/>
      <c r="I15" s="10"/>
      <c r="J15" s="4"/>
      <c r="K15" s="8"/>
    </row>
    <row r="16" spans="1:15" s="9" customFormat="1" ht="13.2" x14ac:dyDescent="0.25">
      <c r="A16" s="13"/>
      <c r="B16" s="14"/>
      <c r="C16" s="15"/>
      <c r="D16" s="15"/>
      <c r="E16" s="16"/>
      <c r="F16" s="17"/>
      <c r="G16" s="10" t="s">
        <v>45</v>
      </c>
      <c r="H16" s="16"/>
      <c r="I16" s="16"/>
      <c r="J16" s="18"/>
      <c r="K16" s="19"/>
    </row>
    <row r="17" spans="1:13" s="20" customFormat="1" ht="13.2" x14ac:dyDescent="0.25">
      <c r="B17" s="18" t="s">
        <v>45</v>
      </c>
      <c r="C17" s="21" t="s">
        <v>46</v>
      </c>
      <c r="D17" s="21"/>
      <c r="E17" s="18" t="s">
        <v>45</v>
      </c>
      <c r="F17" s="18" t="s">
        <v>47</v>
      </c>
      <c r="G17" s="18" t="s">
        <v>48</v>
      </c>
      <c r="H17" s="18" t="s">
        <v>49</v>
      </c>
      <c r="I17" s="18"/>
      <c r="J17" s="18" t="s">
        <v>50</v>
      </c>
      <c r="K17" s="19" t="s">
        <v>51</v>
      </c>
      <c r="L17" s="20" t="s">
        <v>52</v>
      </c>
      <c r="M17" s="20" t="s">
        <v>53</v>
      </c>
    </row>
    <row r="18" spans="1:13" s="69" customFormat="1" ht="12.6" thickBot="1" x14ac:dyDescent="0.3">
      <c r="A18" s="66" t="s">
        <v>54</v>
      </c>
      <c r="B18" s="67" t="s">
        <v>55</v>
      </c>
      <c r="C18" s="66" t="s">
        <v>56</v>
      </c>
      <c r="D18" s="66" t="s">
        <v>57</v>
      </c>
      <c r="E18" s="67" t="s">
        <v>58</v>
      </c>
      <c r="F18" s="67" t="s">
        <v>59</v>
      </c>
      <c r="G18" s="67" t="s">
        <v>60</v>
      </c>
      <c r="H18" s="67" t="s">
        <v>61</v>
      </c>
      <c r="I18" s="67"/>
      <c r="J18" s="67" t="s">
        <v>62</v>
      </c>
      <c r="K18" s="68" t="s">
        <v>63</v>
      </c>
      <c r="L18" s="69" t="s">
        <v>64</v>
      </c>
      <c r="M18" s="69" t="s">
        <v>65</v>
      </c>
    </row>
    <row r="19" spans="1:13" s="28" customFormat="1" ht="12" x14ac:dyDescent="0.25">
      <c r="A19" s="24"/>
      <c r="B19" s="25"/>
      <c r="C19" s="24"/>
      <c r="D19" s="24"/>
      <c r="E19" s="25"/>
      <c r="F19" s="25"/>
      <c r="G19" s="25"/>
      <c r="H19" s="25"/>
      <c r="I19" s="25"/>
      <c r="J19" s="25"/>
      <c r="K19" s="27"/>
    </row>
    <row r="20" spans="1:13" s="22" customFormat="1" ht="12" x14ac:dyDescent="0.25">
      <c r="A20" s="70">
        <v>40056</v>
      </c>
      <c r="B20" s="23"/>
      <c r="C20" s="24"/>
      <c r="D20" s="24"/>
      <c r="E20" s="25"/>
      <c r="F20" s="26"/>
      <c r="G20" s="26"/>
      <c r="H20" s="25"/>
      <c r="I20" s="25"/>
      <c r="J20" s="25"/>
      <c r="K20" s="27"/>
      <c r="L20" s="28"/>
    </row>
    <row r="21" spans="1:13" s="22" customFormat="1" ht="12" x14ac:dyDescent="0.25">
      <c r="A21" s="70">
        <v>40086</v>
      </c>
      <c r="B21" s="23"/>
      <c r="C21" s="24"/>
      <c r="D21" s="24"/>
      <c r="E21" s="25"/>
      <c r="F21" s="26"/>
      <c r="G21" s="26"/>
      <c r="H21" s="25"/>
      <c r="I21" s="25"/>
      <c r="J21" s="25"/>
      <c r="K21" s="27"/>
      <c r="L21" s="28"/>
    </row>
    <row r="22" spans="1:13" s="31" customFormat="1" x14ac:dyDescent="0.2">
      <c r="A22" s="70">
        <v>40117</v>
      </c>
      <c r="B22" s="23"/>
      <c r="C22" s="23"/>
      <c r="D22" s="23"/>
      <c r="E22" s="23"/>
      <c r="F22" s="23"/>
      <c r="G22" s="23"/>
      <c r="H22" s="23"/>
      <c r="I22" s="23"/>
      <c r="J22" s="23"/>
      <c r="K22" s="29"/>
      <c r="L22" s="30"/>
    </row>
    <row r="23" spans="1:13" s="31" customFormat="1" x14ac:dyDescent="0.2">
      <c r="A23" s="70">
        <v>40147</v>
      </c>
      <c r="B23" s="23"/>
      <c r="C23" s="23"/>
      <c r="D23" s="23"/>
      <c r="E23" s="23"/>
      <c r="F23" s="23"/>
      <c r="G23" s="23"/>
      <c r="H23" s="23"/>
      <c r="I23" s="23"/>
      <c r="J23" s="23"/>
      <c r="K23" s="29"/>
      <c r="L23" s="32"/>
    </row>
    <row r="24" spans="1:13" s="37" customFormat="1" x14ac:dyDescent="0.2">
      <c r="A24" s="71">
        <v>40178</v>
      </c>
      <c r="B24" s="33"/>
      <c r="C24" s="33">
        <v>0</v>
      </c>
      <c r="D24" s="33"/>
      <c r="E24" s="33"/>
      <c r="F24" s="34">
        <v>645722.6</v>
      </c>
      <c r="G24" s="34"/>
      <c r="H24" s="33">
        <f>+C24+F24</f>
        <v>645722.6</v>
      </c>
      <c r="I24" s="33"/>
      <c r="J24" s="33">
        <f>+H24</f>
        <v>645722.6</v>
      </c>
      <c r="K24" s="35"/>
      <c r="L24" s="36"/>
    </row>
    <row r="25" spans="1:13" s="31" customFormat="1" x14ac:dyDescent="0.2">
      <c r="A25" s="70">
        <v>40209</v>
      </c>
      <c r="B25" s="23"/>
      <c r="C25" s="23"/>
      <c r="D25" s="23"/>
      <c r="E25" s="23"/>
      <c r="F25" s="23"/>
      <c r="G25" s="23"/>
      <c r="H25" s="23"/>
      <c r="I25" s="23"/>
      <c r="J25" s="23"/>
      <c r="K25" s="29"/>
      <c r="L25" s="30"/>
    </row>
    <row r="26" spans="1:13" s="31" customFormat="1" x14ac:dyDescent="0.2">
      <c r="A26" s="70">
        <v>40237</v>
      </c>
      <c r="B26" s="23"/>
      <c r="C26" s="23"/>
      <c r="D26" s="23"/>
      <c r="E26" s="23"/>
      <c r="F26" s="23"/>
      <c r="G26" s="23"/>
      <c r="H26" s="23"/>
      <c r="I26" s="23"/>
      <c r="J26" s="23"/>
      <c r="K26" s="29"/>
      <c r="L26" s="30"/>
    </row>
    <row r="27" spans="1:13" s="31" customFormat="1" x14ac:dyDescent="0.2">
      <c r="A27" s="70">
        <v>40268</v>
      </c>
      <c r="B27" s="23"/>
      <c r="C27" s="23"/>
      <c r="D27" s="23"/>
      <c r="E27" s="23"/>
      <c r="F27" s="38"/>
      <c r="G27" s="38"/>
      <c r="H27" s="23"/>
      <c r="I27" s="23"/>
      <c r="J27" s="23"/>
      <c r="K27" s="29"/>
      <c r="L27" s="32"/>
    </row>
    <row r="28" spans="1:13" s="37" customFormat="1" x14ac:dyDescent="0.2">
      <c r="A28" s="71">
        <v>40298</v>
      </c>
      <c r="B28" s="33"/>
      <c r="C28" s="33"/>
      <c r="D28" s="33"/>
      <c r="E28" s="33"/>
      <c r="F28" s="34">
        <v>1684493.75</v>
      </c>
      <c r="G28" s="34"/>
      <c r="H28" s="33">
        <f>+C28+F28</f>
        <v>1684493.75</v>
      </c>
      <c r="I28" s="33"/>
      <c r="J28" s="33"/>
      <c r="K28" s="35"/>
      <c r="L28" s="36"/>
    </row>
    <row r="29" spans="1:13" s="31" customFormat="1" x14ac:dyDescent="0.2">
      <c r="A29" s="70">
        <v>40329</v>
      </c>
      <c r="B29" s="23"/>
      <c r="C29" s="23"/>
      <c r="D29" s="23"/>
      <c r="E29" s="23"/>
      <c r="F29" s="38"/>
      <c r="G29" s="38"/>
      <c r="H29" s="23"/>
      <c r="I29" s="23"/>
      <c r="J29" s="23"/>
      <c r="K29" s="29"/>
      <c r="L29" s="32"/>
    </row>
    <row r="30" spans="1:13" s="31" customFormat="1" x14ac:dyDescent="0.2">
      <c r="A30" s="70">
        <v>40359</v>
      </c>
      <c r="B30" s="23"/>
      <c r="C30" s="23"/>
      <c r="D30" s="23"/>
      <c r="E30" s="23"/>
      <c r="F30" s="38"/>
      <c r="G30" s="38"/>
      <c r="H30" s="23"/>
      <c r="I30" s="23"/>
      <c r="J30" s="23"/>
      <c r="K30" s="29"/>
      <c r="L30" s="30"/>
    </row>
    <row r="31" spans="1:13" s="31" customFormat="1" x14ac:dyDescent="0.2">
      <c r="A31" s="70">
        <v>40390</v>
      </c>
      <c r="B31" s="23"/>
      <c r="C31" s="23"/>
      <c r="D31" s="23"/>
      <c r="E31" s="23"/>
      <c r="F31" s="38"/>
      <c r="G31" s="38"/>
      <c r="H31" s="23"/>
      <c r="I31" s="23"/>
      <c r="J31" s="23"/>
      <c r="K31" s="29"/>
      <c r="L31" s="30"/>
    </row>
    <row r="32" spans="1:13" s="31" customFormat="1" x14ac:dyDescent="0.2">
      <c r="A32" s="70">
        <v>40421</v>
      </c>
      <c r="B32" s="23"/>
      <c r="C32" s="23"/>
      <c r="D32" s="23"/>
      <c r="E32" s="23"/>
      <c r="F32" s="38"/>
      <c r="G32" s="38"/>
      <c r="H32" s="23"/>
      <c r="I32" s="23"/>
      <c r="J32" s="23"/>
      <c r="K32" s="29"/>
      <c r="L32" s="30"/>
    </row>
    <row r="33" spans="1:13" s="31" customFormat="1" x14ac:dyDescent="0.2">
      <c r="A33" s="70">
        <v>40451</v>
      </c>
      <c r="B33" s="23"/>
      <c r="C33" s="23"/>
      <c r="D33" s="23"/>
      <c r="E33" s="23"/>
      <c r="F33" s="38"/>
      <c r="G33" s="38"/>
      <c r="H33" s="23"/>
      <c r="I33" s="23"/>
      <c r="J33" s="23"/>
      <c r="K33" s="29"/>
      <c r="L33" s="32"/>
    </row>
    <row r="34" spans="1:13" s="37" customFormat="1" x14ac:dyDescent="0.2">
      <c r="A34" s="71">
        <v>40482</v>
      </c>
      <c r="B34" s="33"/>
      <c r="C34" s="33"/>
      <c r="D34" s="33"/>
      <c r="E34" s="33"/>
      <c r="F34" s="34">
        <f>+F28</f>
        <v>1684493.75</v>
      </c>
      <c r="G34" s="34"/>
      <c r="H34" s="33">
        <f>+C34+F34</f>
        <v>1684493.75</v>
      </c>
      <c r="I34" s="33"/>
      <c r="J34" s="33">
        <f>+H28+H34</f>
        <v>3368987.5</v>
      </c>
      <c r="K34" s="39"/>
      <c r="L34" s="36"/>
      <c r="M34" s="33"/>
    </row>
    <row r="35" spans="1:13" s="31" customFormat="1" x14ac:dyDescent="0.2">
      <c r="A35" s="70">
        <v>40512</v>
      </c>
      <c r="B35" s="23"/>
      <c r="C35" s="23"/>
      <c r="D35" s="23"/>
      <c r="E35" s="23"/>
      <c r="F35" s="38"/>
      <c r="G35" s="38"/>
      <c r="H35" s="23"/>
      <c r="I35" s="23"/>
      <c r="J35" s="23"/>
      <c r="K35" s="40"/>
      <c r="L35" s="32"/>
    </row>
    <row r="36" spans="1:13" s="45" customFormat="1" x14ac:dyDescent="0.2">
      <c r="A36" s="72">
        <v>40543</v>
      </c>
      <c r="B36" s="41"/>
      <c r="C36" s="41"/>
      <c r="D36" s="41"/>
      <c r="E36" s="41"/>
      <c r="F36" s="42"/>
      <c r="G36" s="42"/>
      <c r="H36" s="41"/>
      <c r="I36" s="41"/>
      <c r="J36" s="41"/>
      <c r="K36" s="43"/>
      <c r="L36" s="44"/>
    </row>
    <row r="37" spans="1:13" s="50" customFormat="1" x14ac:dyDescent="0.2">
      <c r="A37" s="73">
        <v>40574</v>
      </c>
      <c r="B37" s="46">
        <f t="shared" ref="B37:B45" si="0">1065000/9</f>
        <v>118333.33333333333</v>
      </c>
      <c r="C37" s="46"/>
      <c r="D37" s="46"/>
      <c r="E37" s="46"/>
      <c r="F37" s="47"/>
      <c r="G37" s="47"/>
      <c r="H37" s="46"/>
      <c r="I37" s="46"/>
      <c r="J37" s="48"/>
      <c r="K37" s="49"/>
      <c r="M37" s="51">
        <f>+B37+E37+G37</f>
        <v>118333.33333333333</v>
      </c>
    </row>
    <row r="38" spans="1:13" s="31" customFormat="1" x14ac:dyDescent="0.2">
      <c r="A38" s="70">
        <v>40602</v>
      </c>
      <c r="B38" s="23">
        <f t="shared" si="0"/>
        <v>118333.33333333333</v>
      </c>
      <c r="C38" s="23"/>
      <c r="D38" s="23"/>
      <c r="E38" s="41"/>
      <c r="F38" s="38"/>
      <c r="G38" s="38"/>
      <c r="H38" s="23"/>
      <c r="I38" s="23"/>
      <c r="J38" s="23"/>
      <c r="K38" s="40"/>
      <c r="L38" s="30"/>
      <c r="M38" s="52">
        <f t="shared" ref="M38:M101" si="1">+B38+E38+G38</f>
        <v>118333.33333333333</v>
      </c>
    </row>
    <row r="39" spans="1:13" s="31" customFormat="1" x14ac:dyDescent="0.2">
      <c r="A39" s="70">
        <v>40633</v>
      </c>
      <c r="B39" s="23">
        <f t="shared" si="0"/>
        <v>118333.33333333333</v>
      </c>
      <c r="C39" s="23"/>
      <c r="D39" s="23"/>
      <c r="E39" s="41"/>
      <c r="F39" s="38"/>
      <c r="G39" s="38"/>
      <c r="H39" s="23"/>
      <c r="I39" s="23"/>
      <c r="J39" s="23"/>
      <c r="K39" s="40"/>
      <c r="L39" s="30"/>
      <c r="M39" s="52">
        <f t="shared" si="1"/>
        <v>118333.33333333333</v>
      </c>
    </row>
    <row r="40" spans="1:13" s="37" customFormat="1" x14ac:dyDescent="0.2">
      <c r="A40" s="71">
        <v>40663</v>
      </c>
      <c r="B40" s="33">
        <f t="shared" si="0"/>
        <v>118333.33333333333</v>
      </c>
      <c r="C40" s="33"/>
      <c r="D40" s="33"/>
      <c r="E40" s="33">
        <f>+F46/6</f>
        <v>248019.79166666666</v>
      </c>
      <c r="F40" s="34">
        <v>1684493.75</v>
      </c>
      <c r="G40" s="34">
        <f>+SUM((C46+F46)*0.05)/6</f>
        <v>21275.989583333332</v>
      </c>
      <c r="H40" s="33">
        <f>+C40+F40</f>
        <v>1684493.75</v>
      </c>
      <c r="I40" s="33"/>
      <c r="J40" s="33"/>
      <c r="K40" s="39"/>
      <c r="L40" s="36"/>
      <c r="M40" s="53">
        <f t="shared" si="1"/>
        <v>387629.11458333331</v>
      </c>
    </row>
    <row r="41" spans="1:13" s="31" customFormat="1" x14ac:dyDescent="0.2">
      <c r="A41" s="70">
        <v>40694</v>
      </c>
      <c r="B41" s="23">
        <f t="shared" si="0"/>
        <v>118333.33333333333</v>
      </c>
      <c r="D41" s="23"/>
      <c r="E41" s="41">
        <f>+E40</f>
        <v>248019.79166666666</v>
      </c>
      <c r="F41" s="38"/>
      <c r="G41" s="38">
        <f>+G40</f>
        <v>21275.989583333332</v>
      </c>
      <c r="H41" s="23"/>
      <c r="I41" s="23"/>
      <c r="J41" s="23"/>
      <c r="K41" s="40"/>
      <c r="L41" s="32"/>
      <c r="M41" s="52">
        <f t="shared" si="1"/>
        <v>387629.11458333331</v>
      </c>
    </row>
    <row r="42" spans="1:13" s="31" customFormat="1" x14ac:dyDescent="0.2">
      <c r="A42" s="70">
        <v>40724</v>
      </c>
      <c r="B42" s="23">
        <f t="shared" si="0"/>
        <v>118333.33333333333</v>
      </c>
      <c r="D42" s="23"/>
      <c r="E42" s="41">
        <f>+E41</f>
        <v>248019.79166666666</v>
      </c>
      <c r="F42" s="38"/>
      <c r="G42" s="38">
        <f>+G41</f>
        <v>21275.989583333332</v>
      </c>
      <c r="H42" s="23"/>
      <c r="I42" s="23"/>
      <c r="J42" s="23"/>
      <c r="K42" s="40"/>
      <c r="L42" s="30"/>
      <c r="M42" s="52">
        <f t="shared" si="1"/>
        <v>387629.11458333331</v>
      </c>
    </row>
    <row r="43" spans="1:13" s="31" customFormat="1" x14ac:dyDescent="0.2">
      <c r="A43" s="70">
        <v>40755</v>
      </c>
      <c r="B43" s="23">
        <f t="shared" si="0"/>
        <v>118333.33333333333</v>
      </c>
      <c r="D43" s="23"/>
      <c r="E43" s="41">
        <f>+E42</f>
        <v>248019.79166666666</v>
      </c>
      <c r="F43" s="38"/>
      <c r="G43" s="38">
        <f>+G42</f>
        <v>21275.989583333332</v>
      </c>
      <c r="H43" s="23"/>
      <c r="I43" s="23"/>
      <c r="J43" s="23"/>
      <c r="K43" s="40"/>
      <c r="L43" s="30"/>
      <c r="M43" s="52">
        <f t="shared" si="1"/>
        <v>387629.11458333331</v>
      </c>
    </row>
    <row r="44" spans="1:13" s="31" customFormat="1" x14ac:dyDescent="0.2">
      <c r="A44" s="70">
        <v>40786</v>
      </c>
      <c r="B44" s="23">
        <f t="shared" si="0"/>
        <v>118333.33333333333</v>
      </c>
      <c r="D44" s="23"/>
      <c r="E44" s="41">
        <f>+E43</f>
        <v>248019.79166666666</v>
      </c>
      <c r="F44" s="38"/>
      <c r="G44" s="38">
        <f>+G43</f>
        <v>21275.989583333332</v>
      </c>
      <c r="H44" s="23"/>
      <c r="I44" s="23"/>
      <c r="J44" s="23"/>
      <c r="K44" s="40"/>
      <c r="L44" s="30"/>
      <c r="M44" s="52">
        <f t="shared" si="1"/>
        <v>387629.11458333331</v>
      </c>
    </row>
    <row r="45" spans="1:13" s="31" customFormat="1" x14ac:dyDescent="0.2">
      <c r="A45" s="70">
        <v>40816</v>
      </c>
      <c r="B45" s="23">
        <f t="shared" si="0"/>
        <v>118333.33333333333</v>
      </c>
      <c r="D45" s="23"/>
      <c r="E45" s="41">
        <f>+E44</f>
        <v>248019.79166666666</v>
      </c>
      <c r="F45" s="38"/>
      <c r="G45" s="38">
        <f>+G44</f>
        <v>21275.989583333332</v>
      </c>
      <c r="H45" s="23"/>
      <c r="I45" s="23"/>
      <c r="J45" s="23"/>
      <c r="K45" s="40"/>
      <c r="L45" s="30"/>
      <c r="M45" s="52">
        <f t="shared" si="1"/>
        <v>387629.11458333331</v>
      </c>
    </row>
    <row r="46" spans="1:13" s="37" customFormat="1" x14ac:dyDescent="0.2">
      <c r="A46" s="71">
        <v>40847</v>
      </c>
      <c r="B46" s="33">
        <f>1110000/12</f>
        <v>92500</v>
      </c>
      <c r="C46" s="33">
        <f>SUM(B37:B45)</f>
        <v>1065000</v>
      </c>
      <c r="D46" s="54">
        <v>0.04</v>
      </c>
      <c r="E46" s="33">
        <f>+F52/6</f>
        <v>244469.79166666666</v>
      </c>
      <c r="F46" s="34">
        <v>1488118.75</v>
      </c>
      <c r="G46" s="34">
        <f>+SUM((C52+F52)*0.05)/6</f>
        <v>12223.489583333334</v>
      </c>
      <c r="H46" s="33">
        <f>+C46+F46</f>
        <v>2553118.75</v>
      </c>
      <c r="I46" s="33">
        <f>+H46*0.05</f>
        <v>127655.9375</v>
      </c>
      <c r="J46" s="33">
        <f>+H46+H40</f>
        <v>4237612.5</v>
      </c>
      <c r="K46" s="39">
        <v>6</v>
      </c>
      <c r="L46" s="55">
        <v>40817</v>
      </c>
      <c r="M46" s="53">
        <f t="shared" si="1"/>
        <v>349193.28124999994</v>
      </c>
    </row>
    <row r="47" spans="1:13" s="31" customFormat="1" x14ac:dyDescent="0.2">
      <c r="A47" s="70">
        <v>40877</v>
      </c>
      <c r="B47" s="23">
        <f t="shared" ref="B47:B57" si="2">1110000/12</f>
        <v>92500</v>
      </c>
      <c r="C47" s="23"/>
      <c r="D47" s="23"/>
      <c r="E47" s="41">
        <f>+E46</f>
        <v>244469.79166666666</v>
      </c>
      <c r="F47" s="38"/>
      <c r="G47" s="38">
        <f>+G46</f>
        <v>12223.489583333334</v>
      </c>
      <c r="H47" s="23"/>
      <c r="I47" s="23"/>
      <c r="J47" s="23"/>
      <c r="K47" s="40"/>
      <c r="L47" s="32"/>
      <c r="M47" s="52">
        <f t="shared" si="1"/>
        <v>349193.28124999994</v>
      </c>
    </row>
    <row r="48" spans="1:13" s="62" customFormat="1" ht="12" thickBot="1" x14ac:dyDescent="0.25">
      <c r="A48" s="74">
        <v>40908</v>
      </c>
      <c r="B48" s="56">
        <f t="shared" si="2"/>
        <v>92500</v>
      </c>
      <c r="C48" s="56"/>
      <c r="D48" s="56"/>
      <c r="E48" s="57">
        <f>+E47</f>
        <v>244469.79166666666</v>
      </c>
      <c r="F48" s="58"/>
      <c r="G48" s="58">
        <f>+G47</f>
        <v>12223.489583333334</v>
      </c>
      <c r="H48" s="56"/>
      <c r="I48" s="56"/>
      <c r="J48" s="56"/>
      <c r="K48" s="59"/>
      <c r="L48" s="60"/>
      <c r="M48" s="61">
        <f t="shared" si="1"/>
        <v>349193.28124999994</v>
      </c>
    </row>
    <row r="49" spans="1:13" s="31" customFormat="1" x14ac:dyDescent="0.2">
      <c r="A49" s="70">
        <v>40939</v>
      </c>
      <c r="B49" s="23">
        <f t="shared" si="2"/>
        <v>92500</v>
      </c>
      <c r="C49" s="23"/>
      <c r="D49" s="23"/>
      <c r="E49" s="41">
        <f>+E48</f>
        <v>244469.79166666666</v>
      </c>
      <c r="F49" s="38"/>
      <c r="G49" s="38">
        <f>+G48</f>
        <v>12223.489583333334</v>
      </c>
      <c r="H49" s="23"/>
      <c r="I49" s="23"/>
      <c r="J49" s="23"/>
      <c r="K49" s="40"/>
      <c r="L49" s="30"/>
      <c r="M49" s="52">
        <f t="shared" si="1"/>
        <v>349193.28124999994</v>
      </c>
    </row>
    <row r="50" spans="1:13" s="31" customFormat="1" x14ac:dyDescent="0.2">
      <c r="A50" s="70">
        <v>40968</v>
      </c>
      <c r="B50" s="23">
        <f t="shared" si="2"/>
        <v>92500</v>
      </c>
      <c r="C50" s="23"/>
      <c r="D50" s="23"/>
      <c r="E50" s="41">
        <f>+E49</f>
        <v>244469.79166666666</v>
      </c>
      <c r="F50" s="38"/>
      <c r="G50" s="38">
        <f>+G49</f>
        <v>12223.489583333334</v>
      </c>
      <c r="H50" s="23"/>
      <c r="I50" s="23"/>
      <c r="J50" s="23"/>
      <c r="K50" s="40"/>
      <c r="L50" s="30"/>
      <c r="M50" s="52">
        <f t="shared" si="1"/>
        <v>349193.28124999994</v>
      </c>
    </row>
    <row r="51" spans="1:13" s="31" customFormat="1" x14ac:dyDescent="0.2">
      <c r="A51" s="70">
        <v>40999</v>
      </c>
      <c r="B51" s="23">
        <f t="shared" si="2"/>
        <v>92500</v>
      </c>
      <c r="C51" s="23"/>
      <c r="D51" s="23"/>
      <c r="E51" s="41">
        <f>+E50</f>
        <v>244469.79166666666</v>
      </c>
      <c r="F51" s="38"/>
      <c r="G51" s="38">
        <f>+G50</f>
        <v>12223.489583333334</v>
      </c>
      <c r="H51" s="23"/>
      <c r="I51" s="23"/>
      <c r="J51" s="23"/>
      <c r="K51" s="40"/>
      <c r="L51" s="30"/>
      <c r="M51" s="52">
        <f t="shared" si="1"/>
        <v>349193.28124999994</v>
      </c>
    </row>
    <row r="52" spans="1:13" s="37" customFormat="1" x14ac:dyDescent="0.2">
      <c r="A52" s="71">
        <v>41029</v>
      </c>
      <c r="B52" s="33">
        <f t="shared" si="2"/>
        <v>92500</v>
      </c>
      <c r="C52" s="33"/>
      <c r="D52" s="54"/>
      <c r="E52" s="33">
        <f>+F58/6</f>
        <v>244469.79166666666</v>
      </c>
      <c r="F52" s="34">
        <v>1466818.75</v>
      </c>
      <c r="G52" s="34">
        <f>+SUM((C58+F58)*0.05)/6</f>
        <v>21473.489583333332</v>
      </c>
      <c r="H52" s="33">
        <f>+C52+F52</f>
        <v>1466818.75</v>
      </c>
      <c r="I52" s="33">
        <f>+H52*0.05</f>
        <v>73340.9375</v>
      </c>
      <c r="J52" s="33"/>
      <c r="K52" s="39"/>
      <c r="L52" s="55"/>
      <c r="M52" s="53">
        <f t="shared" si="1"/>
        <v>358443.28124999994</v>
      </c>
    </row>
    <row r="53" spans="1:13" s="31" customFormat="1" x14ac:dyDescent="0.2">
      <c r="A53" s="70">
        <v>41060</v>
      </c>
      <c r="B53" s="23">
        <f t="shared" si="2"/>
        <v>92500</v>
      </c>
      <c r="C53" s="23"/>
      <c r="D53" s="23"/>
      <c r="E53" s="41">
        <f>+E52</f>
        <v>244469.79166666666</v>
      </c>
      <c r="F53" s="38"/>
      <c r="G53" s="38">
        <f>+G52</f>
        <v>21473.489583333332</v>
      </c>
      <c r="H53" s="23"/>
      <c r="I53" s="23"/>
      <c r="J53" s="23"/>
      <c r="K53" s="40"/>
      <c r="L53" s="32"/>
      <c r="M53" s="52">
        <f t="shared" si="1"/>
        <v>358443.28124999994</v>
      </c>
    </row>
    <row r="54" spans="1:13" s="31" customFormat="1" x14ac:dyDescent="0.2">
      <c r="A54" s="70">
        <v>41090</v>
      </c>
      <c r="B54" s="23">
        <f t="shared" si="2"/>
        <v>92500</v>
      </c>
      <c r="C54" s="23"/>
      <c r="D54" s="23"/>
      <c r="E54" s="41">
        <f>+E53</f>
        <v>244469.79166666666</v>
      </c>
      <c r="F54" s="38"/>
      <c r="G54" s="38">
        <f>+G53</f>
        <v>21473.489583333332</v>
      </c>
      <c r="H54" s="23"/>
      <c r="I54" s="23"/>
      <c r="J54" s="23"/>
      <c r="K54" s="40"/>
      <c r="L54" s="30"/>
      <c r="M54" s="52">
        <f t="shared" si="1"/>
        <v>358443.28124999994</v>
      </c>
    </row>
    <row r="55" spans="1:13" s="31" customFormat="1" x14ac:dyDescent="0.2">
      <c r="A55" s="70">
        <v>41121</v>
      </c>
      <c r="B55" s="23">
        <f t="shared" si="2"/>
        <v>92500</v>
      </c>
      <c r="C55" s="23"/>
      <c r="D55" s="23"/>
      <c r="E55" s="41">
        <f>+E54</f>
        <v>244469.79166666666</v>
      </c>
      <c r="F55" s="38"/>
      <c r="G55" s="38">
        <f>+G54</f>
        <v>21473.489583333332</v>
      </c>
      <c r="H55" s="23"/>
      <c r="I55" s="23"/>
      <c r="J55" s="23"/>
      <c r="K55" s="40"/>
      <c r="L55" s="30"/>
      <c r="M55" s="52">
        <f t="shared" si="1"/>
        <v>358443.28124999994</v>
      </c>
    </row>
    <row r="56" spans="1:13" s="31" customFormat="1" x14ac:dyDescent="0.2">
      <c r="A56" s="70">
        <v>41152</v>
      </c>
      <c r="B56" s="23">
        <f t="shared" si="2"/>
        <v>92500</v>
      </c>
      <c r="C56" s="23"/>
      <c r="D56" s="23"/>
      <c r="E56" s="41">
        <f>+E55</f>
        <v>244469.79166666666</v>
      </c>
      <c r="F56" s="38"/>
      <c r="G56" s="38">
        <f>+G55</f>
        <v>21473.489583333332</v>
      </c>
      <c r="H56" s="23"/>
      <c r="I56" s="23"/>
      <c r="J56" s="23"/>
      <c r="K56" s="40"/>
      <c r="L56" s="30"/>
      <c r="M56" s="52">
        <f t="shared" si="1"/>
        <v>358443.28124999994</v>
      </c>
    </row>
    <row r="57" spans="1:13" s="31" customFormat="1" x14ac:dyDescent="0.2">
      <c r="A57" s="70">
        <v>41182</v>
      </c>
      <c r="B57" s="23">
        <f t="shared" si="2"/>
        <v>92500</v>
      </c>
      <c r="C57" s="23"/>
      <c r="D57" s="23"/>
      <c r="E57" s="41">
        <f>+E56</f>
        <v>244469.79166666666</v>
      </c>
      <c r="F57" s="38"/>
      <c r="G57" s="38">
        <f>+G56</f>
        <v>21473.489583333332</v>
      </c>
      <c r="H57" s="23"/>
      <c r="I57" s="23"/>
      <c r="J57" s="23"/>
      <c r="K57" s="40"/>
      <c r="L57" s="30"/>
      <c r="M57" s="52">
        <f t="shared" si="1"/>
        <v>358443.28124999994</v>
      </c>
    </row>
    <row r="58" spans="1:13" s="37" customFormat="1" x14ac:dyDescent="0.2">
      <c r="A58" s="71">
        <v>41213</v>
      </c>
      <c r="B58" s="33">
        <f t="shared" ref="B58:B69" si="3">1155000/12</f>
        <v>96250</v>
      </c>
      <c r="C58" s="33">
        <v>1110000</v>
      </c>
      <c r="D58" s="54">
        <v>0.04</v>
      </c>
      <c r="E58" s="33">
        <f>+F64/6</f>
        <v>240769.79166666666</v>
      </c>
      <c r="F58" s="34">
        <f>+F52</f>
        <v>1466818.75</v>
      </c>
      <c r="G58" s="34">
        <f>+SUM((C64+F64)*0.05)/6</f>
        <v>12038.489583333334</v>
      </c>
      <c r="H58" s="33">
        <f>+C58+F58</f>
        <v>2576818.75</v>
      </c>
      <c r="I58" s="33">
        <f>+H58*0.05</f>
        <v>128840.9375</v>
      </c>
      <c r="J58" s="33">
        <f>+H58+H52</f>
        <v>4043637.5</v>
      </c>
      <c r="K58" s="39">
        <v>12</v>
      </c>
      <c r="L58" s="55">
        <f>+L46+366</f>
        <v>41183</v>
      </c>
      <c r="M58" s="53">
        <f t="shared" si="1"/>
        <v>349058.28124999994</v>
      </c>
    </row>
    <row r="59" spans="1:13" s="31" customFormat="1" x14ac:dyDescent="0.2">
      <c r="A59" s="70">
        <v>41243</v>
      </c>
      <c r="B59" s="23">
        <f t="shared" si="3"/>
        <v>96250</v>
      </c>
      <c r="C59" s="23"/>
      <c r="D59" s="23"/>
      <c r="E59" s="41">
        <f>+E58</f>
        <v>240769.79166666666</v>
      </c>
      <c r="F59" s="38"/>
      <c r="G59" s="38">
        <f>+G58</f>
        <v>12038.489583333334</v>
      </c>
      <c r="H59" s="23"/>
      <c r="I59" s="23"/>
      <c r="J59" s="23"/>
      <c r="K59" s="40"/>
      <c r="L59" s="32"/>
      <c r="M59" s="52">
        <f t="shared" si="1"/>
        <v>349058.28124999994</v>
      </c>
    </row>
    <row r="60" spans="1:13" s="62" customFormat="1" ht="12" thickBot="1" x14ac:dyDescent="0.25">
      <c r="A60" s="74">
        <v>41274</v>
      </c>
      <c r="B60" s="56">
        <f t="shared" si="3"/>
        <v>96250</v>
      </c>
      <c r="C60" s="56"/>
      <c r="D60" s="56"/>
      <c r="E60" s="57">
        <f>+E59</f>
        <v>240769.79166666666</v>
      </c>
      <c r="F60" s="58"/>
      <c r="G60" s="58">
        <f>+G59</f>
        <v>12038.489583333334</v>
      </c>
      <c r="H60" s="56"/>
      <c r="I60" s="56"/>
      <c r="J60" s="56"/>
      <c r="K60" s="59"/>
      <c r="L60" s="60"/>
      <c r="M60" s="61">
        <f t="shared" si="1"/>
        <v>349058.28124999994</v>
      </c>
    </row>
    <row r="61" spans="1:13" s="31" customFormat="1" x14ac:dyDescent="0.2">
      <c r="A61" s="70">
        <v>41305</v>
      </c>
      <c r="B61" s="23">
        <f t="shared" si="3"/>
        <v>96250</v>
      </c>
      <c r="C61" s="23"/>
      <c r="D61" s="23"/>
      <c r="E61" s="41">
        <f>+E60</f>
        <v>240769.79166666666</v>
      </c>
      <c r="F61" s="38"/>
      <c r="G61" s="38">
        <f>+G60</f>
        <v>12038.489583333334</v>
      </c>
      <c r="H61" s="23"/>
      <c r="I61" s="23"/>
      <c r="J61" s="23"/>
      <c r="K61" s="40"/>
      <c r="L61" s="30"/>
      <c r="M61" s="52">
        <f t="shared" si="1"/>
        <v>349058.28124999994</v>
      </c>
    </row>
    <row r="62" spans="1:13" s="31" customFormat="1" x14ac:dyDescent="0.2">
      <c r="A62" s="70">
        <v>41333</v>
      </c>
      <c r="B62" s="23">
        <f t="shared" si="3"/>
        <v>96250</v>
      </c>
      <c r="C62" s="23"/>
      <c r="D62" s="23"/>
      <c r="E62" s="41">
        <f>+E61</f>
        <v>240769.79166666666</v>
      </c>
      <c r="F62" s="38"/>
      <c r="G62" s="38">
        <f>+G61</f>
        <v>12038.489583333334</v>
      </c>
      <c r="H62" s="23"/>
      <c r="I62" s="23"/>
      <c r="J62" s="23"/>
      <c r="K62" s="40"/>
      <c r="L62" s="30"/>
      <c r="M62" s="52">
        <f t="shared" si="1"/>
        <v>349058.28124999994</v>
      </c>
    </row>
    <row r="63" spans="1:13" s="31" customFormat="1" x14ac:dyDescent="0.2">
      <c r="A63" s="70">
        <v>41364</v>
      </c>
      <c r="B63" s="23">
        <f t="shared" si="3"/>
        <v>96250</v>
      </c>
      <c r="C63" s="23"/>
      <c r="D63" s="23"/>
      <c r="E63" s="41">
        <f>+E62</f>
        <v>240769.79166666666</v>
      </c>
      <c r="F63" s="38"/>
      <c r="G63" s="38">
        <f>+G62</f>
        <v>12038.489583333334</v>
      </c>
      <c r="H63" s="23"/>
      <c r="I63" s="23"/>
      <c r="J63" s="23"/>
      <c r="K63" s="40"/>
      <c r="L63" s="30"/>
      <c r="M63" s="52">
        <f t="shared" si="1"/>
        <v>349058.28124999994</v>
      </c>
    </row>
    <row r="64" spans="1:13" s="37" customFormat="1" x14ac:dyDescent="0.2">
      <c r="A64" s="71">
        <v>41394</v>
      </c>
      <c r="B64" s="33">
        <f t="shared" si="3"/>
        <v>96250</v>
      </c>
      <c r="C64" s="33"/>
      <c r="D64" s="54"/>
      <c r="E64" s="33">
        <f>+F70/6</f>
        <v>240769.79166666666</v>
      </c>
      <c r="F64" s="34">
        <v>1444618.75</v>
      </c>
      <c r="G64" s="34">
        <f>+SUM((C70+F70)*0.05)/6</f>
        <v>21663.489583333332</v>
      </c>
      <c r="H64" s="33">
        <f>+C64+F64</f>
        <v>1444618.75</v>
      </c>
      <c r="I64" s="33">
        <f>+H64*0.05</f>
        <v>72230.9375</v>
      </c>
      <c r="J64" s="33"/>
      <c r="K64" s="39"/>
      <c r="L64" s="55"/>
      <c r="M64" s="53">
        <f t="shared" si="1"/>
        <v>358683.28124999994</v>
      </c>
    </row>
    <row r="65" spans="1:13" s="31" customFormat="1" x14ac:dyDescent="0.2">
      <c r="A65" s="70">
        <v>41425</v>
      </c>
      <c r="B65" s="23">
        <f t="shared" si="3"/>
        <v>96250</v>
      </c>
      <c r="C65" s="23"/>
      <c r="D65" s="23"/>
      <c r="E65" s="41">
        <f>+E64</f>
        <v>240769.79166666666</v>
      </c>
      <c r="F65" s="38"/>
      <c r="G65" s="38">
        <f>+G64</f>
        <v>21663.489583333332</v>
      </c>
      <c r="H65" s="23"/>
      <c r="I65" s="23"/>
      <c r="J65" s="23"/>
      <c r="K65" s="40"/>
      <c r="L65" s="32"/>
      <c r="M65" s="52">
        <f t="shared" si="1"/>
        <v>358683.28124999994</v>
      </c>
    </row>
    <row r="66" spans="1:13" s="31" customFormat="1" x14ac:dyDescent="0.2">
      <c r="A66" s="70">
        <v>41455</v>
      </c>
      <c r="B66" s="23">
        <f t="shared" si="3"/>
        <v>96250</v>
      </c>
      <c r="C66" s="23"/>
      <c r="D66" s="23"/>
      <c r="E66" s="41">
        <f>+E65</f>
        <v>240769.79166666666</v>
      </c>
      <c r="F66" s="38"/>
      <c r="G66" s="38">
        <f>+G65</f>
        <v>21663.489583333332</v>
      </c>
      <c r="H66" s="23"/>
      <c r="I66" s="23"/>
      <c r="J66" s="23"/>
      <c r="K66" s="40"/>
      <c r="L66" s="30"/>
      <c r="M66" s="52">
        <f t="shared" si="1"/>
        <v>358683.28124999994</v>
      </c>
    </row>
    <row r="67" spans="1:13" s="31" customFormat="1" x14ac:dyDescent="0.2">
      <c r="A67" s="70">
        <v>41486</v>
      </c>
      <c r="B67" s="23">
        <f t="shared" si="3"/>
        <v>96250</v>
      </c>
      <c r="C67" s="23"/>
      <c r="D67" s="23"/>
      <c r="E67" s="41">
        <f>+E66</f>
        <v>240769.79166666666</v>
      </c>
      <c r="F67" s="38"/>
      <c r="G67" s="38">
        <f>+G66</f>
        <v>21663.489583333332</v>
      </c>
      <c r="H67" s="23"/>
      <c r="I67" s="23"/>
      <c r="J67" s="23"/>
      <c r="K67" s="40"/>
      <c r="L67" s="30"/>
      <c r="M67" s="52">
        <f t="shared" si="1"/>
        <v>358683.28124999994</v>
      </c>
    </row>
    <row r="68" spans="1:13" s="31" customFormat="1" x14ac:dyDescent="0.2">
      <c r="A68" s="70">
        <v>41517</v>
      </c>
      <c r="B68" s="23">
        <f t="shared" si="3"/>
        <v>96250</v>
      </c>
      <c r="C68" s="23"/>
      <c r="D68" s="23"/>
      <c r="E68" s="41">
        <f>+E67</f>
        <v>240769.79166666666</v>
      </c>
      <c r="F68" s="38"/>
      <c r="G68" s="38">
        <f>+G67</f>
        <v>21663.489583333332</v>
      </c>
      <c r="H68" s="23"/>
      <c r="I68" s="23"/>
      <c r="J68" s="23"/>
      <c r="K68" s="40"/>
      <c r="L68" s="30"/>
      <c r="M68" s="52">
        <f t="shared" si="1"/>
        <v>358683.28124999994</v>
      </c>
    </row>
    <row r="69" spans="1:13" s="31" customFormat="1" x14ac:dyDescent="0.2">
      <c r="A69" s="70">
        <v>41547</v>
      </c>
      <c r="B69" s="23">
        <f t="shared" si="3"/>
        <v>96250</v>
      </c>
      <c r="C69" s="23"/>
      <c r="D69" s="23"/>
      <c r="E69" s="41">
        <f>+E68</f>
        <v>240769.79166666666</v>
      </c>
      <c r="F69" s="38"/>
      <c r="G69" s="38">
        <f>+G68</f>
        <v>21663.489583333332</v>
      </c>
      <c r="H69" s="23"/>
      <c r="I69" s="23"/>
      <c r="J69" s="23"/>
      <c r="K69" s="40"/>
      <c r="L69" s="30"/>
      <c r="M69" s="52">
        <f t="shared" si="1"/>
        <v>358683.28124999994</v>
      </c>
    </row>
    <row r="70" spans="1:13" s="37" customFormat="1" x14ac:dyDescent="0.2">
      <c r="A70" s="71">
        <v>41578</v>
      </c>
      <c r="B70" s="33">
        <f t="shared" ref="B70:B81" si="4">1210000/12</f>
        <v>100833.33333333333</v>
      </c>
      <c r="C70" s="33">
        <f>SUM(B58:B69)</f>
        <v>1155000</v>
      </c>
      <c r="D70" s="54">
        <v>0.05</v>
      </c>
      <c r="E70" s="33">
        <f>+F76/6</f>
        <v>235957.29166666666</v>
      </c>
      <c r="F70" s="34">
        <f>+F64</f>
        <v>1444618.75</v>
      </c>
      <c r="G70" s="34">
        <f>+SUM((C76+F76)*0.05)/6</f>
        <v>11797.864583333334</v>
      </c>
      <c r="H70" s="33">
        <f>+C70+F70</f>
        <v>2599618.75</v>
      </c>
      <c r="I70" s="33">
        <f>+H70*0.05</f>
        <v>129980.9375</v>
      </c>
      <c r="J70" s="33">
        <f>+H70+H64</f>
        <v>4044237.5</v>
      </c>
      <c r="K70" s="39"/>
      <c r="L70" s="55">
        <f>+L58+365</f>
        <v>41548</v>
      </c>
      <c r="M70" s="53">
        <f t="shared" si="1"/>
        <v>348588.48958333331</v>
      </c>
    </row>
    <row r="71" spans="1:13" customFormat="1" ht="13.2" x14ac:dyDescent="0.25">
      <c r="A71" s="70">
        <v>41608</v>
      </c>
      <c r="B71" s="23">
        <f t="shared" si="4"/>
        <v>100833.33333333333</v>
      </c>
      <c r="C71" s="4"/>
      <c r="D71" s="4"/>
      <c r="E71" s="41">
        <f>+E70</f>
        <v>235957.29166666666</v>
      </c>
      <c r="F71" s="4"/>
      <c r="G71" s="38">
        <f>+G70</f>
        <v>11797.864583333334</v>
      </c>
      <c r="H71" s="4"/>
      <c r="I71" s="4"/>
      <c r="J71" s="4"/>
      <c r="K71" s="8"/>
      <c r="M71" s="52">
        <f t="shared" si="1"/>
        <v>348588.48958333331</v>
      </c>
    </row>
    <row r="72" spans="1:13" s="65" customFormat="1" ht="13.8" thickBot="1" x14ac:dyDescent="0.3">
      <c r="A72" s="74">
        <v>41639</v>
      </c>
      <c r="B72" s="56">
        <f t="shared" si="4"/>
        <v>100833.33333333333</v>
      </c>
      <c r="C72" s="63"/>
      <c r="D72" s="63"/>
      <c r="E72" s="57">
        <f>+E71</f>
        <v>235957.29166666666</v>
      </c>
      <c r="F72" s="63"/>
      <c r="G72" s="58">
        <f>+G71</f>
        <v>11797.864583333334</v>
      </c>
      <c r="H72" s="63"/>
      <c r="I72" s="63"/>
      <c r="J72" s="63"/>
      <c r="K72" s="64"/>
      <c r="M72" s="61">
        <f t="shared" si="1"/>
        <v>348588.48958333331</v>
      </c>
    </row>
    <row r="73" spans="1:13" customFormat="1" ht="13.2" x14ac:dyDescent="0.25">
      <c r="A73" s="72">
        <v>41670</v>
      </c>
      <c r="B73" s="41">
        <f t="shared" si="4"/>
        <v>100833.33333333333</v>
      </c>
      <c r="C73" s="4"/>
      <c r="D73" s="4"/>
      <c r="E73" s="41">
        <f>+E72</f>
        <v>235957.29166666666</v>
      </c>
      <c r="F73" s="4"/>
      <c r="G73" s="38">
        <f>+G72</f>
        <v>11797.864583333334</v>
      </c>
      <c r="H73" s="23"/>
      <c r="I73" s="4"/>
      <c r="J73" s="4"/>
      <c r="K73" s="8"/>
      <c r="M73" s="52">
        <f t="shared" si="1"/>
        <v>348588.48958333331</v>
      </c>
    </row>
    <row r="74" spans="1:13" customFormat="1" ht="13.2" x14ac:dyDescent="0.25">
      <c r="A74" s="72">
        <v>41698</v>
      </c>
      <c r="B74" s="41">
        <f t="shared" si="4"/>
        <v>100833.33333333333</v>
      </c>
      <c r="C74" s="4"/>
      <c r="D74" s="4"/>
      <c r="E74" s="41">
        <f>+E73</f>
        <v>235957.29166666666</v>
      </c>
      <c r="F74" s="4"/>
      <c r="G74" s="38">
        <f>+G73</f>
        <v>11797.864583333334</v>
      </c>
      <c r="H74" s="23"/>
      <c r="I74" s="4"/>
      <c r="J74" s="4"/>
      <c r="K74" s="8"/>
      <c r="M74" s="52">
        <f t="shared" si="1"/>
        <v>348588.48958333331</v>
      </c>
    </row>
    <row r="75" spans="1:13" customFormat="1" ht="13.2" x14ac:dyDescent="0.25">
      <c r="A75" s="72">
        <v>41729</v>
      </c>
      <c r="B75" s="41">
        <f t="shared" si="4"/>
        <v>100833.33333333333</v>
      </c>
      <c r="C75" s="4"/>
      <c r="D75" s="4"/>
      <c r="E75" s="41">
        <f>+E74</f>
        <v>235957.29166666666</v>
      </c>
      <c r="F75" s="4"/>
      <c r="G75" s="38">
        <f>+G74</f>
        <v>11797.864583333334</v>
      </c>
      <c r="H75" s="23"/>
      <c r="I75" s="4"/>
      <c r="J75" s="4"/>
      <c r="K75" s="8"/>
      <c r="M75" s="52">
        <f t="shared" si="1"/>
        <v>348588.48958333331</v>
      </c>
    </row>
    <row r="76" spans="1:13" s="37" customFormat="1" x14ac:dyDescent="0.2">
      <c r="A76" s="71">
        <v>41759</v>
      </c>
      <c r="B76" s="33">
        <f t="shared" si="4"/>
        <v>100833.33333333333</v>
      </c>
      <c r="C76" s="33"/>
      <c r="D76" s="54"/>
      <c r="E76" s="33">
        <f>+F82/6</f>
        <v>235957.29166666666</v>
      </c>
      <c r="F76" s="34">
        <v>1415743.75</v>
      </c>
      <c r="G76" s="34">
        <f>+SUM((C82+F82)*0.05)/6</f>
        <v>21881.197916666668</v>
      </c>
      <c r="H76" s="33">
        <f>+C76+F76</f>
        <v>1415743.75</v>
      </c>
      <c r="I76" s="33">
        <f>+H76*0.05</f>
        <v>70787.1875</v>
      </c>
      <c r="J76" s="33"/>
      <c r="K76" s="39"/>
      <c r="L76" s="55"/>
      <c r="M76" s="53">
        <f t="shared" si="1"/>
        <v>358671.82291666669</v>
      </c>
    </row>
    <row r="77" spans="1:13" s="31" customFormat="1" x14ac:dyDescent="0.2">
      <c r="A77" s="72">
        <v>41790</v>
      </c>
      <c r="B77" s="41">
        <f t="shared" si="4"/>
        <v>100833.33333333333</v>
      </c>
      <c r="C77" s="23"/>
      <c r="D77" s="23"/>
      <c r="E77" s="41">
        <f>+E76</f>
        <v>235957.29166666666</v>
      </c>
      <c r="F77" s="38"/>
      <c r="G77" s="38">
        <f>+G76</f>
        <v>21881.197916666668</v>
      </c>
      <c r="H77" s="23"/>
      <c r="I77" s="23"/>
      <c r="J77" s="23"/>
      <c r="K77" s="40"/>
      <c r="L77" s="32"/>
      <c r="M77" s="52">
        <f t="shared" si="1"/>
        <v>358671.82291666669</v>
      </c>
    </row>
    <row r="78" spans="1:13" s="31" customFormat="1" x14ac:dyDescent="0.2">
      <c r="A78" s="72">
        <v>41820</v>
      </c>
      <c r="B78" s="41">
        <f t="shared" si="4"/>
        <v>100833.33333333333</v>
      </c>
      <c r="C78" s="23"/>
      <c r="D78" s="23"/>
      <c r="E78" s="41">
        <f>+E77</f>
        <v>235957.29166666666</v>
      </c>
      <c r="F78" s="38"/>
      <c r="G78" s="38">
        <f>+G77</f>
        <v>21881.197916666668</v>
      </c>
      <c r="H78" s="23"/>
      <c r="I78" s="23"/>
      <c r="J78" s="23"/>
      <c r="K78" s="40"/>
      <c r="L78" s="30"/>
      <c r="M78" s="52">
        <f t="shared" si="1"/>
        <v>358671.82291666669</v>
      </c>
    </row>
    <row r="79" spans="1:13" s="31" customFormat="1" x14ac:dyDescent="0.2">
      <c r="A79" s="72">
        <v>41851</v>
      </c>
      <c r="B79" s="41">
        <f t="shared" si="4"/>
        <v>100833.33333333333</v>
      </c>
      <c r="C79" s="23"/>
      <c r="D79" s="23"/>
      <c r="E79" s="41">
        <f>+E78</f>
        <v>235957.29166666666</v>
      </c>
      <c r="F79" s="38"/>
      <c r="G79" s="38">
        <f>+G78</f>
        <v>21881.197916666668</v>
      </c>
      <c r="H79" s="23"/>
      <c r="I79" s="23"/>
      <c r="J79" s="23"/>
      <c r="K79" s="40"/>
      <c r="L79" s="30"/>
      <c r="M79" s="52">
        <f t="shared" si="1"/>
        <v>358671.82291666669</v>
      </c>
    </row>
    <row r="80" spans="1:13" s="31" customFormat="1" x14ac:dyDescent="0.2">
      <c r="A80" s="72">
        <v>41882</v>
      </c>
      <c r="B80" s="41">
        <f t="shared" si="4"/>
        <v>100833.33333333333</v>
      </c>
      <c r="C80" s="23"/>
      <c r="D80" s="23"/>
      <c r="E80" s="41">
        <f>+E79</f>
        <v>235957.29166666666</v>
      </c>
      <c r="F80" s="38"/>
      <c r="G80" s="38">
        <f>+G79</f>
        <v>21881.197916666668</v>
      </c>
      <c r="H80" s="23"/>
      <c r="I80" s="23"/>
      <c r="J80" s="23"/>
      <c r="K80" s="40"/>
      <c r="L80" s="30"/>
      <c r="M80" s="52">
        <f t="shared" si="1"/>
        <v>358671.82291666669</v>
      </c>
    </row>
    <row r="81" spans="1:13" s="31" customFormat="1" x14ac:dyDescent="0.2">
      <c r="A81" s="72">
        <v>41912</v>
      </c>
      <c r="B81" s="41">
        <f t="shared" si="4"/>
        <v>100833.33333333333</v>
      </c>
      <c r="C81" s="23"/>
      <c r="D81" s="23"/>
      <c r="E81" s="41">
        <f>+E80+0.01</f>
        <v>235957.30166666667</v>
      </c>
      <c r="F81" s="38"/>
      <c r="G81" s="38">
        <f>+G80-0.01</f>
        <v>21881.187916666669</v>
      </c>
      <c r="H81" s="23"/>
      <c r="I81" s="23"/>
      <c r="J81" s="23"/>
      <c r="K81" s="40"/>
      <c r="L81" s="30"/>
      <c r="M81" s="52">
        <f t="shared" si="1"/>
        <v>358671.82291666669</v>
      </c>
    </row>
    <row r="82" spans="1:13" s="37" customFormat="1" ht="12" customHeight="1" x14ac:dyDescent="0.2">
      <c r="A82" s="71">
        <v>41943</v>
      </c>
      <c r="B82" s="33">
        <f>1270000/12</f>
        <v>105833.33333333333</v>
      </c>
      <c r="C82" s="33">
        <f>SUM(B70:B81)</f>
        <v>1210000</v>
      </c>
      <c r="D82" s="54">
        <v>0.05</v>
      </c>
      <c r="E82" s="33">
        <f>+F88/6</f>
        <v>230915.625</v>
      </c>
      <c r="F82" s="34">
        <f>+F76</f>
        <v>1415743.75</v>
      </c>
      <c r="G82" s="34">
        <f>+SUM((C88+F88)*0.05)/6</f>
        <v>11545.78125</v>
      </c>
      <c r="H82" s="33">
        <f>+C82+F82</f>
        <v>2625743.75</v>
      </c>
      <c r="I82" s="33">
        <f>+H82*0.05</f>
        <v>131287.1875</v>
      </c>
      <c r="J82" s="33">
        <f>+H82+H76</f>
        <v>4041487.5</v>
      </c>
      <c r="K82" s="39"/>
      <c r="L82" s="55">
        <f>+L70+365</f>
        <v>41913</v>
      </c>
      <c r="M82" s="53">
        <f t="shared" si="1"/>
        <v>348294.73958333331</v>
      </c>
    </row>
    <row r="83" spans="1:13" customFormat="1" ht="13.2" x14ac:dyDescent="0.25">
      <c r="A83" s="72">
        <v>41973</v>
      </c>
      <c r="B83" s="23">
        <f t="shared" ref="B83:B93" si="5">1270000/12</f>
        <v>105833.33333333333</v>
      </c>
      <c r="C83" s="4"/>
      <c r="D83" s="4"/>
      <c r="E83" s="41">
        <f>+E82</f>
        <v>230915.625</v>
      </c>
      <c r="F83" s="4"/>
      <c r="G83" s="38">
        <f>+G82</f>
        <v>11545.78125</v>
      </c>
      <c r="H83" s="4"/>
      <c r="I83" s="4"/>
      <c r="J83" s="4"/>
      <c r="K83" s="8"/>
      <c r="M83" s="52">
        <f t="shared" si="1"/>
        <v>348294.73958333331</v>
      </c>
    </row>
    <row r="84" spans="1:13" s="65" customFormat="1" ht="13.8" thickBot="1" x14ac:dyDescent="0.3">
      <c r="A84" s="75">
        <v>42004</v>
      </c>
      <c r="B84" s="56">
        <f t="shared" si="5"/>
        <v>105833.33333333333</v>
      </c>
      <c r="C84" s="63"/>
      <c r="D84" s="63"/>
      <c r="E84" s="57">
        <f>+E83</f>
        <v>230915.625</v>
      </c>
      <c r="F84" s="63"/>
      <c r="G84" s="58">
        <f>+G83</f>
        <v>11545.78125</v>
      </c>
      <c r="H84" s="63"/>
      <c r="I84" s="63"/>
      <c r="J84" s="63"/>
      <c r="K84" s="64"/>
      <c r="M84" s="61">
        <f t="shared" si="1"/>
        <v>348294.73958333331</v>
      </c>
    </row>
    <row r="85" spans="1:13" customFormat="1" ht="13.2" x14ac:dyDescent="0.25">
      <c r="A85" s="72">
        <v>42035</v>
      </c>
      <c r="B85" s="41">
        <f t="shared" si="5"/>
        <v>105833.33333333333</v>
      </c>
      <c r="C85" s="4"/>
      <c r="D85" s="4"/>
      <c r="E85" s="41">
        <f>+E84</f>
        <v>230915.625</v>
      </c>
      <c r="F85" s="4"/>
      <c r="G85" s="38">
        <f>+G84</f>
        <v>11545.78125</v>
      </c>
      <c r="H85" s="23"/>
      <c r="I85" s="4"/>
      <c r="J85" s="4"/>
      <c r="K85" s="8"/>
      <c r="M85" s="52">
        <f t="shared" si="1"/>
        <v>348294.73958333331</v>
      </c>
    </row>
    <row r="86" spans="1:13" customFormat="1" ht="13.2" x14ac:dyDescent="0.25">
      <c r="A86" s="72">
        <v>42063</v>
      </c>
      <c r="B86" s="41">
        <f t="shared" si="5"/>
        <v>105833.33333333333</v>
      </c>
      <c r="C86" s="4"/>
      <c r="D86" s="4"/>
      <c r="E86" s="41">
        <f>+E85</f>
        <v>230915.625</v>
      </c>
      <c r="F86" s="4"/>
      <c r="G86" s="38">
        <f>+G85</f>
        <v>11545.78125</v>
      </c>
      <c r="H86" s="23"/>
      <c r="I86" s="4"/>
      <c r="J86" s="4"/>
      <c r="K86" s="8"/>
      <c r="M86" s="52">
        <f t="shared" si="1"/>
        <v>348294.73958333331</v>
      </c>
    </row>
    <row r="87" spans="1:13" customFormat="1" ht="13.2" x14ac:dyDescent="0.25">
      <c r="A87" s="72">
        <v>42094</v>
      </c>
      <c r="B87" s="41">
        <f t="shared" si="5"/>
        <v>105833.33333333333</v>
      </c>
      <c r="C87" s="4"/>
      <c r="D87" s="4"/>
      <c r="E87" s="41">
        <f>+E86</f>
        <v>230915.625</v>
      </c>
      <c r="F87" s="4"/>
      <c r="G87" s="38">
        <f>+G86</f>
        <v>11545.78125</v>
      </c>
      <c r="H87" s="23"/>
      <c r="I87" s="4"/>
      <c r="J87" s="4"/>
      <c r="K87" s="8"/>
      <c r="M87" s="52">
        <f t="shared" si="1"/>
        <v>348294.73958333331</v>
      </c>
    </row>
    <row r="88" spans="1:13" s="37" customFormat="1" x14ac:dyDescent="0.2">
      <c r="A88" s="71">
        <v>42124</v>
      </c>
      <c r="B88" s="33">
        <f t="shared" si="5"/>
        <v>105833.33333333333</v>
      </c>
      <c r="C88" s="33"/>
      <c r="D88" s="54"/>
      <c r="E88" s="33">
        <f>+F94/6</f>
        <v>230915.625</v>
      </c>
      <c r="F88" s="34">
        <v>1385493.75</v>
      </c>
      <c r="G88" s="34">
        <f>+SUM((C94+F94)*0.05)/6</f>
        <v>22129.114583333332</v>
      </c>
      <c r="H88" s="33">
        <f>+C88+F88</f>
        <v>1385493.75</v>
      </c>
      <c r="I88" s="33">
        <f>+H88*0.05</f>
        <v>69274.6875</v>
      </c>
      <c r="J88" s="33"/>
      <c r="K88" s="39"/>
      <c r="L88" s="55"/>
      <c r="M88" s="53">
        <f t="shared" si="1"/>
        <v>358878.07291666663</v>
      </c>
    </row>
    <row r="89" spans="1:13" s="31" customFormat="1" x14ac:dyDescent="0.2">
      <c r="A89" s="72">
        <v>42155</v>
      </c>
      <c r="B89" s="41">
        <f t="shared" si="5"/>
        <v>105833.33333333333</v>
      </c>
      <c r="C89" s="23"/>
      <c r="D89" s="23"/>
      <c r="E89" s="41">
        <f>+E88</f>
        <v>230915.625</v>
      </c>
      <c r="F89" s="38"/>
      <c r="G89" s="38">
        <f>+G88</f>
        <v>22129.114583333332</v>
      </c>
      <c r="H89" s="23"/>
      <c r="I89" s="23"/>
      <c r="J89" s="23"/>
      <c r="K89" s="40"/>
      <c r="L89" s="32"/>
      <c r="M89" s="52">
        <f t="shared" si="1"/>
        <v>358878.07291666663</v>
      </c>
    </row>
    <row r="90" spans="1:13" s="31" customFormat="1" x14ac:dyDescent="0.2">
      <c r="A90" s="72">
        <v>42185</v>
      </c>
      <c r="B90" s="41">
        <f t="shared" si="5"/>
        <v>105833.33333333333</v>
      </c>
      <c r="C90" s="23"/>
      <c r="D90" s="23"/>
      <c r="E90" s="41">
        <f>+E89</f>
        <v>230915.625</v>
      </c>
      <c r="F90" s="38"/>
      <c r="G90" s="38">
        <f>+G89</f>
        <v>22129.114583333332</v>
      </c>
      <c r="H90" s="23"/>
      <c r="I90" s="23"/>
      <c r="J90" s="23"/>
      <c r="K90" s="40"/>
      <c r="L90" s="30"/>
      <c r="M90" s="52">
        <f t="shared" si="1"/>
        <v>358878.07291666663</v>
      </c>
    </row>
    <row r="91" spans="1:13" s="31" customFormat="1" x14ac:dyDescent="0.2">
      <c r="A91" s="72">
        <v>42216</v>
      </c>
      <c r="B91" s="41">
        <f t="shared" si="5"/>
        <v>105833.33333333333</v>
      </c>
      <c r="C91" s="23"/>
      <c r="D91" s="23"/>
      <c r="E91" s="41">
        <f>+E90</f>
        <v>230915.625</v>
      </c>
      <c r="F91" s="38"/>
      <c r="G91" s="38">
        <f>+G90</f>
        <v>22129.114583333332</v>
      </c>
      <c r="H91" s="23"/>
      <c r="I91" s="23"/>
      <c r="J91" s="23"/>
      <c r="K91" s="40"/>
      <c r="L91" s="30"/>
      <c r="M91" s="52">
        <f t="shared" si="1"/>
        <v>358878.07291666663</v>
      </c>
    </row>
    <row r="92" spans="1:13" s="31" customFormat="1" x14ac:dyDescent="0.2">
      <c r="A92" s="72">
        <v>42247</v>
      </c>
      <c r="B92" s="41">
        <f t="shared" si="5"/>
        <v>105833.33333333333</v>
      </c>
      <c r="C92" s="23"/>
      <c r="D92" s="23"/>
      <c r="E92" s="41">
        <f>+E91</f>
        <v>230915.625</v>
      </c>
      <c r="F92" s="38"/>
      <c r="G92" s="38">
        <f>+G91</f>
        <v>22129.114583333332</v>
      </c>
      <c r="H92" s="23"/>
      <c r="I92" s="23"/>
      <c r="J92" s="23"/>
      <c r="K92" s="40"/>
      <c r="L92" s="30"/>
      <c r="M92" s="52">
        <f t="shared" si="1"/>
        <v>358878.07291666663</v>
      </c>
    </row>
    <row r="93" spans="1:13" s="31" customFormat="1" x14ac:dyDescent="0.2">
      <c r="A93" s="72">
        <v>42277</v>
      </c>
      <c r="B93" s="41">
        <f t="shared" si="5"/>
        <v>105833.33333333333</v>
      </c>
      <c r="C93" s="23"/>
      <c r="D93" s="23"/>
      <c r="E93" s="41">
        <f>+E92</f>
        <v>230915.625</v>
      </c>
      <c r="F93" s="38"/>
      <c r="G93" s="38">
        <f>+G92</f>
        <v>22129.114583333332</v>
      </c>
      <c r="H93" s="23"/>
      <c r="I93" s="23"/>
      <c r="J93" s="23"/>
      <c r="K93" s="40"/>
      <c r="L93" s="30"/>
      <c r="M93" s="52">
        <f t="shared" si="1"/>
        <v>358878.07291666663</v>
      </c>
    </row>
    <row r="94" spans="1:13" s="37" customFormat="1" x14ac:dyDescent="0.2">
      <c r="A94" s="72">
        <v>42308</v>
      </c>
      <c r="B94" s="33">
        <f>1340000/12</f>
        <v>111666.66666666667</v>
      </c>
      <c r="C94" s="33">
        <f>SUM(B82:B93)</f>
        <v>1270000</v>
      </c>
      <c r="D94" s="54">
        <v>5.2499999999999998E-2</v>
      </c>
      <c r="E94" s="33">
        <f>+F100/6</f>
        <v>225359.375</v>
      </c>
      <c r="F94" s="34">
        <f>+F88</f>
        <v>1385493.75</v>
      </c>
      <c r="G94" s="34">
        <f>+SUM((C100+F100)*0.05)/6</f>
        <v>11267.96875</v>
      </c>
      <c r="H94" s="33">
        <f>+C94+F94</f>
        <v>2655493.75</v>
      </c>
      <c r="I94" s="33">
        <f>+H94*0.05</f>
        <v>132774.6875</v>
      </c>
      <c r="J94" s="33">
        <f>+H94+H88</f>
        <v>4040987.5</v>
      </c>
      <c r="K94" s="39"/>
      <c r="L94" s="55">
        <f>+L82+365</f>
        <v>42278</v>
      </c>
      <c r="M94" s="53">
        <f t="shared" si="1"/>
        <v>348294.01041666669</v>
      </c>
    </row>
    <row r="95" spans="1:13" customFormat="1" ht="13.2" x14ac:dyDescent="0.25">
      <c r="A95" s="72">
        <v>42338</v>
      </c>
      <c r="B95" s="23">
        <f t="shared" ref="B95:B105" si="6">1340000/12</f>
        <v>111666.66666666667</v>
      </c>
      <c r="C95" s="4"/>
      <c r="D95" s="4"/>
      <c r="E95" s="41">
        <f>+E94</f>
        <v>225359.375</v>
      </c>
      <c r="F95" s="4"/>
      <c r="G95" s="38">
        <f>+G94</f>
        <v>11267.96875</v>
      </c>
      <c r="H95" s="4"/>
      <c r="I95" s="4"/>
      <c r="J95" s="4"/>
      <c r="K95" s="8"/>
      <c r="M95" s="52">
        <f t="shared" si="1"/>
        <v>348294.01041666669</v>
      </c>
    </row>
    <row r="96" spans="1:13" s="65" customFormat="1" ht="13.8" thickBot="1" x14ac:dyDescent="0.3">
      <c r="A96" s="75">
        <v>42369</v>
      </c>
      <c r="B96" s="56">
        <f t="shared" si="6"/>
        <v>111666.66666666667</v>
      </c>
      <c r="C96" s="63"/>
      <c r="D96" s="63"/>
      <c r="E96" s="57">
        <f>+E95</f>
        <v>225359.375</v>
      </c>
      <c r="F96" s="63"/>
      <c r="G96" s="58">
        <f>+G95</f>
        <v>11267.96875</v>
      </c>
      <c r="H96" s="63"/>
      <c r="I96" s="63"/>
      <c r="J96" s="63"/>
      <c r="K96" s="64"/>
      <c r="M96" s="61">
        <f t="shared" si="1"/>
        <v>348294.01041666669</v>
      </c>
    </row>
    <row r="97" spans="1:13" customFormat="1" ht="13.2" x14ac:dyDescent="0.25">
      <c r="A97" s="72">
        <v>42400</v>
      </c>
      <c r="B97" s="41">
        <f t="shared" si="6"/>
        <v>111666.66666666667</v>
      </c>
      <c r="C97" s="4"/>
      <c r="D97" s="4"/>
      <c r="E97" s="41">
        <f>+E96</f>
        <v>225359.375</v>
      </c>
      <c r="F97" s="4"/>
      <c r="G97" s="38">
        <f>+G96</f>
        <v>11267.96875</v>
      </c>
      <c r="H97" s="23"/>
      <c r="I97" s="4"/>
      <c r="J97" s="4"/>
      <c r="K97" s="8"/>
      <c r="M97" s="52">
        <f t="shared" si="1"/>
        <v>348294.01041666669</v>
      </c>
    </row>
    <row r="98" spans="1:13" customFormat="1" ht="13.2" x14ac:dyDescent="0.25">
      <c r="A98" s="72">
        <v>42429</v>
      </c>
      <c r="B98" s="41">
        <f t="shared" si="6"/>
        <v>111666.66666666667</v>
      </c>
      <c r="C98" s="4"/>
      <c r="D98" s="4"/>
      <c r="E98" s="41">
        <f>+E97</f>
        <v>225359.375</v>
      </c>
      <c r="F98" s="4"/>
      <c r="G98" s="38">
        <f>+G97</f>
        <v>11267.96875</v>
      </c>
      <c r="H98" s="23"/>
      <c r="I98" s="4"/>
      <c r="J98" s="4"/>
      <c r="K98" s="8"/>
      <c r="M98" s="52">
        <f t="shared" si="1"/>
        <v>348294.01041666669</v>
      </c>
    </row>
    <row r="99" spans="1:13" customFormat="1" ht="13.2" x14ac:dyDescent="0.25">
      <c r="A99" s="72">
        <v>42460</v>
      </c>
      <c r="B99" s="41">
        <f t="shared" si="6"/>
        <v>111666.66666666667</v>
      </c>
      <c r="C99" s="4"/>
      <c r="D99" s="4"/>
      <c r="E99" s="41">
        <f>+E98</f>
        <v>225359.375</v>
      </c>
      <c r="F99" s="4"/>
      <c r="G99" s="38">
        <f>+G98</f>
        <v>11267.96875</v>
      </c>
      <c r="H99" s="23"/>
      <c r="I99" s="4"/>
      <c r="J99" s="4"/>
      <c r="K99" s="8"/>
      <c r="M99" s="52">
        <f t="shared" si="1"/>
        <v>348294.01041666669</v>
      </c>
    </row>
    <row r="100" spans="1:13" s="37" customFormat="1" x14ac:dyDescent="0.2">
      <c r="A100" s="72">
        <v>42490</v>
      </c>
      <c r="B100" s="33">
        <f t="shared" si="6"/>
        <v>111666.66666666667</v>
      </c>
      <c r="C100" s="33"/>
      <c r="D100" s="54"/>
      <c r="E100" s="33">
        <f>+F106/6</f>
        <v>225359.375</v>
      </c>
      <c r="F100" s="34">
        <v>1352156.25</v>
      </c>
      <c r="G100" s="34">
        <f>+SUM((C106+F106)*0.05)/6</f>
        <v>22434.635416666668</v>
      </c>
      <c r="H100" s="33">
        <f>+C100+F100</f>
        <v>1352156.25</v>
      </c>
      <c r="I100" s="33">
        <f>+H100*0.05</f>
        <v>67607.8125</v>
      </c>
      <c r="J100" s="33"/>
      <c r="K100" s="39"/>
      <c r="L100" s="55"/>
      <c r="M100" s="53">
        <f t="shared" si="1"/>
        <v>359460.67708333337</v>
      </c>
    </row>
    <row r="101" spans="1:13" s="31" customFormat="1" x14ac:dyDescent="0.2">
      <c r="A101" s="72">
        <v>42521</v>
      </c>
      <c r="B101" s="41">
        <f t="shared" si="6"/>
        <v>111666.66666666667</v>
      </c>
      <c r="C101" s="23"/>
      <c r="D101" s="23"/>
      <c r="E101" s="41">
        <f>+E100</f>
        <v>225359.375</v>
      </c>
      <c r="F101" s="38"/>
      <c r="G101" s="38">
        <f>+G100</f>
        <v>22434.635416666668</v>
      </c>
      <c r="H101" s="23"/>
      <c r="I101" s="23"/>
      <c r="J101" s="23"/>
      <c r="K101" s="40"/>
      <c r="L101" s="32"/>
      <c r="M101" s="52">
        <f t="shared" si="1"/>
        <v>359460.67708333337</v>
      </c>
    </row>
    <row r="102" spans="1:13" s="31" customFormat="1" x14ac:dyDescent="0.2">
      <c r="A102" s="72">
        <v>42551</v>
      </c>
      <c r="B102" s="41">
        <f t="shared" si="6"/>
        <v>111666.66666666667</v>
      </c>
      <c r="C102" s="23"/>
      <c r="D102" s="23"/>
      <c r="E102" s="41">
        <f>+E101</f>
        <v>225359.375</v>
      </c>
      <c r="F102" s="38"/>
      <c r="G102" s="38">
        <f>+G101</f>
        <v>22434.635416666668</v>
      </c>
      <c r="H102" s="23"/>
      <c r="I102" s="23"/>
      <c r="J102" s="23"/>
      <c r="K102" s="40"/>
      <c r="L102" s="30"/>
      <c r="M102" s="52">
        <f t="shared" ref="M102:M165" si="7">+B102+E102+G102</f>
        <v>359460.67708333337</v>
      </c>
    </row>
    <row r="103" spans="1:13" s="31" customFormat="1" x14ac:dyDescent="0.2">
      <c r="A103" s="72">
        <v>42582</v>
      </c>
      <c r="B103" s="41">
        <f t="shared" si="6"/>
        <v>111666.66666666667</v>
      </c>
      <c r="C103" s="23"/>
      <c r="D103" s="23"/>
      <c r="E103" s="41">
        <f>+E102</f>
        <v>225359.375</v>
      </c>
      <c r="F103" s="38"/>
      <c r="G103" s="38">
        <f>+G102</f>
        <v>22434.635416666668</v>
      </c>
      <c r="H103" s="23"/>
      <c r="I103" s="23"/>
      <c r="J103" s="23"/>
      <c r="K103" s="40"/>
      <c r="L103" s="30"/>
      <c r="M103" s="52">
        <f t="shared" si="7"/>
        <v>359460.67708333337</v>
      </c>
    </row>
    <row r="104" spans="1:13" s="31" customFormat="1" x14ac:dyDescent="0.2">
      <c r="A104" s="72">
        <v>42613</v>
      </c>
      <c r="B104" s="41">
        <f t="shared" si="6"/>
        <v>111666.66666666667</v>
      </c>
      <c r="C104" s="23"/>
      <c r="D104" s="23"/>
      <c r="E104" s="41">
        <f>+E103</f>
        <v>225359.375</v>
      </c>
      <c r="F104" s="38"/>
      <c r="G104" s="38">
        <f>+G103</f>
        <v>22434.635416666668</v>
      </c>
      <c r="H104" s="23"/>
      <c r="I104" s="23"/>
      <c r="J104" s="23"/>
      <c r="K104" s="40"/>
      <c r="L104" s="30"/>
      <c r="M104" s="52">
        <f t="shared" si="7"/>
        <v>359460.67708333337</v>
      </c>
    </row>
    <row r="105" spans="1:13" s="31" customFormat="1" x14ac:dyDescent="0.2">
      <c r="A105" s="72">
        <v>42643</v>
      </c>
      <c r="B105" s="41">
        <f t="shared" si="6"/>
        <v>111666.66666666667</v>
      </c>
      <c r="C105" s="23"/>
      <c r="D105" s="23"/>
      <c r="E105" s="41">
        <f>+E104</f>
        <v>225359.375</v>
      </c>
      <c r="F105" s="38"/>
      <c r="G105" s="38">
        <f>+G104</f>
        <v>22434.635416666668</v>
      </c>
      <c r="H105" s="23"/>
      <c r="I105" s="23"/>
      <c r="J105" s="23"/>
      <c r="K105" s="40"/>
      <c r="L105" s="30"/>
      <c r="M105" s="52">
        <f t="shared" si="7"/>
        <v>359460.67708333337</v>
      </c>
    </row>
    <row r="106" spans="1:13" s="37" customFormat="1" x14ac:dyDescent="0.2">
      <c r="A106" s="72">
        <v>42674</v>
      </c>
      <c r="B106" s="41">
        <f>+$C$118/12</f>
        <v>115833.33333333333</v>
      </c>
      <c r="C106" s="33">
        <f>SUM(B94:B105)</f>
        <v>1340000</v>
      </c>
      <c r="D106" s="54">
        <v>0.04</v>
      </c>
      <c r="E106" s="33">
        <f>+F112/6</f>
        <v>220892.70833333334</v>
      </c>
      <c r="F106" s="34">
        <f>+F100</f>
        <v>1352156.25</v>
      </c>
      <c r="G106" s="34">
        <f>+SUM((C112+F112)*0.05)/6</f>
        <v>11044.635416666666</v>
      </c>
      <c r="H106" s="33">
        <f>+C106+F106</f>
        <v>2692156.25</v>
      </c>
      <c r="I106" s="33">
        <f>+H106*0.05</f>
        <v>134607.8125</v>
      </c>
      <c r="J106" s="33">
        <f>+H106+H100</f>
        <v>4044312.5</v>
      </c>
      <c r="K106" s="39"/>
      <c r="L106" s="55">
        <f>+L94+366</f>
        <v>42644</v>
      </c>
      <c r="M106" s="53">
        <f t="shared" si="7"/>
        <v>347770.67708333337</v>
      </c>
    </row>
    <row r="107" spans="1:13" customFormat="1" ht="13.2" x14ac:dyDescent="0.25">
      <c r="A107" s="72">
        <v>42704</v>
      </c>
      <c r="B107" s="41">
        <f t="shared" ref="B107:B117" si="8">+$C$118/12</f>
        <v>115833.33333333333</v>
      </c>
      <c r="C107" s="4"/>
      <c r="D107" s="4"/>
      <c r="E107" s="41">
        <f>+E106</f>
        <v>220892.70833333334</v>
      </c>
      <c r="F107" s="4"/>
      <c r="G107" s="38">
        <f>+G106</f>
        <v>11044.635416666666</v>
      </c>
      <c r="H107" s="4"/>
      <c r="I107" s="4"/>
      <c r="J107" s="4"/>
      <c r="K107" s="8"/>
      <c r="M107" s="52">
        <f t="shared" si="7"/>
        <v>347770.67708333337</v>
      </c>
    </row>
    <row r="108" spans="1:13" s="65" customFormat="1" ht="13.8" thickBot="1" x14ac:dyDescent="0.3">
      <c r="A108" s="75">
        <v>42735</v>
      </c>
      <c r="B108" s="57">
        <f t="shared" si="8"/>
        <v>115833.33333333333</v>
      </c>
      <c r="C108" s="63"/>
      <c r="D108" s="63"/>
      <c r="E108" s="57">
        <f>+E107</f>
        <v>220892.70833333334</v>
      </c>
      <c r="F108" s="63"/>
      <c r="G108" s="58">
        <f>+G107</f>
        <v>11044.635416666666</v>
      </c>
      <c r="H108" s="63"/>
      <c r="I108" s="63"/>
      <c r="J108" s="63"/>
      <c r="K108" s="64"/>
      <c r="M108" s="61">
        <f t="shared" si="7"/>
        <v>347770.67708333337</v>
      </c>
    </row>
    <row r="109" spans="1:13" customFormat="1" ht="13.2" x14ac:dyDescent="0.25">
      <c r="A109" s="72">
        <v>42766</v>
      </c>
      <c r="B109" s="41">
        <f t="shared" si="8"/>
        <v>115833.33333333333</v>
      </c>
      <c r="C109" s="4"/>
      <c r="D109" s="4"/>
      <c r="E109" s="41">
        <f>+E108</f>
        <v>220892.70833333334</v>
      </c>
      <c r="F109" s="4"/>
      <c r="G109" s="38">
        <f>+G108</f>
        <v>11044.635416666666</v>
      </c>
      <c r="H109" s="23"/>
      <c r="I109" s="4"/>
      <c r="J109" s="4"/>
      <c r="K109" s="8"/>
      <c r="M109" s="52">
        <f t="shared" si="7"/>
        <v>347770.67708333337</v>
      </c>
    </row>
    <row r="110" spans="1:13" customFormat="1" ht="13.2" x14ac:dyDescent="0.25">
      <c r="A110" s="72">
        <v>42794</v>
      </c>
      <c r="B110" s="41">
        <f t="shared" si="8"/>
        <v>115833.33333333333</v>
      </c>
      <c r="C110" s="4"/>
      <c r="D110" s="4"/>
      <c r="E110" s="41">
        <f>+E109</f>
        <v>220892.70833333334</v>
      </c>
      <c r="F110" s="4"/>
      <c r="G110" s="38">
        <f>+G109</f>
        <v>11044.635416666666</v>
      </c>
      <c r="H110" s="23"/>
      <c r="I110" s="4"/>
      <c r="J110" s="4"/>
      <c r="K110" s="8"/>
      <c r="M110" s="52">
        <f t="shared" si="7"/>
        <v>347770.67708333337</v>
      </c>
    </row>
    <row r="111" spans="1:13" customFormat="1" ht="13.2" x14ac:dyDescent="0.25">
      <c r="A111" s="72">
        <v>42825</v>
      </c>
      <c r="B111" s="41">
        <f t="shared" si="8"/>
        <v>115833.33333333333</v>
      </c>
      <c r="C111" s="4"/>
      <c r="D111" s="4"/>
      <c r="E111" s="41">
        <f>+E110</f>
        <v>220892.70833333334</v>
      </c>
      <c r="F111" s="4"/>
      <c r="G111" s="38">
        <f>+G110</f>
        <v>11044.635416666666</v>
      </c>
      <c r="H111" s="23"/>
      <c r="I111" s="4"/>
      <c r="J111" s="4"/>
      <c r="K111" s="8"/>
      <c r="M111" s="52">
        <f t="shared" si="7"/>
        <v>347770.67708333337</v>
      </c>
    </row>
    <row r="112" spans="1:13" s="37" customFormat="1" x14ac:dyDescent="0.2">
      <c r="A112" s="72">
        <v>42855</v>
      </c>
      <c r="B112" s="41">
        <f t="shared" si="8"/>
        <v>115833.33333333333</v>
      </c>
      <c r="C112" s="33"/>
      <c r="D112" s="54"/>
      <c r="E112" s="33">
        <f>+F118/6</f>
        <v>220892.70833333334</v>
      </c>
      <c r="F112" s="34">
        <v>1325356.25</v>
      </c>
      <c r="G112" s="34">
        <f>+SUM((C118+F118)*0.05)/6</f>
        <v>22627.96875</v>
      </c>
      <c r="H112" s="33">
        <f>+C112+F112</f>
        <v>1325356.25</v>
      </c>
      <c r="I112" s="33">
        <f>+H112*0.05</f>
        <v>66267.8125</v>
      </c>
      <c r="J112" s="33"/>
      <c r="K112" s="39"/>
      <c r="L112" s="55"/>
      <c r="M112" s="53">
        <f t="shared" si="7"/>
        <v>359354.01041666669</v>
      </c>
    </row>
    <row r="113" spans="1:13" s="31" customFormat="1" x14ac:dyDescent="0.2">
      <c r="A113" s="72">
        <v>42886</v>
      </c>
      <c r="B113" s="41">
        <f t="shared" si="8"/>
        <v>115833.33333333333</v>
      </c>
      <c r="C113" s="23"/>
      <c r="D113" s="23"/>
      <c r="E113" s="41">
        <f>+E112</f>
        <v>220892.70833333334</v>
      </c>
      <c r="F113" s="38"/>
      <c r="G113" s="38">
        <f>+G112</f>
        <v>22627.96875</v>
      </c>
      <c r="H113" s="23"/>
      <c r="I113" s="23"/>
      <c r="J113" s="23"/>
      <c r="K113" s="40"/>
      <c r="L113" s="32"/>
      <c r="M113" s="52">
        <f t="shared" si="7"/>
        <v>359354.01041666669</v>
      </c>
    </row>
    <row r="114" spans="1:13" s="31" customFormat="1" x14ac:dyDescent="0.2">
      <c r="A114" s="72">
        <v>42916</v>
      </c>
      <c r="B114" s="41">
        <f t="shared" si="8"/>
        <v>115833.33333333333</v>
      </c>
      <c r="C114" s="23"/>
      <c r="D114" s="23"/>
      <c r="E114" s="41">
        <f>+E113</f>
        <v>220892.70833333334</v>
      </c>
      <c r="F114" s="38"/>
      <c r="G114" s="38">
        <f>+G113</f>
        <v>22627.96875</v>
      </c>
      <c r="H114" s="23"/>
      <c r="I114" s="23"/>
      <c r="J114" s="23"/>
      <c r="K114" s="40"/>
      <c r="L114" s="30"/>
      <c r="M114" s="52">
        <f t="shared" si="7"/>
        <v>359354.01041666669</v>
      </c>
    </row>
    <row r="115" spans="1:13" s="31" customFormat="1" x14ac:dyDescent="0.2">
      <c r="A115" s="72">
        <v>42947</v>
      </c>
      <c r="B115" s="41">
        <f t="shared" si="8"/>
        <v>115833.33333333333</v>
      </c>
      <c r="C115" s="23"/>
      <c r="D115" s="23"/>
      <c r="E115" s="41">
        <f>+E114</f>
        <v>220892.70833333334</v>
      </c>
      <c r="F115" s="38"/>
      <c r="G115" s="38">
        <f>+G114</f>
        <v>22627.96875</v>
      </c>
      <c r="H115" s="23"/>
      <c r="I115" s="23"/>
      <c r="J115" s="23"/>
      <c r="K115" s="40"/>
      <c r="L115" s="30"/>
      <c r="M115" s="52">
        <f t="shared" si="7"/>
        <v>359354.01041666669</v>
      </c>
    </row>
    <row r="116" spans="1:13" s="31" customFormat="1" x14ac:dyDescent="0.2">
      <c r="A116" s="72">
        <v>42978</v>
      </c>
      <c r="B116" s="41">
        <f t="shared" si="8"/>
        <v>115833.33333333333</v>
      </c>
      <c r="C116" s="23"/>
      <c r="D116" s="23"/>
      <c r="E116" s="41">
        <f>+E115</f>
        <v>220892.70833333334</v>
      </c>
      <c r="F116" s="38"/>
      <c r="G116" s="38">
        <f>+G115</f>
        <v>22627.96875</v>
      </c>
      <c r="H116" s="23"/>
      <c r="I116" s="23"/>
      <c r="J116" s="23"/>
      <c r="K116" s="40"/>
      <c r="L116" s="30"/>
      <c r="M116" s="52">
        <f t="shared" si="7"/>
        <v>359354.01041666669</v>
      </c>
    </row>
    <row r="117" spans="1:13" s="31" customFormat="1" x14ac:dyDescent="0.2">
      <c r="A117" s="72">
        <v>43008</v>
      </c>
      <c r="B117" s="41">
        <f t="shared" si="8"/>
        <v>115833.33333333333</v>
      </c>
      <c r="C117" s="23"/>
      <c r="D117" s="23"/>
      <c r="E117" s="41">
        <f>+E116</f>
        <v>220892.70833333334</v>
      </c>
      <c r="F117" s="38"/>
      <c r="G117" s="38">
        <f>+G116</f>
        <v>22627.96875</v>
      </c>
      <c r="H117" s="23"/>
      <c r="I117" s="23"/>
      <c r="J117" s="23"/>
      <c r="K117" s="40"/>
      <c r="L117" s="30"/>
      <c r="M117" s="52">
        <f t="shared" si="7"/>
        <v>359354.01041666669</v>
      </c>
    </row>
    <row r="118" spans="1:13" s="37" customFormat="1" x14ac:dyDescent="0.2">
      <c r="A118" s="72">
        <v>43039</v>
      </c>
      <c r="B118" s="41">
        <f>+$C$130/12</f>
        <v>120833.33333333333</v>
      </c>
      <c r="C118" s="33">
        <v>1390000</v>
      </c>
      <c r="D118" s="54">
        <v>0.04</v>
      </c>
      <c r="E118" s="33">
        <f>+F124/6</f>
        <v>216259.375</v>
      </c>
      <c r="F118" s="34">
        <f>+F112</f>
        <v>1325356.25</v>
      </c>
      <c r="G118" s="34">
        <f>+SUM((C124+F124)*0.05)/6</f>
        <v>10812.96875</v>
      </c>
      <c r="H118" s="33">
        <f>+C118+F118</f>
        <v>2715356.25</v>
      </c>
      <c r="I118" s="33">
        <f>+H118*0.05</f>
        <v>135767.8125</v>
      </c>
      <c r="J118" s="33">
        <f>+H118+H112</f>
        <v>4040712.5</v>
      </c>
      <c r="K118" s="39"/>
      <c r="L118" s="55">
        <f>+L106+365</f>
        <v>43009</v>
      </c>
      <c r="M118" s="53">
        <f t="shared" si="7"/>
        <v>347905.67708333331</v>
      </c>
    </row>
    <row r="119" spans="1:13" customFormat="1" ht="13.2" x14ac:dyDescent="0.25">
      <c r="A119" s="72">
        <v>43069</v>
      </c>
      <c r="B119" s="41">
        <f t="shared" ref="B119:B129" si="9">+$C$130/12</f>
        <v>120833.33333333333</v>
      </c>
      <c r="C119" s="4"/>
      <c r="D119" s="4"/>
      <c r="E119" s="41">
        <f>+E118</f>
        <v>216259.375</v>
      </c>
      <c r="F119" s="4"/>
      <c r="G119" s="38">
        <f>+G118</f>
        <v>10812.96875</v>
      </c>
      <c r="H119" s="4"/>
      <c r="I119" s="4"/>
      <c r="J119" s="4"/>
      <c r="K119" s="8"/>
      <c r="M119" s="52">
        <f t="shared" si="7"/>
        <v>347905.67708333331</v>
      </c>
    </row>
    <row r="120" spans="1:13" s="65" customFormat="1" ht="13.8" thickBot="1" x14ac:dyDescent="0.3">
      <c r="A120" s="75">
        <v>43100</v>
      </c>
      <c r="B120" s="57">
        <f t="shared" si="9"/>
        <v>120833.33333333333</v>
      </c>
      <c r="C120" s="63"/>
      <c r="D120" s="63"/>
      <c r="E120" s="57">
        <f>+E119</f>
        <v>216259.375</v>
      </c>
      <c r="F120" s="63"/>
      <c r="G120" s="58">
        <f>+G119</f>
        <v>10812.96875</v>
      </c>
      <c r="H120" s="63"/>
      <c r="I120" s="63"/>
      <c r="J120" s="63"/>
      <c r="K120" s="64"/>
      <c r="M120" s="61">
        <f t="shared" si="7"/>
        <v>347905.67708333331</v>
      </c>
    </row>
    <row r="121" spans="1:13" customFormat="1" ht="13.2" x14ac:dyDescent="0.25">
      <c r="A121" s="72">
        <v>43131</v>
      </c>
      <c r="B121" s="41">
        <f t="shared" si="9"/>
        <v>120833.33333333333</v>
      </c>
      <c r="C121" s="4"/>
      <c r="D121" s="4"/>
      <c r="E121" s="41">
        <f>+E120</f>
        <v>216259.375</v>
      </c>
      <c r="F121" s="4"/>
      <c r="G121" s="38">
        <f>+G120</f>
        <v>10812.96875</v>
      </c>
      <c r="H121" s="23"/>
      <c r="I121" s="4"/>
      <c r="J121" s="4"/>
      <c r="K121" s="8"/>
      <c r="M121" s="52">
        <f t="shared" si="7"/>
        <v>347905.67708333331</v>
      </c>
    </row>
    <row r="122" spans="1:13" customFormat="1" ht="13.2" x14ac:dyDescent="0.25">
      <c r="A122" s="72">
        <v>43159</v>
      </c>
      <c r="B122" s="41">
        <f t="shared" si="9"/>
        <v>120833.33333333333</v>
      </c>
      <c r="C122" s="4"/>
      <c r="D122" s="4"/>
      <c r="E122" s="41">
        <f>+E121</f>
        <v>216259.375</v>
      </c>
      <c r="F122" s="4"/>
      <c r="G122" s="38">
        <f>+G121</f>
        <v>10812.96875</v>
      </c>
      <c r="H122" s="23"/>
      <c r="I122" s="4"/>
      <c r="J122" s="4"/>
      <c r="K122" s="8"/>
      <c r="M122" s="52">
        <f t="shared" si="7"/>
        <v>347905.67708333331</v>
      </c>
    </row>
    <row r="123" spans="1:13" customFormat="1" ht="13.2" x14ac:dyDescent="0.25">
      <c r="A123" s="72">
        <v>43190</v>
      </c>
      <c r="B123" s="41">
        <f t="shared" si="9"/>
        <v>120833.33333333333</v>
      </c>
      <c r="C123" s="4"/>
      <c r="D123" s="4"/>
      <c r="E123" s="41">
        <f>+E122</f>
        <v>216259.375</v>
      </c>
      <c r="F123" s="4"/>
      <c r="G123" s="38">
        <f>+G122</f>
        <v>10812.96875</v>
      </c>
      <c r="H123" s="23"/>
      <c r="I123" s="4"/>
      <c r="J123" s="4"/>
      <c r="K123" s="8"/>
      <c r="M123" s="52">
        <f t="shared" si="7"/>
        <v>347905.67708333331</v>
      </c>
    </row>
    <row r="124" spans="1:13" s="37" customFormat="1" x14ac:dyDescent="0.2">
      <c r="A124" s="72">
        <v>43220</v>
      </c>
      <c r="B124" s="41">
        <f t="shared" si="9"/>
        <v>120833.33333333333</v>
      </c>
      <c r="C124" s="33"/>
      <c r="D124" s="54"/>
      <c r="E124" s="33">
        <f>+F130/6</f>
        <v>216259.375</v>
      </c>
      <c r="F124" s="34">
        <v>1297556.25</v>
      </c>
      <c r="G124" s="34">
        <f>+SUM((C130+F130)*0.05)/6</f>
        <v>22896.302083333332</v>
      </c>
      <c r="H124" s="33">
        <f>+C124+F124</f>
        <v>1297556.25</v>
      </c>
      <c r="I124" s="33">
        <f>+H124*0.05</f>
        <v>64877.8125</v>
      </c>
      <c r="J124" s="33"/>
      <c r="K124" s="39"/>
      <c r="L124" s="55"/>
      <c r="M124" s="53">
        <f t="shared" si="7"/>
        <v>359989.01041666663</v>
      </c>
    </row>
    <row r="125" spans="1:13" s="31" customFormat="1" x14ac:dyDescent="0.2">
      <c r="A125" s="72">
        <v>43251</v>
      </c>
      <c r="B125" s="41">
        <f t="shared" si="9"/>
        <v>120833.33333333333</v>
      </c>
      <c r="C125" s="23"/>
      <c r="D125" s="23"/>
      <c r="E125" s="41">
        <f>+E124</f>
        <v>216259.375</v>
      </c>
      <c r="F125" s="38"/>
      <c r="G125" s="38">
        <f>+G124</f>
        <v>22896.302083333332</v>
      </c>
      <c r="H125" s="23"/>
      <c r="I125" s="23"/>
      <c r="J125" s="23"/>
      <c r="K125" s="40"/>
      <c r="L125" s="32"/>
      <c r="M125" s="52">
        <f t="shared" si="7"/>
        <v>359989.01041666663</v>
      </c>
    </row>
    <row r="126" spans="1:13" s="31" customFormat="1" x14ac:dyDescent="0.2">
      <c r="A126" s="72">
        <v>43281</v>
      </c>
      <c r="B126" s="41">
        <f t="shared" si="9"/>
        <v>120833.33333333333</v>
      </c>
      <c r="C126" s="23"/>
      <c r="D126" s="23"/>
      <c r="E126" s="41">
        <f>+E125</f>
        <v>216259.375</v>
      </c>
      <c r="F126" s="38"/>
      <c r="G126" s="38">
        <f>+G125</f>
        <v>22896.302083333332</v>
      </c>
      <c r="H126" s="23"/>
      <c r="I126" s="23"/>
      <c r="J126" s="23"/>
      <c r="K126" s="40"/>
      <c r="L126" s="30"/>
      <c r="M126" s="52">
        <f t="shared" si="7"/>
        <v>359989.01041666663</v>
      </c>
    </row>
    <row r="127" spans="1:13" s="31" customFormat="1" x14ac:dyDescent="0.2">
      <c r="A127" s="72">
        <v>43312</v>
      </c>
      <c r="B127" s="41">
        <f t="shared" si="9"/>
        <v>120833.33333333333</v>
      </c>
      <c r="C127" s="23"/>
      <c r="D127" s="23"/>
      <c r="E127" s="41">
        <f>+E126</f>
        <v>216259.375</v>
      </c>
      <c r="F127" s="38"/>
      <c r="G127" s="38">
        <f>+G126</f>
        <v>22896.302083333332</v>
      </c>
      <c r="H127" s="23"/>
      <c r="I127" s="23"/>
      <c r="J127" s="23"/>
      <c r="K127" s="40"/>
      <c r="L127" s="30"/>
      <c r="M127" s="52">
        <f t="shared" si="7"/>
        <v>359989.01041666663</v>
      </c>
    </row>
    <row r="128" spans="1:13" s="31" customFormat="1" x14ac:dyDescent="0.2">
      <c r="A128" s="72">
        <v>43343</v>
      </c>
      <c r="B128" s="41">
        <f t="shared" si="9"/>
        <v>120833.33333333333</v>
      </c>
      <c r="C128" s="23"/>
      <c r="D128" s="23"/>
      <c r="E128" s="41">
        <f>+E127</f>
        <v>216259.375</v>
      </c>
      <c r="F128" s="38"/>
      <c r="G128" s="38">
        <f>+G127</f>
        <v>22896.302083333332</v>
      </c>
      <c r="H128" s="23"/>
      <c r="I128" s="23"/>
      <c r="J128" s="23"/>
      <c r="K128" s="40"/>
      <c r="L128" s="30"/>
      <c r="M128" s="52">
        <f t="shared" si="7"/>
        <v>359989.01041666663</v>
      </c>
    </row>
    <row r="129" spans="1:13" s="31" customFormat="1" x14ac:dyDescent="0.2">
      <c r="A129" s="72">
        <v>43373</v>
      </c>
      <c r="B129" s="41">
        <f t="shared" si="9"/>
        <v>120833.33333333333</v>
      </c>
      <c r="C129" s="23"/>
      <c r="D129" s="23"/>
      <c r="E129" s="41">
        <f>+E128</f>
        <v>216259.375</v>
      </c>
      <c r="F129" s="38"/>
      <c r="G129" s="38">
        <f>+G128</f>
        <v>22896.302083333332</v>
      </c>
      <c r="H129" s="23"/>
      <c r="I129" s="23"/>
      <c r="J129" s="23"/>
      <c r="K129" s="40"/>
      <c r="L129" s="30"/>
      <c r="M129" s="52">
        <f t="shared" si="7"/>
        <v>359989.01041666663</v>
      </c>
    </row>
    <row r="130" spans="1:13" s="37" customFormat="1" x14ac:dyDescent="0.2">
      <c r="A130" s="72">
        <v>43404</v>
      </c>
      <c r="B130" s="41">
        <f>+$C$142/12</f>
        <v>126250</v>
      </c>
      <c r="C130" s="33">
        <v>1450000</v>
      </c>
      <c r="D130" s="54">
        <v>4.4999999999999998E-2</v>
      </c>
      <c r="E130" s="33">
        <f>+F136/6</f>
        <v>210821.875</v>
      </c>
      <c r="F130" s="34">
        <f>+F124</f>
        <v>1297556.25</v>
      </c>
      <c r="G130" s="34">
        <f>+SUM((C136+F136)*0.05)/6</f>
        <v>10541.09375</v>
      </c>
      <c r="H130" s="33">
        <f>+C130+F130</f>
        <v>2747556.25</v>
      </c>
      <c r="I130" s="33">
        <f>+H130*0.05</f>
        <v>137377.8125</v>
      </c>
      <c r="J130" s="33">
        <f>+H130+H124</f>
        <v>4045112.5</v>
      </c>
      <c r="K130" s="39"/>
      <c r="L130" s="55">
        <f>+L118+365</f>
        <v>43374</v>
      </c>
      <c r="M130" s="53">
        <f t="shared" si="7"/>
        <v>347612.96875</v>
      </c>
    </row>
    <row r="131" spans="1:13" customFormat="1" ht="13.2" x14ac:dyDescent="0.25">
      <c r="A131" s="72">
        <v>43434</v>
      </c>
      <c r="B131" s="41">
        <f t="shared" ref="B131:B141" si="10">+$C$142/12</f>
        <v>126250</v>
      </c>
      <c r="C131" s="4"/>
      <c r="D131" s="4"/>
      <c r="E131" s="41">
        <f>+E130</f>
        <v>210821.875</v>
      </c>
      <c r="F131" s="4"/>
      <c r="G131" s="38">
        <f>+G130</f>
        <v>10541.09375</v>
      </c>
      <c r="H131" s="4"/>
      <c r="I131" s="4"/>
      <c r="J131" s="4"/>
      <c r="K131" s="8"/>
      <c r="M131" s="52">
        <f t="shared" si="7"/>
        <v>347612.96875</v>
      </c>
    </row>
    <row r="132" spans="1:13" s="65" customFormat="1" ht="13.8" thickBot="1" x14ac:dyDescent="0.3">
      <c r="A132" s="75">
        <v>43465</v>
      </c>
      <c r="B132" s="57">
        <f t="shared" si="10"/>
        <v>126250</v>
      </c>
      <c r="C132" s="63"/>
      <c r="D132" s="63"/>
      <c r="E132" s="57">
        <f>+E131</f>
        <v>210821.875</v>
      </c>
      <c r="F132" s="63"/>
      <c r="G132" s="58">
        <f>+G131</f>
        <v>10541.09375</v>
      </c>
      <c r="H132" s="63"/>
      <c r="I132" s="63"/>
      <c r="J132" s="63"/>
      <c r="K132" s="64"/>
      <c r="M132" s="61">
        <f t="shared" si="7"/>
        <v>347612.96875</v>
      </c>
    </row>
    <row r="133" spans="1:13" customFormat="1" ht="13.2" x14ac:dyDescent="0.25">
      <c r="A133" s="72">
        <v>43496</v>
      </c>
      <c r="B133" s="41">
        <f t="shared" si="10"/>
        <v>126250</v>
      </c>
      <c r="C133" s="4"/>
      <c r="D133" s="4"/>
      <c r="E133" s="41">
        <f>+E132</f>
        <v>210821.875</v>
      </c>
      <c r="F133" s="4"/>
      <c r="G133" s="38">
        <f>+G132</f>
        <v>10541.09375</v>
      </c>
      <c r="H133" s="23"/>
      <c r="I133" s="4"/>
      <c r="J133" s="23"/>
      <c r="K133" s="8"/>
      <c r="M133" s="52">
        <f t="shared" si="7"/>
        <v>347612.96875</v>
      </c>
    </row>
    <row r="134" spans="1:13" customFormat="1" ht="13.2" x14ac:dyDescent="0.25">
      <c r="A134" s="72">
        <v>43524</v>
      </c>
      <c r="B134" s="41">
        <f t="shared" si="10"/>
        <v>126250</v>
      </c>
      <c r="C134" s="4"/>
      <c r="D134" s="4"/>
      <c r="E134" s="41">
        <f>+E133</f>
        <v>210821.875</v>
      </c>
      <c r="F134" s="4"/>
      <c r="G134" s="38">
        <f>+G133</f>
        <v>10541.09375</v>
      </c>
      <c r="H134" s="23"/>
      <c r="I134" s="4"/>
      <c r="J134" s="23"/>
      <c r="K134" s="8"/>
      <c r="M134" s="52">
        <f t="shared" si="7"/>
        <v>347612.96875</v>
      </c>
    </row>
    <row r="135" spans="1:13" customFormat="1" ht="13.2" x14ac:dyDescent="0.25">
      <c r="A135" s="72">
        <v>43555</v>
      </c>
      <c r="B135" s="41">
        <f t="shared" si="10"/>
        <v>126250</v>
      </c>
      <c r="C135" s="4"/>
      <c r="D135" s="4"/>
      <c r="E135" s="41">
        <f>+E134</f>
        <v>210821.875</v>
      </c>
      <c r="F135" s="4"/>
      <c r="G135" s="38">
        <f>+G134</f>
        <v>10541.09375</v>
      </c>
      <c r="H135" s="23"/>
      <c r="I135" s="4"/>
      <c r="J135" s="23"/>
      <c r="K135" s="8"/>
      <c r="M135" s="52">
        <f t="shared" si="7"/>
        <v>347612.96875</v>
      </c>
    </row>
    <row r="136" spans="1:13" s="37" customFormat="1" x14ac:dyDescent="0.2">
      <c r="A136" s="72">
        <v>43585</v>
      </c>
      <c r="B136" s="41">
        <f t="shared" si="10"/>
        <v>126250</v>
      </c>
      <c r="C136" s="33"/>
      <c r="D136" s="54"/>
      <c r="E136" s="33">
        <f>+F142/6</f>
        <v>210821.875</v>
      </c>
      <c r="F136" s="34">
        <v>1264931.25</v>
      </c>
      <c r="G136" s="34">
        <f>+SUM((C142+F142)*0.05)/6</f>
        <v>23166.09375</v>
      </c>
      <c r="H136" s="33">
        <f>+C136+F136</f>
        <v>1264931.25</v>
      </c>
      <c r="I136" s="33">
        <f>+H136*0.05</f>
        <v>63246.5625</v>
      </c>
      <c r="J136" s="33"/>
      <c r="K136" s="39"/>
      <c r="L136" s="55"/>
      <c r="M136" s="53">
        <f t="shared" si="7"/>
        <v>360237.96875</v>
      </c>
    </row>
    <row r="137" spans="1:13" s="31" customFormat="1" x14ac:dyDescent="0.2">
      <c r="A137" s="72">
        <v>43616</v>
      </c>
      <c r="B137" s="41">
        <f t="shared" si="10"/>
        <v>126250</v>
      </c>
      <c r="C137" s="23"/>
      <c r="D137" s="23"/>
      <c r="E137" s="41">
        <f>+E136</f>
        <v>210821.875</v>
      </c>
      <c r="F137" s="38"/>
      <c r="G137" s="38">
        <f>+G136</f>
        <v>23166.09375</v>
      </c>
      <c r="H137" s="23"/>
      <c r="I137" s="23"/>
      <c r="J137" s="23"/>
      <c r="K137" s="40"/>
      <c r="L137" s="32"/>
      <c r="M137" s="52">
        <f t="shared" si="7"/>
        <v>360237.96875</v>
      </c>
    </row>
    <row r="138" spans="1:13" s="31" customFormat="1" x14ac:dyDescent="0.2">
      <c r="A138" s="72">
        <v>43646</v>
      </c>
      <c r="B138" s="41">
        <f t="shared" si="10"/>
        <v>126250</v>
      </c>
      <c r="C138" s="23"/>
      <c r="D138" s="23"/>
      <c r="E138" s="41">
        <f>+E137</f>
        <v>210821.875</v>
      </c>
      <c r="F138" s="38"/>
      <c r="G138" s="38">
        <f>+G137</f>
        <v>23166.09375</v>
      </c>
      <c r="H138" s="23"/>
      <c r="I138" s="23"/>
      <c r="J138" s="23"/>
      <c r="K138" s="40"/>
      <c r="L138" s="30"/>
      <c r="M138" s="52">
        <f t="shared" si="7"/>
        <v>360237.96875</v>
      </c>
    </row>
    <row r="139" spans="1:13" s="31" customFormat="1" x14ac:dyDescent="0.2">
      <c r="A139" s="72">
        <v>43677</v>
      </c>
      <c r="B139" s="41">
        <f t="shared" si="10"/>
        <v>126250</v>
      </c>
      <c r="C139" s="23"/>
      <c r="D139" s="23"/>
      <c r="E139" s="41">
        <f>+E138</f>
        <v>210821.875</v>
      </c>
      <c r="F139" s="38"/>
      <c r="G139" s="38">
        <f>+G138</f>
        <v>23166.09375</v>
      </c>
      <c r="H139" s="23"/>
      <c r="I139" s="23"/>
      <c r="J139" s="23"/>
      <c r="K139" s="40"/>
      <c r="L139" s="30"/>
      <c r="M139" s="52">
        <f t="shared" si="7"/>
        <v>360237.96875</v>
      </c>
    </row>
    <row r="140" spans="1:13" s="31" customFormat="1" x14ac:dyDescent="0.2">
      <c r="A140" s="72">
        <v>43708</v>
      </c>
      <c r="B140" s="41">
        <f t="shared" si="10"/>
        <v>126250</v>
      </c>
      <c r="C140" s="23"/>
      <c r="D140" s="23"/>
      <c r="E140" s="41">
        <f>+E139</f>
        <v>210821.875</v>
      </c>
      <c r="F140" s="38"/>
      <c r="G140" s="38">
        <f>+G139</f>
        <v>23166.09375</v>
      </c>
      <c r="H140" s="23"/>
      <c r="I140" s="23"/>
      <c r="J140" s="23"/>
      <c r="K140" s="40"/>
      <c r="L140" s="30"/>
      <c r="M140" s="52">
        <f t="shared" si="7"/>
        <v>360237.96875</v>
      </c>
    </row>
    <row r="141" spans="1:13" s="31" customFormat="1" x14ac:dyDescent="0.2">
      <c r="A141" s="72">
        <v>43738</v>
      </c>
      <c r="B141" s="41">
        <f t="shared" si="10"/>
        <v>126250</v>
      </c>
      <c r="C141" s="23"/>
      <c r="D141" s="23"/>
      <c r="E141" s="41">
        <f>+E140</f>
        <v>210821.875</v>
      </c>
      <c r="F141" s="38"/>
      <c r="G141" s="38">
        <f>+G140</f>
        <v>23166.09375</v>
      </c>
      <c r="H141" s="23"/>
      <c r="I141" s="23"/>
      <c r="J141" s="23"/>
      <c r="K141" s="40"/>
      <c r="L141" s="30"/>
      <c r="M141" s="52">
        <f t="shared" si="7"/>
        <v>360237.96875</v>
      </c>
    </row>
    <row r="142" spans="1:13" s="37" customFormat="1" x14ac:dyDescent="0.2">
      <c r="A142" s="72">
        <v>43769</v>
      </c>
      <c r="B142" s="41">
        <f t="shared" ref="B142:B153" si="11">+$C$154/12</f>
        <v>132500</v>
      </c>
      <c r="C142" s="33">
        <v>1515000</v>
      </c>
      <c r="D142" s="54">
        <v>5.2499999999999998E-2</v>
      </c>
      <c r="E142" s="33">
        <f>+F148/6</f>
        <v>204193.75</v>
      </c>
      <c r="F142" s="34">
        <f>+F136</f>
        <v>1264931.25</v>
      </c>
      <c r="G142" s="34">
        <f>+SUM((C148+F148)*0.05)/6</f>
        <v>10209.6875</v>
      </c>
      <c r="H142" s="33">
        <f>+C142+F142</f>
        <v>2779931.25</v>
      </c>
      <c r="I142" s="33">
        <f>+H142*0.05</f>
        <v>138996.5625</v>
      </c>
      <c r="J142" s="33">
        <f>+H142+H136</f>
        <v>4044862.5</v>
      </c>
      <c r="K142" s="39"/>
      <c r="L142" s="55"/>
      <c r="M142" s="53">
        <f t="shared" si="7"/>
        <v>346903.4375</v>
      </c>
    </row>
    <row r="143" spans="1:13" customFormat="1" ht="13.2" x14ac:dyDescent="0.25">
      <c r="A143" s="72">
        <v>43799</v>
      </c>
      <c r="B143" s="41">
        <f t="shared" si="11"/>
        <v>132500</v>
      </c>
      <c r="C143" s="4"/>
      <c r="D143" s="4"/>
      <c r="E143" s="41">
        <f>+E142</f>
        <v>204193.75</v>
      </c>
      <c r="F143" s="4"/>
      <c r="G143" s="38">
        <f>+G142</f>
        <v>10209.6875</v>
      </c>
      <c r="H143" s="4"/>
      <c r="I143" s="4"/>
      <c r="J143" s="23"/>
      <c r="K143" s="8"/>
      <c r="M143" s="52">
        <f t="shared" si="7"/>
        <v>346903.4375</v>
      </c>
    </row>
    <row r="144" spans="1:13" s="65" customFormat="1" ht="13.8" thickBot="1" x14ac:dyDescent="0.3">
      <c r="A144" s="75">
        <v>43830</v>
      </c>
      <c r="B144" s="57">
        <f t="shared" si="11"/>
        <v>132500</v>
      </c>
      <c r="C144" s="63"/>
      <c r="D144" s="63"/>
      <c r="E144" s="57">
        <f>+E143</f>
        <v>204193.75</v>
      </c>
      <c r="F144" s="63"/>
      <c r="G144" s="58">
        <f>+G143</f>
        <v>10209.6875</v>
      </c>
      <c r="H144" s="63"/>
      <c r="I144" s="63"/>
      <c r="J144" s="56"/>
      <c r="K144" s="64"/>
      <c r="M144" s="61">
        <f t="shared" si="7"/>
        <v>346903.4375</v>
      </c>
    </row>
    <row r="145" spans="1:13" customFormat="1" ht="13.2" x14ac:dyDescent="0.25">
      <c r="A145" s="72">
        <v>43861</v>
      </c>
      <c r="B145" s="41">
        <f t="shared" si="11"/>
        <v>132500</v>
      </c>
      <c r="C145" s="4"/>
      <c r="D145" s="4"/>
      <c r="E145" s="41">
        <f>+E144</f>
        <v>204193.75</v>
      </c>
      <c r="F145" s="4"/>
      <c r="G145" s="38">
        <f>+G144</f>
        <v>10209.6875</v>
      </c>
      <c r="H145" s="23"/>
      <c r="I145" s="4"/>
      <c r="J145" s="23"/>
      <c r="K145" s="8"/>
      <c r="M145" s="52">
        <f t="shared" si="7"/>
        <v>346903.4375</v>
      </c>
    </row>
    <row r="146" spans="1:13" customFormat="1" ht="13.2" x14ac:dyDescent="0.25">
      <c r="A146" s="72">
        <v>43890</v>
      </c>
      <c r="B146" s="41">
        <f t="shared" si="11"/>
        <v>132500</v>
      </c>
      <c r="C146" s="4"/>
      <c r="D146" s="4"/>
      <c r="E146" s="41">
        <f>+E145</f>
        <v>204193.75</v>
      </c>
      <c r="F146" s="4"/>
      <c r="G146" s="38">
        <f>+G145</f>
        <v>10209.6875</v>
      </c>
      <c r="H146" s="23"/>
      <c r="I146" s="4"/>
      <c r="J146" s="23"/>
      <c r="K146" s="8"/>
      <c r="M146" s="52">
        <f t="shared" si="7"/>
        <v>346903.4375</v>
      </c>
    </row>
    <row r="147" spans="1:13" customFormat="1" ht="13.2" x14ac:dyDescent="0.25">
      <c r="A147" s="72">
        <v>43921</v>
      </c>
      <c r="B147" s="41">
        <f t="shared" si="11"/>
        <v>132500</v>
      </c>
      <c r="C147" s="4"/>
      <c r="D147" s="4"/>
      <c r="E147" s="41">
        <f>+E146</f>
        <v>204193.75</v>
      </c>
      <c r="F147" s="4"/>
      <c r="G147" s="38">
        <f>+G146</f>
        <v>10209.6875</v>
      </c>
      <c r="H147" s="23"/>
      <c r="I147" s="4"/>
      <c r="J147" s="23"/>
      <c r="K147" s="8"/>
      <c r="M147" s="52">
        <f t="shared" si="7"/>
        <v>346903.4375</v>
      </c>
    </row>
    <row r="148" spans="1:13" s="37" customFormat="1" x14ac:dyDescent="0.2">
      <c r="A148" s="72">
        <v>43951</v>
      </c>
      <c r="B148" s="41">
        <f t="shared" si="11"/>
        <v>132500</v>
      </c>
      <c r="C148" s="33"/>
      <c r="D148" s="54"/>
      <c r="E148" s="33">
        <f>+F154/6</f>
        <v>204193.75</v>
      </c>
      <c r="F148" s="34">
        <v>1225162.5</v>
      </c>
      <c r="G148" s="34">
        <f>+SUM((C154+F154)*0.05)/6</f>
        <v>23459.6875</v>
      </c>
      <c r="H148" s="33">
        <f>+C148+F148</f>
        <v>1225162.5</v>
      </c>
      <c r="I148" s="33">
        <f>+H148*0.05</f>
        <v>61258.125</v>
      </c>
      <c r="J148" s="33"/>
      <c r="K148" s="39"/>
      <c r="L148" s="55"/>
      <c r="M148" s="53">
        <f t="shared" si="7"/>
        <v>360153.4375</v>
      </c>
    </row>
    <row r="149" spans="1:13" s="31" customFormat="1" x14ac:dyDescent="0.2">
      <c r="A149" s="72">
        <v>43982</v>
      </c>
      <c r="B149" s="41">
        <f t="shared" si="11"/>
        <v>132500</v>
      </c>
      <c r="C149" s="23"/>
      <c r="D149" s="23"/>
      <c r="E149" s="41">
        <f>+E148</f>
        <v>204193.75</v>
      </c>
      <c r="F149" s="38"/>
      <c r="G149" s="38">
        <f>+G148</f>
        <v>23459.6875</v>
      </c>
      <c r="H149" s="23"/>
      <c r="I149" s="23"/>
      <c r="J149" s="23"/>
      <c r="K149" s="40"/>
      <c r="L149" s="32"/>
      <c r="M149" s="52">
        <f t="shared" si="7"/>
        <v>360153.4375</v>
      </c>
    </row>
    <row r="150" spans="1:13" s="31" customFormat="1" x14ac:dyDescent="0.2">
      <c r="A150" s="72">
        <v>44012</v>
      </c>
      <c r="B150" s="41">
        <f t="shared" si="11"/>
        <v>132500</v>
      </c>
      <c r="C150" s="23"/>
      <c r="D150" s="23"/>
      <c r="E150" s="41">
        <f>+E149</f>
        <v>204193.75</v>
      </c>
      <c r="F150" s="38"/>
      <c r="G150" s="38">
        <f>+G149</f>
        <v>23459.6875</v>
      </c>
      <c r="H150" s="23"/>
      <c r="I150" s="23"/>
      <c r="J150" s="23"/>
      <c r="K150" s="40"/>
      <c r="L150" s="30"/>
      <c r="M150" s="52">
        <f t="shared" si="7"/>
        <v>360153.4375</v>
      </c>
    </row>
    <row r="151" spans="1:13" s="31" customFormat="1" x14ac:dyDescent="0.2">
      <c r="A151" s="72">
        <v>44043</v>
      </c>
      <c r="B151" s="41">
        <f t="shared" si="11"/>
        <v>132500</v>
      </c>
      <c r="C151" s="23"/>
      <c r="D151" s="23"/>
      <c r="E151" s="41">
        <f>+E150</f>
        <v>204193.75</v>
      </c>
      <c r="F151" s="38"/>
      <c r="G151" s="38">
        <f>+G150</f>
        <v>23459.6875</v>
      </c>
      <c r="H151" s="23"/>
      <c r="I151" s="23"/>
      <c r="J151" s="23"/>
      <c r="K151" s="40"/>
      <c r="L151" s="30"/>
      <c r="M151" s="52">
        <f t="shared" si="7"/>
        <v>360153.4375</v>
      </c>
    </row>
    <row r="152" spans="1:13" s="31" customFormat="1" x14ac:dyDescent="0.2">
      <c r="A152" s="72">
        <v>44074</v>
      </c>
      <c r="B152" s="41">
        <f t="shared" si="11"/>
        <v>132500</v>
      </c>
      <c r="C152" s="23"/>
      <c r="D152" s="23"/>
      <c r="E152" s="41">
        <f>+E151</f>
        <v>204193.75</v>
      </c>
      <c r="F152" s="38"/>
      <c r="G152" s="38">
        <f>+G151</f>
        <v>23459.6875</v>
      </c>
      <c r="H152" s="23"/>
      <c r="I152" s="23"/>
      <c r="J152" s="23"/>
      <c r="K152" s="40"/>
      <c r="L152" s="30"/>
      <c r="M152" s="52">
        <f t="shared" si="7"/>
        <v>360153.4375</v>
      </c>
    </row>
    <row r="153" spans="1:13" s="31" customFormat="1" x14ac:dyDescent="0.2">
      <c r="A153" s="72">
        <v>44104</v>
      </c>
      <c r="B153" s="41">
        <f t="shared" si="11"/>
        <v>132500</v>
      </c>
      <c r="C153" s="23"/>
      <c r="D153" s="23"/>
      <c r="E153" s="41">
        <f>+E152</f>
        <v>204193.75</v>
      </c>
      <c r="F153" s="38"/>
      <c r="G153" s="38">
        <f>+G152</f>
        <v>23459.6875</v>
      </c>
      <c r="H153" s="23"/>
      <c r="I153" s="23"/>
      <c r="J153" s="23"/>
      <c r="K153" s="40"/>
      <c r="L153" s="30"/>
      <c r="M153" s="52">
        <f t="shared" si="7"/>
        <v>360153.4375</v>
      </c>
    </row>
    <row r="154" spans="1:13" s="37" customFormat="1" x14ac:dyDescent="0.2">
      <c r="A154" s="72">
        <v>44135</v>
      </c>
      <c r="B154" s="41">
        <f>+$C$166/12</f>
        <v>139166.66666666666</v>
      </c>
      <c r="C154" s="33">
        <v>1590000</v>
      </c>
      <c r="D154" s="54"/>
      <c r="E154" s="33">
        <f>+F160/6</f>
        <v>197568.75</v>
      </c>
      <c r="F154" s="34">
        <f>+F148</f>
        <v>1225162.5</v>
      </c>
      <c r="G154" s="34">
        <f>+SUM((C160+F160)*0.05)/6</f>
        <v>9878.4375</v>
      </c>
      <c r="H154" s="33">
        <f>+C154+F154</f>
        <v>2815162.5</v>
      </c>
      <c r="I154" s="33">
        <f>+H154*0.05</f>
        <v>140758.125</v>
      </c>
      <c r="J154" s="33">
        <f>+H154+H148</f>
        <v>4040325</v>
      </c>
      <c r="K154" s="39"/>
      <c r="L154" s="55"/>
      <c r="M154" s="53">
        <f t="shared" si="7"/>
        <v>346613.85416666663</v>
      </c>
    </row>
    <row r="155" spans="1:13" customFormat="1" ht="13.2" x14ac:dyDescent="0.25">
      <c r="A155" s="72">
        <v>44165</v>
      </c>
      <c r="B155" s="41">
        <f t="shared" ref="B155:B165" si="12">+$C$166/12</f>
        <v>139166.66666666666</v>
      </c>
      <c r="C155" s="4"/>
      <c r="D155" s="4"/>
      <c r="E155" s="41">
        <f>+E154</f>
        <v>197568.75</v>
      </c>
      <c r="F155" s="4"/>
      <c r="G155" s="38">
        <f>+G154</f>
        <v>9878.4375</v>
      </c>
      <c r="H155" s="4"/>
      <c r="I155" s="4"/>
      <c r="J155" s="4"/>
      <c r="K155" s="8"/>
      <c r="M155" s="52">
        <f t="shared" si="7"/>
        <v>346613.85416666663</v>
      </c>
    </row>
    <row r="156" spans="1:13" s="65" customFormat="1" ht="13.8" thickBot="1" x14ac:dyDescent="0.3">
      <c r="A156" s="75">
        <v>44196</v>
      </c>
      <c r="B156" s="57">
        <f t="shared" si="12"/>
        <v>139166.66666666666</v>
      </c>
      <c r="C156" s="63"/>
      <c r="D156" s="63"/>
      <c r="E156" s="57">
        <f>+E155</f>
        <v>197568.75</v>
      </c>
      <c r="F156" s="63"/>
      <c r="G156" s="58">
        <f>+G155</f>
        <v>9878.4375</v>
      </c>
      <c r="H156" s="63"/>
      <c r="I156" s="63"/>
      <c r="J156" s="63"/>
      <c r="K156" s="64"/>
      <c r="M156" s="61">
        <f t="shared" si="7"/>
        <v>346613.85416666663</v>
      </c>
    </row>
    <row r="157" spans="1:13" customFormat="1" ht="13.2" x14ac:dyDescent="0.25">
      <c r="A157" s="72">
        <v>44227</v>
      </c>
      <c r="B157" s="41">
        <f t="shared" si="12"/>
        <v>139166.66666666666</v>
      </c>
      <c r="C157" s="4"/>
      <c r="D157" s="4"/>
      <c r="E157" s="41">
        <f>+E156</f>
        <v>197568.75</v>
      </c>
      <c r="F157" s="4"/>
      <c r="G157" s="38">
        <f>+G156</f>
        <v>9878.4375</v>
      </c>
      <c r="H157" s="23"/>
      <c r="I157" s="4"/>
      <c r="J157" s="4"/>
      <c r="K157" s="8"/>
      <c r="M157" s="52">
        <f t="shared" si="7"/>
        <v>346613.85416666663</v>
      </c>
    </row>
    <row r="158" spans="1:13" customFormat="1" ht="13.2" x14ac:dyDescent="0.25">
      <c r="A158" s="72">
        <v>44255</v>
      </c>
      <c r="B158" s="41">
        <f t="shared" si="12"/>
        <v>139166.66666666666</v>
      </c>
      <c r="C158" s="4"/>
      <c r="D158" s="4"/>
      <c r="E158" s="41">
        <f>+E157</f>
        <v>197568.75</v>
      </c>
      <c r="F158" s="4"/>
      <c r="G158" s="38">
        <f>+G157</f>
        <v>9878.4375</v>
      </c>
      <c r="H158" s="23"/>
      <c r="I158" s="4"/>
      <c r="J158" s="4"/>
      <c r="K158" s="8"/>
      <c r="M158" s="52">
        <f t="shared" si="7"/>
        <v>346613.85416666663</v>
      </c>
    </row>
    <row r="159" spans="1:13" customFormat="1" ht="13.2" x14ac:dyDescent="0.25">
      <c r="A159" s="72">
        <v>44286</v>
      </c>
      <c r="B159" s="41">
        <f t="shared" si="12"/>
        <v>139166.66666666666</v>
      </c>
      <c r="C159" s="4"/>
      <c r="D159" s="4"/>
      <c r="E159" s="41">
        <f>+E158</f>
        <v>197568.75</v>
      </c>
      <c r="F159" s="4"/>
      <c r="G159" s="38">
        <f>+G158</f>
        <v>9878.4375</v>
      </c>
      <c r="H159" s="23"/>
      <c r="I159" s="4"/>
      <c r="J159" s="4"/>
      <c r="K159" s="8"/>
      <c r="M159" s="52">
        <f t="shared" si="7"/>
        <v>346613.85416666663</v>
      </c>
    </row>
    <row r="160" spans="1:13" s="37" customFormat="1" x14ac:dyDescent="0.2">
      <c r="A160" s="72">
        <v>44316</v>
      </c>
      <c r="B160" s="41">
        <f t="shared" si="12"/>
        <v>139166.66666666666</v>
      </c>
      <c r="C160" s="33"/>
      <c r="D160" s="54"/>
      <c r="E160" s="33">
        <f>+F166/6</f>
        <v>197568.75</v>
      </c>
      <c r="F160" s="34">
        <v>1185412.5</v>
      </c>
      <c r="G160" s="34">
        <f>+SUM((C166+F166)*0.05)/6</f>
        <v>23795.104166666668</v>
      </c>
      <c r="H160" s="33">
        <f>+C160+F160</f>
        <v>1185412.5</v>
      </c>
      <c r="I160" s="33">
        <f>+H160*0.05</f>
        <v>59270.625</v>
      </c>
      <c r="J160" s="33"/>
      <c r="K160" s="39"/>
      <c r="L160" s="55"/>
      <c r="M160" s="53">
        <f t="shared" si="7"/>
        <v>360530.52083333331</v>
      </c>
    </row>
    <row r="161" spans="1:13" s="31" customFormat="1" x14ac:dyDescent="0.2">
      <c r="A161" s="72">
        <v>44347</v>
      </c>
      <c r="B161" s="41">
        <f t="shared" si="12"/>
        <v>139166.66666666666</v>
      </c>
      <c r="C161" s="23"/>
      <c r="D161" s="23"/>
      <c r="E161" s="41">
        <f>+E160</f>
        <v>197568.75</v>
      </c>
      <c r="F161" s="38"/>
      <c r="G161" s="38">
        <f>+G160</f>
        <v>23795.104166666668</v>
      </c>
      <c r="H161" s="23"/>
      <c r="I161" s="23"/>
      <c r="J161" s="23"/>
      <c r="K161" s="40"/>
      <c r="L161" s="32"/>
      <c r="M161" s="52">
        <f t="shared" si="7"/>
        <v>360530.52083333331</v>
      </c>
    </row>
    <row r="162" spans="1:13" s="31" customFormat="1" x14ac:dyDescent="0.2">
      <c r="A162" s="72">
        <v>44377</v>
      </c>
      <c r="B162" s="41">
        <f t="shared" si="12"/>
        <v>139166.66666666666</v>
      </c>
      <c r="C162" s="23"/>
      <c r="D162" s="23"/>
      <c r="E162" s="41">
        <f>+E161</f>
        <v>197568.75</v>
      </c>
      <c r="F162" s="38"/>
      <c r="G162" s="38">
        <f>+G161</f>
        <v>23795.104166666668</v>
      </c>
      <c r="H162" s="23"/>
      <c r="I162" s="23"/>
      <c r="J162" s="23"/>
      <c r="K162" s="40"/>
      <c r="L162" s="30"/>
      <c r="M162" s="52">
        <f t="shared" si="7"/>
        <v>360530.52083333331</v>
      </c>
    </row>
    <row r="163" spans="1:13" s="31" customFormat="1" x14ac:dyDescent="0.2">
      <c r="A163" s="72">
        <v>44408</v>
      </c>
      <c r="B163" s="41">
        <f t="shared" si="12"/>
        <v>139166.66666666666</v>
      </c>
      <c r="C163" s="23"/>
      <c r="D163" s="23"/>
      <c r="E163" s="41">
        <f>+E162</f>
        <v>197568.75</v>
      </c>
      <c r="F163" s="38"/>
      <c r="G163" s="38">
        <f>+G162</f>
        <v>23795.104166666668</v>
      </c>
      <c r="H163" s="23"/>
      <c r="I163" s="23"/>
      <c r="J163" s="23"/>
      <c r="K163" s="40"/>
      <c r="L163" s="30"/>
      <c r="M163" s="52">
        <f t="shared" si="7"/>
        <v>360530.52083333331</v>
      </c>
    </row>
    <row r="164" spans="1:13" s="31" customFormat="1" x14ac:dyDescent="0.2">
      <c r="A164" s="72">
        <v>44439</v>
      </c>
      <c r="B164" s="41">
        <f t="shared" si="12"/>
        <v>139166.66666666666</v>
      </c>
      <c r="C164" s="23"/>
      <c r="D164" s="23"/>
      <c r="E164" s="41">
        <f>+E163</f>
        <v>197568.75</v>
      </c>
      <c r="F164" s="38"/>
      <c r="G164" s="38">
        <f>+G163</f>
        <v>23795.104166666668</v>
      </c>
      <c r="H164" s="23"/>
      <c r="I164" s="23"/>
      <c r="J164" s="23"/>
      <c r="K164" s="40"/>
      <c r="L164" s="30"/>
      <c r="M164" s="52">
        <f t="shared" si="7"/>
        <v>360530.52083333331</v>
      </c>
    </row>
    <row r="165" spans="1:13" s="31" customFormat="1" x14ac:dyDescent="0.2">
      <c r="A165" s="72">
        <v>44469</v>
      </c>
      <c r="B165" s="41">
        <f t="shared" si="12"/>
        <v>139166.66666666666</v>
      </c>
      <c r="C165" s="23"/>
      <c r="D165" s="23"/>
      <c r="E165" s="41">
        <f>+E164</f>
        <v>197568.75</v>
      </c>
      <c r="F165" s="38"/>
      <c r="G165" s="38">
        <f>+G164</f>
        <v>23795.104166666668</v>
      </c>
      <c r="H165" s="23"/>
      <c r="I165" s="23"/>
      <c r="J165" s="23"/>
      <c r="K165" s="40"/>
      <c r="L165" s="30"/>
      <c r="M165" s="52">
        <f t="shared" si="7"/>
        <v>360530.52083333331</v>
      </c>
    </row>
    <row r="166" spans="1:13" s="37" customFormat="1" x14ac:dyDescent="0.2">
      <c r="A166" s="72">
        <v>44500</v>
      </c>
      <c r="B166" s="41">
        <f>+$C$178/12</f>
        <v>146250</v>
      </c>
      <c r="C166" s="33">
        <v>1670000</v>
      </c>
      <c r="D166" s="54"/>
      <c r="E166" s="33">
        <f>+F172/6</f>
        <v>190610.41666666666</v>
      </c>
      <c r="F166" s="34">
        <f>+F160</f>
        <v>1185412.5</v>
      </c>
      <c r="G166" s="34">
        <f>+SUM((C172+F172)*0.05)/6</f>
        <v>9530.5208333333339</v>
      </c>
      <c r="H166" s="33">
        <f>+C166+F166</f>
        <v>2855412.5</v>
      </c>
      <c r="I166" s="33">
        <f>+H166*0.05</f>
        <v>142770.625</v>
      </c>
      <c r="J166" s="33">
        <f>+H166+H160</f>
        <v>4040825</v>
      </c>
      <c r="K166" s="39"/>
      <c r="L166" s="55"/>
      <c r="M166" s="53">
        <f t="shared" ref="M166:M229" si="13">+B166+E166+G166</f>
        <v>346390.93749999994</v>
      </c>
    </row>
    <row r="167" spans="1:13" customFormat="1" ht="13.2" x14ac:dyDescent="0.25">
      <c r="A167" s="72">
        <v>44530</v>
      </c>
      <c r="B167" s="41">
        <f>+B166</f>
        <v>146250</v>
      </c>
      <c r="E167" s="41">
        <f>+E166</f>
        <v>190610.41666666666</v>
      </c>
      <c r="F167" s="4"/>
      <c r="G167" s="38">
        <f>+G166</f>
        <v>9530.5208333333339</v>
      </c>
      <c r="H167" s="4"/>
      <c r="I167" s="4"/>
      <c r="J167" s="4"/>
      <c r="K167" s="8"/>
      <c r="M167" s="52">
        <f t="shared" si="13"/>
        <v>346390.93749999994</v>
      </c>
    </row>
    <row r="168" spans="1:13" s="65" customFormat="1" ht="13.8" thickBot="1" x14ac:dyDescent="0.3">
      <c r="A168" s="75">
        <v>44561</v>
      </c>
      <c r="B168" s="57">
        <f>+B167</f>
        <v>146250</v>
      </c>
      <c r="E168" s="57">
        <f>+E167</f>
        <v>190610.41666666666</v>
      </c>
      <c r="F168" s="63"/>
      <c r="G168" s="58">
        <f>+G167</f>
        <v>9530.5208333333339</v>
      </c>
      <c r="H168" s="63"/>
      <c r="I168" s="63"/>
      <c r="J168" s="63"/>
      <c r="K168" s="64"/>
      <c r="M168" s="61">
        <f t="shared" si="13"/>
        <v>346390.93749999994</v>
      </c>
    </row>
    <row r="169" spans="1:13" customFormat="1" ht="13.2" x14ac:dyDescent="0.25">
      <c r="A169" s="72">
        <v>44592</v>
      </c>
      <c r="B169" s="41">
        <f>+B168</f>
        <v>146250</v>
      </c>
      <c r="C169" s="4"/>
      <c r="D169" s="4"/>
      <c r="E169" s="41">
        <f>+E168</f>
        <v>190610.41666666666</v>
      </c>
      <c r="F169" s="4"/>
      <c r="G169" s="38">
        <f>+G168</f>
        <v>9530.5208333333339</v>
      </c>
      <c r="H169" s="23"/>
      <c r="I169" s="4"/>
      <c r="J169" s="4"/>
      <c r="K169" s="8"/>
      <c r="M169" s="52">
        <f t="shared" si="13"/>
        <v>346390.93749999994</v>
      </c>
    </row>
    <row r="170" spans="1:13" customFormat="1" ht="13.2" x14ac:dyDescent="0.25">
      <c r="A170" s="72">
        <v>44620</v>
      </c>
      <c r="B170" s="41">
        <f>+B169</f>
        <v>146250</v>
      </c>
      <c r="C170" s="4"/>
      <c r="D170" s="4"/>
      <c r="E170" s="41">
        <f>+E169</f>
        <v>190610.41666666666</v>
      </c>
      <c r="F170" s="4"/>
      <c r="G170" s="38">
        <f>+G169</f>
        <v>9530.5208333333339</v>
      </c>
      <c r="H170" s="23"/>
      <c r="I170" s="4"/>
      <c r="J170" s="4"/>
      <c r="K170" s="8"/>
      <c r="M170" s="52">
        <f t="shared" si="13"/>
        <v>346390.93749999994</v>
      </c>
    </row>
    <row r="171" spans="1:13" customFormat="1" ht="13.2" x14ac:dyDescent="0.25">
      <c r="A171" s="72">
        <v>44651</v>
      </c>
      <c r="B171" s="41">
        <f t="shared" ref="B171:B177" si="14">+B170</f>
        <v>146250</v>
      </c>
      <c r="C171" s="4"/>
      <c r="D171" s="4"/>
      <c r="E171" s="41">
        <f>+E170</f>
        <v>190610.41666666666</v>
      </c>
      <c r="F171" s="4"/>
      <c r="G171" s="38">
        <f>+G170</f>
        <v>9530.5208333333339</v>
      </c>
      <c r="H171" s="23"/>
      <c r="I171" s="4"/>
      <c r="J171" s="4"/>
      <c r="K171" s="8"/>
      <c r="M171" s="52">
        <f t="shared" si="13"/>
        <v>346390.93749999994</v>
      </c>
    </row>
    <row r="172" spans="1:13" s="37" customFormat="1" x14ac:dyDescent="0.2">
      <c r="A172" s="72">
        <v>44681</v>
      </c>
      <c r="B172" s="41">
        <f t="shared" si="14"/>
        <v>146250</v>
      </c>
      <c r="C172" s="33"/>
      <c r="D172" s="54"/>
      <c r="E172" s="33">
        <f>+F178/6</f>
        <v>190610.41666666666</v>
      </c>
      <c r="F172" s="34">
        <v>1143662.5</v>
      </c>
      <c r="G172" s="34">
        <f>+SUM((C178+F178)*0.05)/6</f>
        <v>24155.520833333332</v>
      </c>
      <c r="H172" s="33">
        <f>+C172+F172</f>
        <v>1143662.5</v>
      </c>
      <c r="I172" s="33">
        <f>+H172*0.05</f>
        <v>57183.125</v>
      </c>
      <c r="J172" s="33"/>
      <c r="K172" s="39"/>
      <c r="L172" s="55"/>
      <c r="M172" s="53">
        <f t="shared" si="13"/>
        <v>361015.93749999994</v>
      </c>
    </row>
    <row r="173" spans="1:13" s="31" customFormat="1" x14ac:dyDescent="0.2">
      <c r="A173" s="72">
        <v>44712</v>
      </c>
      <c r="B173" s="41">
        <f t="shared" si="14"/>
        <v>146250</v>
      </c>
      <c r="C173" s="23"/>
      <c r="D173" s="23"/>
      <c r="E173" s="41">
        <f>+E172</f>
        <v>190610.41666666666</v>
      </c>
      <c r="F173" s="38"/>
      <c r="G173" s="38">
        <f>+G172</f>
        <v>24155.520833333332</v>
      </c>
      <c r="H173" s="23"/>
      <c r="I173" s="23"/>
      <c r="J173" s="23"/>
      <c r="K173" s="40"/>
      <c r="L173" s="32"/>
      <c r="M173" s="52">
        <f t="shared" si="13"/>
        <v>361015.93749999994</v>
      </c>
    </row>
    <row r="174" spans="1:13" s="31" customFormat="1" x14ac:dyDescent="0.2">
      <c r="A174" s="72">
        <v>44742</v>
      </c>
      <c r="B174" s="41">
        <f t="shared" si="14"/>
        <v>146250</v>
      </c>
      <c r="C174" s="23"/>
      <c r="D174" s="23"/>
      <c r="E174" s="41">
        <f>+E173</f>
        <v>190610.41666666666</v>
      </c>
      <c r="F174" s="38"/>
      <c r="G174" s="38">
        <f>+G173</f>
        <v>24155.520833333332</v>
      </c>
      <c r="H174" s="23"/>
      <c r="I174" s="23"/>
      <c r="J174" s="23"/>
      <c r="K174" s="40"/>
      <c r="L174" s="30"/>
      <c r="M174" s="52">
        <f t="shared" si="13"/>
        <v>361015.93749999994</v>
      </c>
    </row>
    <row r="175" spans="1:13" s="31" customFormat="1" x14ac:dyDescent="0.2">
      <c r="A175" s="72">
        <v>44773</v>
      </c>
      <c r="B175" s="41">
        <f t="shared" si="14"/>
        <v>146250</v>
      </c>
      <c r="C175" s="23"/>
      <c r="D175" s="23"/>
      <c r="E175" s="41">
        <f>+E174</f>
        <v>190610.41666666666</v>
      </c>
      <c r="F175" s="38"/>
      <c r="G175" s="38">
        <f>+G174</f>
        <v>24155.520833333332</v>
      </c>
      <c r="H175" s="23"/>
      <c r="I175" s="23"/>
      <c r="J175" s="23"/>
      <c r="K175" s="40"/>
      <c r="L175" s="30"/>
      <c r="M175" s="52">
        <f t="shared" si="13"/>
        <v>361015.93749999994</v>
      </c>
    </row>
    <row r="176" spans="1:13" s="31" customFormat="1" x14ac:dyDescent="0.2">
      <c r="A176" s="72">
        <v>44804</v>
      </c>
      <c r="B176" s="41">
        <f t="shared" si="14"/>
        <v>146250</v>
      </c>
      <c r="C176" s="23"/>
      <c r="D176" s="23"/>
      <c r="E176" s="41">
        <f>+E175</f>
        <v>190610.41666666666</v>
      </c>
      <c r="F176" s="38"/>
      <c r="G176" s="38">
        <f>+G175</f>
        <v>24155.520833333332</v>
      </c>
      <c r="H176" s="23"/>
      <c r="I176" s="23"/>
      <c r="J176" s="23"/>
      <c r="K176" s="40"/>
      <c r="L176" s="30"/>
      <c r="M176" s="52">
        <f t="shared" si="13"/>
        <v>361015.93749999994</v>
      </c>
    </row>
    <row r="177" spans="1:13" s="31" customFormat="1" x14ac:dyDescent="0.2">
      <c r="A177" s="72">
        <v>44834</v>
      </c>
      <c r="B177" s="41">
        <f t="shared" si="14"/>
        <v>146250</v>
      </c>
      <c r="C177" s="23"/>
      <c r="D177" s="23"/>
      <c r="E177" s="41">
        <f>+E176</f>
        <v>190610.41666666666</v>
      </c>
      <c r="F177" s="38"/>
      <c r="G177" s="38">
        <f>+G176</f>
        <v>24155.520833333332</v>
      </c>
      <c r="H177" s="23"/>
      <c r="I177" s="23"/>
      <c r="J177" s="23"/>
      <c r="K177" s="40"/>
      <c r="L177" s="30"/>
      <c r="M177" s="52">
        <f t="shared" si="13"/>
        <v>361015.93749999994</v>
      </c>
    </row>
    <row r="178" spans="1:13" s="37" customFormat="1" x14ac:dyDescent="0.2">
      <c r="A178" s="72">
        <v>44865</v>
      </c>
      <c r="B178" s="41">
        <f>+$C$190/12</f>
        <v>152083.33333333334</v>
      </c>
      <c r="C178" s="33">
        <v>1755000</v>
      </c>
      <c r="D178" s="54"/>
      <c r="E178" s="33">
        <f>+F184/6</f>
        <v>184760.41666666666</v>
      </c>
      <c r="F178" s="34">
        <f>+F172</f>
        <v>1143662.5</v>
      </c>
      <c r="G178" s="34">
        <f>+SUM((C184+F184)*0.05)/6</f>
        <v>9238.0208333333339</v>
      </c>
      <c r="H178" s="33">
        <f>+C178+F178</f>
        <v>2898662.5</v>
      </c>
      <c r="I178" s="33">
        <f>+H178*0.05</f>
        <v>144933.125</v>
      </c>
      <c r="J178" s="33">
        <f>+H178+H172</f>
        <v>4042325</v>
      </c>
      <c r="K178" s="39"/>
      <c r="L178" s="55"/>
      <c r="M178" s="53">
        <f t="shared" si="13"/>
        <v>346081.77083333331</v>
      </c>
    </row>
    <row r="179" spans="1:13" customFormat="1" ht="13.2" x14ac:dyDescent="0.25">
      <c r="A179" s="72">
        <v>44895</v>
      </c>
      <c r="B179" s="41">
        <f>+B178</f>
        <v>152083.33333333334</v>
      </c>
      <c r="E179" s="41">
        <f>+E178</f>
        <v>184760.41666666666</v>
      </c>
      <c r="F179" s="4"/>
      <c r="G179" s="38">
        <f>+G178</f>
        <v>9238.0208333333339</v>
      </c>
      <c r="H179" s="4"/>
      <c r="I179" s="4"/>
      <c r="J179" s="4"/>
      <c r="K179" s="8"/>
      <c r="M179" s="52">
        <f t="shared" si="13"/>
        <v>346081.77083333331</v>
      </c>
    </row>
    <row r="180" spans="1:13" s="65" customFormat="1" ht="13.8" thickBot="1" x14ac:dyDescent="0.3">
      <c r="A180" s="75">
        <v>44926</v>
      </c>
      <c r="B180" s="57">
        <f>+B179</f>
        <v>152083.33333333334</v>
      </c>
      <c r="E180" s="57">
        <f>+E179</f>
        <v>184760.41666666666</v>
      </c>
      <c r="F180" s="63"/>
      <c r="G180" s="58">
        <f>+G179</f>
        <v>9238.0208333333339</v>
      </c>
      <c r="H180" s="63"/>
      <c r="I180" s="63"/>
      <c r="J180" s="63"/>
      <c r="K180" s="64"/>
      <c r="M180" s="61">
        <f t="shared" si="13"/>
        <v>346081.77083333331</v>
      </c>
    </row>
    <row r="181" spans="1:13" customFormat="1" ht="13.2" x14ac:dyDescent="0.25">
      <c r="A181" s="72">
        <v>44957</v>
      </c>
      <c r="B181" s="41">
        <f>+B180</f>
        <v>152083.33333333334</v>
      </c>
      <c r="C181" s="4"/>
      <c r="D181" s="4"/>
      <c r="E181" s="41">
        <f>+E180</f>
        <v>184760.41666666666</v>
      </c>
      <c r="F181" s="4"/>
      <c r="G181" s="38">
        <f>+G180</f>
        <v>9238.0208333333339</v>
      </c>
      <c r="H181" s="23"/>
      <c r="I181" s="4"/>
      <c r="J181" s="4"/>
      <c r="K181" s="8"/>
      <c r="M181" s="52">
        <f t="shared" si="13"/>
        <v>346081.77083333331</v>
      </c>
    </row>
    <row r="182" spans="1:13" customFormat="1" ht="13.2" x14ac:dyDescent="0.25">
      <c r="A182" s="72">
        <v>44985</v>
      </c>
      <c r="B182" s="41">
        <f>+B181</f>
        <v>152083.33333333334</v>
      </c>
      <c r="C182" s="4"/>
      <c r="D182" s="4"/>
      <c r="E182" s="41">
        <f>+E181</f>
        <v>184760.41666666666</v>
      </c>
      <c r="F182" s="4"/>
      <c r="G182" s="38">
        <f>+G181</f>
        <v>9238.0208333333339</v>
      </c>
      <c r="H182" s="23"/>
      <c r="I182" s="4"/>
      <c r="J182" s="4"/>
      <c r="K182" s="8"/>
      <c r="M182" s="52">
        <f t="shared" si="13"/>
        <v>346081.77083333331</v>
      </c>
    </row>
    <row r="183" spans="1:13" customFormat="1" ht="13.2" x14ac:dyDescent="0.25">
      <c r="A183" s="72">
        <v>45016</v>
      </c>
      <c r="B183" s="41">
        <f t="shared" ref="B183:B189" si="15">+B182</f>
        <v>152083.33333333334</v>
      </c>
      <c r="C183" s="4"/>
      <c r="D183" s="4"/>
      <c r="E183" s="41">
        <f>+E182</f>
        <v>184760.41666666666</v>
      </c>
      <c r="F183" s="4"/>
      <c r="G183" s="38">
        <f>+G182</f>
        <v>9238.0208333333339</v>
      </c>
      <c r="H183" s="23"/>
      <c r="I183" s="4"/>
      <c r="J183" s="4"/>
      <c r="K183" s="8"/>
      <c r="M183" s="52">
        <f t="shared" si="13"/>
        <v>346081.77083333331</v>
      </c>
    </row>
    <row r="184" spans="1:13" s="37" customFormat="1" x14ac:dyDescent="0.2">
      <c r="A184" s="72">
        <v>45046</v>
      </c>
      <c r="B184" s="41">
        <f t="shared" si="15"/>
        <v>152083.33333333334</v>
      </c>
      <c r="C184" s="33"/>
      <c r="D184" s="54"/>
      <c r="E184" s="33">
        <f>+F190/6</f>
        <v>184760.41666666666</v>
      </c>
      <c r="F184" s="34">
        <v>1108562.5</v>
      </c>
      <c r="G184" s="34">
        <f>+SUM((C190+F190)*0.05)/6</f>
        <v>24446.354166666668</v>
      </c>
      <c r="H184" s="33">
        <f>+C184+F184</f>
        <v>1108562.5</v>
      </c>
      <c r="I184" s="33">
        <f>+H184*0.05</f>
        <v>55428.125</v>
      </c>
      <c r="J184" s="33"/>
      <c r="K184" s="39"/>
      <c r="L184" s="55"/>
      <c r="M184" s="53">
        <f t="shared" si="13"/>
        <v>361290.10416666669</v>
      </c>
    </row>
    <row r="185" spans="1:13" s="31" customFormat="1" x14ac:dyDescent="0.2">
      <c r="A185" s="72">
        <v>45077</v>
      </c>
      <c r="B185" s="41">
        <f t="shared" si="15"/>
        <v>152083.33333333334</v>
      </c>
      <c r="C185" s="23"/>
      <c r="D185" s="23"/>
      <c r="E185" s="41">
        <f>+E184</f>
        <v>184760.41666666666</v>
      </c>
      <c r="F185" s="38"/>
      <c r="G185" s="38">
        <f>+G184</f>
        <v>24446.354166666668</v>
      </c>
      <c r="H185" s="23"/>
      <c r="I185" s="23"/>
      <c r="J185" s="23"/>
      <c r="K185" s="40"/>
      <c r="L185" s="32"/>
      <c r="M185" s="52">
        <f t="shared" si="13"/>
        <v>361290.10416666669</v>
      </c>
    </row>
    <row r="186" spans="1:13" s="31" customFormat="1" x14ac:dyDescent="0.2">
      <c r="A186" s="72">
        <v>45107</v>
      </c>
      <c r="B186" s="41">
        <f t="shared" si="15"/>
        <v>152083.33333333334</v>
      </c>
      <c r="C186" s="23"/>
      <c r="D186" s="23"/>
      <c r="E186" s="41">
        <f>+E185</f>
        <v>184760.41666666666</v>
      </c>
      <c r="F186" s="38"/>
      <c r="G186" s="38">
        <f>+G185</f>
        <v>24446.354166666668</v>
      </c>
      <c r="H186" s="23"/>
      <c r="I186" s="23"/>
      <c r="J186" s="23"/>
      <c r="K186" s="40"/>
      <c r="L186" s="30"/>
      <c r="M186" s="52">
        <f t="shared" si="13"/>
        <v>361290.10416666669</v>
      </c>
    </row>
    <row r="187" spans="1:13" s="31" customFormat="1" x14ac:dyDescent="0.2">
      <c r="A187" s="72">
        <v>45138</v>
      </c>
      <c r="B187" s="41">
        <f t="shared" si="15"/>
        <v>152083.33333333334</v>
      </c>
      <c r="C187" s="23"/>
      <c r="D187" s="23"/>
      <c r="E187" s="41">
        <f>+E186</f>
        <v>184760.41666666666</v>
      </c>
      <c r="F187" s="38"/>
      <c r="G187" s="38">
        <f>+G186</f>
        <v>24446.354166666668</v>
      </c>
      <c r="H187" s="23"/>
      <c r="I187" s="23"/>
      <c r="J187" s="23"/>
      <c r="K187" s="40"/>
      <c r="L187" s="30"/>
      <c r="M187" s="52">
        <f t="shared" si="13"/>
        <v>361290.10416666669</v>
      </c>
    </row>
    <row r="188" spans="1:13" s="31" customFormat="1" x14ac:dyDescent="0.2">
      <c r="A188" s="72">
        <v>45169</v>
      </c>
      <c r="B188" s="41">
        <f t="shared" si="15"/>
        <v>152083.33333333334</v>
      </c>
      <c r="C188" s="23"/>
      <c r="D188" s="23"/>
      <c r="E188" s="41">
        <f>+E187</f>
        <v>184760.41666666666</v>
      </c>
      <c r="F188" s="38"/>
      <c r="G188" s="38">
        <f>+G187</f>
        <v>24446.354166666668</v>
      </c>
      <c r="H188" s="23"/>
      <c r="I188" s="23"/>
      <c r="J188" s="23"/>
      <c r="K188" s="40"/>
      <c r="L188" s="30"/>
      <c r="M188" s="52">
        <f t="shared" si="13"/>
        <v>361290.10416666669</v>
      </c>
    </row>
    <row r="189" spans="1:13" s="31" customFormat="1" x14ac:dyDescent="0.2">
      <c r="A189" s="72">
        <v>45199</v>
      </c>
      <c r="B189" s="41">
        <f t="shared" si="15"/>
        <v>152083.33333333334</v>
      </c>
      <c r="C189" s="23"/>
      <c r="D189" s="23"/>
      <c r="E189" s="41">
        <f>+E188</f>
        <v>184760.41666666666</v>
      </c>
      <c r="F189" s="38"/>
      <c r="G189" s="38">
        <f>+G188</f>
        <v>24446.354166666668</v>
      </c>
      <c r="H189" s="23"/>
      <c r="I189" s="23"/>
      <c r="J189" s="23"/>
      <c r="K189" s="40"/>
      <c r="L189" s="30"/>
      <c r="M189" s="52">
        <f t="shared" si="13"/>
        <v>361290.10416666669</v>
      </c>
    </row>
    <row r="190" spans="1:13" s="37" customFormat="1" x14ac:dyDescent="0.2">
      <c r="A190" s="72">
        <v>45230</v>
      </c>
      <c r="B190" s="41">
        <f>+$C$202/12</f>
        <v>159583.33333333334</v>
      </c>
      <c r="C190" s="33">
        <v>1825000</v>
      </c>
      <c r="D190" s="54"/>
      <c r="E190" s="33">
        <f>+F196/6</f>
        <v>177156.25</v>
      </c>
      <c r="F190" s="34">
        <f>+F184</f>
        <v>1108562.5</v>
      </c>
      <c r="G190" s="34">
        <f>+SUM((C196+F196)*0.05)/6</f>
        <v>8857.8125</v>
      </c>
      <c r="H190" s="33">
        <f>+C190+F190</f>
        <v>2933562.5</v>
      </c>
      <c r="I190" s="33">
        <f>+H190*0.05</f>
        <v>146678.125</v>
      </c>
      <c r="J190" s="33">
        <f>+H190+H184</f>
        <v>4042125</v>
      </c>
      <c r="K190" s="39"/>
      <c r="L190" s="55"/>
      <c r="M190" s="53">
        <f t="shared" si="13"/>
        <v>345597.39583333337</v>
      </c>
    </row>
    <row r="191" spans="1:13" customFormat="1" ht="13.2" x14ac:dyDescent="0.25">
      <c r="A191" s="72">
        <v>45260</v>
      </c>
      <c r="B191" s="41">
        <f>+B190</f>
        <v>159583.33333333334</v>
      </c>
      <c r="E191" s="41">
        <f>+E190</f>
        <v>177156.25</v>
      </c>
      <c r="F191" s="4"/>
      <c r="G191" s="38">
        <f>+G190</f>
        <v>8857.8125</v>
      </c>
      <c r="H191" s="4"/>
      <c r="I191" s="4"/>
      <c r="J191" s="4"/>
      <c r="K191" s="8"/>
      <c r="M191" s="52">
        <f t="shared" si="13"/>
        <v>345597.39583333337</v>
      </c>
    </row>
    <row r="192" spans="1:13" s="65" customFormat="1" ht="13.8" thickBot="1" x14ac:dyDescent="0.3">
      <c r="A192" s="75">
        <v>45291</v>
      </c>
      <c r="B192" s="57">
        <f>+B191</f>
        <v>159583.33333333334</v>
      </c>
      <c r="E192" s="57">
        <f>+E191</f>
        <v>177156.25</v>
      </c>
      <c r="F192" s="63"/>
      <c r="G192" s="58">
        <f>+G191</f>
        <v>8857.8125</v>
      </c>
      <c r="H192" s="63"/>
      <c r="I192" s="63"/>
      <c r="J192" s="63"/>
      <c r="K192" s="64"/>
      <c r="M192" s="61">
        <f t="shared" si="13"/>
        <v>345597.39583333337</v>
      </c>
    </row>
    <row r="193" spans="1:13" customFormat="1" ht="13.2" x14ac:dyDescent="0.25">
      <c r="A193" s="72">
        <v>45322</v>
      </c>
      <c r="B193" s="41">
        <f>+B192</f>
        <v>159583.33333333334</v>
      </c>
      <c r="C193" s="4"/>
      <c r="D193" s="4"/>
      <c r="E193" s="41">
        <f>+E192</f>
        <v>177156.25</v>
      </c>
      <c r="F193" s="4"/>
      <c r="G193" s="38">
        <f>+G192</f>
        <v>8857.8125</v>
      </c>
      <c r="H193" s="23"/>
      <c r="I193" s="4"/>
      <c r="J193" s="4"/>
      <c r="K193" s="8"/>
      <c r="M193" s="52">
        <f t="shared" si="13"/>
        <v>345597.39583333337</v>
      </c>
    </row>
    <row r="194" spans="1:13" customFormat="1" ht="13.2" x14ac:dyDescent="0.25">
      <c r="A194" s="72">
        <v>45351</v>
      </c>
      <c r="B194" s="41">
        <f>+B193</f>
        <v>159583.33333333334</v>
      </c>
      <c r="C194" s="4"/>
      <c r="D194" s="4"/>
      <c r="E194" s="41">
        <f>+E193</f>
        <v>177156.25</v>
      </c>
      <c r="F194" s="4"/>
      <c r="G194" s="38">
        <f>+G193</f>
        <v>8857.8125</v>
      </c>
      <c r="H194" s="23"/>
      <c r="I194" s="4"/>
      <c r="J194" s="4"/>
      <c r="K194" s="8"/>
      <c r="M194" s="52">
        <f t="shared" si="13"/>
        <v>345597.39583333337</v>
      </c>
    </row>
    <row r="195" spans="1:13" customFormat="1" ht="13.2" x14ac:dyDescent="0.25">
      <c r="A195" s="72">
        <v>45382</v>
      </c>
      <c r="B195" s="41">
        <f t="shared" ref="B195:B201" si="16">+B194</f>
        <v>159583.33333333334</v>
      </c>
      <c r="C195" s="4"/>
      <c r="D195" s="4"/>
      <c r="E195" s="41">
        <f>+E194</f>
        <v>177156.25</v>
      </c>
      <c r="F195" s="4"/>
      <c r="G195" s="38">
        <f>+G194</f>
        <v>8857.8125</v>
      </c>
      <c r="H195" s="23"/>
      <c r="I195" s="4"/>
      <c r="J195" s="4"/>
      <c r="K195" s="8"/>
      <c r="M195" s="52">
        <f t="shared" si="13"/>
        <v>345597.39583333337</v>
      </c>
    </row>
    <row r="196" spans="1:13" s="37" customFormat="1" x14ac:dyDescent="0.2">
      <c r="A196" s="72">
        <v>45412</v>
      </c>
      <c r="B196" s="41">
        <f t="shared" si="16"/>
        <v>159583.33333333334</v>
      </c>
      <c r="C196" s="33"/>
      <c r="D196" s="54"/>
      <c r="E196" s="33">
        <f>+F202/6</f>
        <v>177156.25</v>
      </c>
      <c r="F196" s="34">
        <v>1062937.5</v>
      </c>
      <c r="G196" s="34">
        <f>+SUM((C202+F202)*0.05)/6</f>
        <v>24816.145833333332</v>
      </c>
      <c r="H196" s="33">
        <f>+C196+F196</f>
        <v>1062937.5</v>
      </c>
      <c r="I196" s="33">
        <f>+H196*0.05</f>
        <v>53146.875</v>
      </c>
      <c r="J196" s="33"/>
      <c r="K196" s="39"/>
      <c r="L196" s="55"/>
      <c r="M196" s="53">
        <f t="shared" si="13"/>
        <v>361555.72916666669</v>
      </c>
    </row>
    <row r="197" spans="1:13" s="31" customFormat="1" x14ac:dyDescent="0.2">
      <c r="A197" s="72">
        <v>45443</v>
      </c>
      <c r="B197" s="41">
        <f t="shared" si="16"/>
        <v>159583.33333333334</v>
      </c>
      <c r="C197" s="23"/>
      <c r="D197" s="23"/>
      <c r="E197" s="41">
        <f>+E196</f>
        <v>177156.25</v>
      </c>
      <c r="F197" s="38"/>
      <c r="G197" s="38">
        <f>+G196</f>
        <v>24816.145833333332</v>
      </c>
      <c r="H197" s="23"/>
      <c r="I197" s="23"/>
      <c r="J197" s="23"/>
      <c r="K197" s="40"/>
      <c r="L197" s="32"/>
      <c r="M197" s="52">
        <f t="shared" si="13"/>
        <v>361555.72916666669</v>
      </c>
    </row>
    <row r="198" spans="1:13" s="31" customFormat="1" x14ac:dyDescent="0.2">
      <c r="A198" s="72">
        <v>45473</v>
      </c>
      <c r="B198" s="41">
        <f t="shared" si="16"/>
        <v>159583.33333333334</v>
      </c>
      <c r="C198" s="23"/>
      <c r="D198" s="23"/>
      <c r="E198" s="41">
        <f>+E197</f>
        <v>177156.25</v>
      </c>
      <c r="F198" s="38"/>
      <c r="G198" s="38">
        <f>+G197</f>
        <v>24816.145833333332</v>
      </c>
      <c r="H198" s="23"/>
      <c r="I198" s="23"/>
      <c r="J198" s="23"/>
      <c r="K198" s="40"/>
      <c r="L198" s="30"/>
      <c r="M198" s="52">
        <f t="shared" si="13"/>
        <v>361555.72916666669</v>
      </c>
    </row>
    <row r="199" spans="1:13" s="31" customFormat="1" x14ac:dyDescent="0.2">
      <c r="A199" s="72">
        <v>45504</v>
      </c>
      <c r="B199" s="41">
        <f t="shared" si="16"/>
        <v>159583.33333333334</v>
      </c>
      <c r="C199" s="23"/>
      <c r="D199" s="23"/>
      <c r="E199" s="41">
        <f>+E198</f>
        <v>177156.25</v>
      </c>
      <c r="F199" s="38"/>
      <c r="G199" s="38">
        <f>+G198</f>
        <v>24816.145833333332</v>
      </c>
      <c r="H199" s="23"/>
      <c r="I199" s="23"/>
      <c r="J199" s="23"/>
      <c r="K199" s="40"/>
      <c r="L199" s="30"/>
      <c r="M199" s="52">
        <f t="shared" si="13"/>
        <v>361555.72916666669</v>
      </c>
    </row>
    <row r="200" spans="1:13" s="31" customFormat="1" x14ac:dyDescent="0.2">
      <c r="A200" s="72">
        <v>45535</v>
      </c>
      <c r="B200" s="41">
        <f t="shared" si="16"/>
        <v>159583.33333333334</v>
      </c>
      <c r="C200" s="23"/>
      <c r="D200" s="23"/>
      <c r="E200" s="41">
        <f>+E199</f>
        <v>177156.25</v>
      </c>
      <c r="F200" s="38"/>
      <c r="G200" s="38">
        <f>+G199</f>
        <v>24816.145833333332</v>
      </c>
      <c r="H200" s="23"/>
      <c r="I200" s="23"/>
      <c r="J200" s="23"/>
      <c r="K200" s="40"/>
      <c r="L200" s="30"/>
      <c r="M200" s="52">
        <f t="shared" si="13"/>
        <v>361555.72916666669</v>
      </c>
    </row>
    <row r="201" spans="1:13" s="31" customFormat="1" x14ac:dyDescent="0.2">
      <c r="A201" s="72">
        <v>45565</v>
      </c>
      <c r="B201" s="41">
        <f t="shared" si="16"/>
        <v>159583.33333333334</v>
      </c>
      <c r="C201" s="23"/>
      <c r="D201" s="23"/>
      <c r="E201" s="41">
        <f>+E200</f>
        <v>177156.25</v>
      </c>
      <c r="F201" s="38"/>
      <c r="G201" s="38">
        <f>+G200</f>
        <v>24816.145833333332</v>
      </c>
      <c r="H201" s="23"/>
      <c r="I201" s="23"/>
      <c r="J201" s="23"/>
      <c r="K201" s="40"/>
      <c r="L201" s="30"/>
      <c r="M201" s="52">
        <f t="shared" si="13"/>
        <v>361555.72916666669</v>
      </c>
    </row>
    <row r="202" spans="1:13" s="37" customFormat="1" x14ac:dyDescent="0.2">
      <c r="A202" s="72">
        <v>45596</v>
      </c>
      <c r="B202" s="41">
        <f>+$C$214/12</f>
        <v>167500</v>
      </c>
      <c r="C202" s="33">
        <v>1915000</v>
      </c>
      <c r="D202" s="54"/>
      <c r="E202" s="33">
        <f>+F208/6</f>
        <v>169177.08333333334</v>
      </c>
      <c r="F202" s="34">
        <f>+F196</f>
        <v>1062937.5</v>
      </c>
      <c r="G202" s="34">
        <f>+SUM((C208+F208)*0.05)/6</f>
        <v>8458.8541666666661</v>
      </c>
      <c r="H202" s="33">
        <f>+C202+F202</f>
        <v>2977937.5</v>
      </c>
      <c r="I202" s="33">
        <f>+H202*0.05</f>
        <v>148896.875</v>
      </c>
      <c r="J202" s="33">
        <f>+H202+H196</f>
        <v>4040875</v>
      </c>
      <c r="K202" s="39"/>
      <c r="L202" s="55"/>
      <c r="M202" s="53">
        <f t="shared" si="13"/>
        <v>345135.93750000006</v>
      </c>
    </row>
    <row r="203" spans="1:13" customFormat="1" ht="13.2" x14ac:dyDescent="0.25">
      <c r="A203" s="72">
        <v>45626</v>
      </c>
      <c r="B203" s="41">
        <f>+B202</f>
        <v>167500</v>
      </c>
      <c r="E203" s="41">
        <f>+E202</f>
        <v>169177.08333333334</v>
      </c>
      <c r="F203" s="4"/>
      <c r="G203" s="38">
        <f>+G202</f>
        <v>8458.8541666666661</v>
      </c>
      <c r="H203" s="4"/>
      <c r="I203" s="4"/>
      <c r="J203" s="4"/>
      <c r="K203" s="8"/>
      <c r="M203" s="52">
        <f t="shared" si="13"/>
        <v>345135.93750000006</v>
      </c>
    </row>
    <row r="204" spans="1:13" s="65" customFormat="1" ht="13.8" thickBot="1" x14ac:dyDescent="0.3">
      <c r="A204" s="75">
        <v>45657</v>
      </c>
      <c r="B204" s="57">
        <f>+B203</f>
        <v>167500</v>
      </c>
      <c r="E204" s="57">
        <f>+E203</f>
        <v>169177.08333333334</v>
      </c>
      <c r="F204" s="63"/>
      <c r="G204" s="58">
        <f>+G203</f>
        <v>8458.8541666666661</v>
      </c>
      <c r="H204" s="63"/>
      <c r="I204" s="63"/>
      <c r="J204" s="63"/>
      <c r="K204" s="64"/>
      <c r="M204" s="61">
        <f t="shared" si="13"/>
        <v>345135.93750000006</v>
      </c>
    </row>
    <row r="205" spans="1:13" customFormat="1" ht="13.2" x14ac:dyDescent="0.25">
      <c r="A205" s="72">
        <v>45688</v>
      </c>
      <c r="B205" s="41">
        <f>+B204</f>
        <v>167500</v>
      </c>
      <c r="C205" s="4"/>
      <c r="D205" s="4"/>
      <c r="E205" s="41">
        <f>+E204</f>
        <v>169177.08333333334</v>
      </c>
      <c r="F205" s="4"/>
      <c r="G205" s="38">
        <f>+G204</f>
        <v>8458.8541666666661</v>
      </c>
      <c r="H205" s="23"/>
      <c r="I205" s="4"/>
      <c r="J205" s="4"/>
      <c r="K205" s="8"/>
      <c r="M205" s="52">
        <f t="shared" si="13"/>
        <v>345135.93750000006</v>
      </c>
    </row>
    <row r="206" spans="1:13" customFormat="1" ht="13.2" x14ac:dyDescent="0.25">
      <c r="A206" s="72">
        <v>45716</v>
      </c>
      <c r="B206" s="41">
        <f>+B205</f>
        <v>167500</v>
      </c>
      <c r="C206" s="4"/>
      <c r="D206" s="4"/>
      <c r="E206" s="41">
        <f>+E205</f>
        <v>169177.08333333334</v>
      </c>
      <c r="F206" s="4"/>
      <c r="G206" s="38">
        <f>+G205</f>
        <v>8458.8541666666661</v>
      </c>
      <c r="H206" s="23"/>
      <c r="I206" s="4"/>
      <c r="J206" s="4"/>
      <c r="K206" s="8"/>
      <c r="M206" s="52">
        <f t="shared" si="13"/>
        <v>345135.93750000006</v>
      </c>
    </row>
    <row r="207" spans="1:13" customFormat="1" ht="13.2" x14ac:dyDescent="0.25">
      <c r="A207" s="72">
        <v>45747</v>
      </c>
      <c r="B207" s="41">
        <f t="shared" ref="B207:B213" si="17">+B206</f>
        <v>167500</v>
      </c>
      <c r="C207" s="4"/>
      <c r="D207" s="4"/>
      <c r="E207" s="41">
        <f>+E206</f>
        <v>169177.08333333334</v>
      </c>
      <c r="F207" s="4"/>
      <c r="G207" s="38">
        <f>+G206</f>
        <v>8458.8541666666661</v>
      </c>
      <c r="H207" s="23"/>
      <c r="I207" s="4"/>
      <c r="J207" s="4"/>
      <c r="K207" s="8"/>
      <c r="M207" s="52">
        <f t="shared" si="13"/>
        <v>345135.93750000006</v>
      </c>
    </row>
    <row r="208" spans="1:13" s="37" customFormat="1" x14ac:dyDescent="0.2">
      <c r="A208" s="72">
        <v>45777</v>
      </c>
      <c r="B208" s="41">
        <f t="shared" si="17"/>
        <v>167500</v>
      </c>
      <c r="C208" s="33"/>
      <c r="D208" s="54"/>
      <c r="E208" s="33">
        <f>+F214/6</f>
        <v>169177.08333333334</v>
      </c>
      <c r="F208" s="34">
        <v>1015062.5</v>
      </c>
      <c r="G208" s="34">
        <f>+SUM((C214+F214)*0.05)/6</f>
        <v>25208.854166666668</v>
      </c>
      <c r="H208" s="33">
        <f>+C208+F208</f>
        <v>1015062.5</v>
      </c>
      <c r="I208" s="33">
        <f>+H208*0.05</f>
        <v>50753.125</v>
      </c>
      <c r="J208" s="33"/>
      <c r="K208" s="39"/>
      <c r="L208" s="55"/>
      <c r="M208" s="53">
        <f t="shared" si="13"/>
        <v>361885.93750000006</v>
      </c>
    </row>
    <row r="209" spans="1:13" s="31" customFormat="1" x14ac:dyDescent="0.2">
      <c r="A209" s="72">
        <v>45808</v>
      </c>
      <c r="B209" s="41">
        <f t="shared" si="17"/>
        <v>167500</v>
      </c>
      <c r="C209" s="23"/>
      <c r="D209" s="23"/>
      <c r="E209" s="41">
        <f>+E208</f>
        <v>169177.08333333334</v>
      </c>
      <c r="F209" s="38"/>
      <c r="G209" s="38">
        <f>+G208</f>
        <v>25208.854166666668</v>
      </c>
      <c r="H209" s="23"/>
      <c r="I209" s="23"/>
      <c r="J209" s="23"/>
      <c r="K209" s="40"/>
      <c r="L209" s="32"/>
      <c r="M209" s="52">
        <f t="shared" si="13"/>
        <v>361885.93750000006</v>
      </c>
    </row>
    <row r="210" spans="1:13" s="31" customFormat="1" x14ac:dyDescent="0.2">
      <c r="A210" s="72">
        <v>45838</v>
      </c>
      <c r="B210" s="41">
        <f t="shared" si="17"/>
        <v>167500</v>
      </c>
      <c r="C210" s="23"/>
      <c r="D210" s="23"/>
      <c r="E210" s="41">
        <f>+E209</f>
        <v>169177.08333333334</v>
      </c>
      <c r="F210" s="38"/>
      <c r="G210" s="38">
        <f>+G209</f>
        <v>25208.854166666668</v>
      </c>
      <c r="H210" s="23"/>
      <c r="I210" s="23"/>
      <c r="J210" s="23"/>
      <c r="K210" s="40"/>
      <c r="L210" s="30"/>
      <c r="M210" s="52">
        <f t="shared" si="13"/>
        <v>361885.93750000006</v>
      </c>
    </row>
    <row r="211" spans="1:13" s="31" customFormat="1" x14ac:dyDescent="0.2">
      <c r="A211" s="72">
        <v>45869</v>
      </c>
      <c r="B211" s="41">
        <f t="shared" si="17"/>
        <v>167500</v>
      </c>
      <c r="C211" s="23"/>
      <c r="D211" s="23"/>
      <c r="E211" s="41">
        <f>+E210</f>
        <v>169177.08333333334</v>
      </c>
      <c r="F211" s="38"/>
      <c r="G211" s="38">
        <f>+G210</f>
        <v>25208.854166666668</v>
      </c>
      <c r="H211" s="23"/>
      <c r="I211" s="23"/>
      <c r="J211" s="23"/>
      <c r="K211" s="40"/>
      <c r="L211" s="30"/>
      <c r="M211" s="52">
        <f t="shared" si="13"/>
        <v>361885.93750000006</v>
      </c>
    </row>
    <row r="212" spans="1:13" s="31" customFormat="1" x14ac:dyDescent="0.2">
      <c r="A212" s="72">
        <v>45900</v>
      </c>
      <c r="B212" s="41">
        <f t="shared" si="17"/>
        <v>167500</v>
      </c>
      <c r="C212" s="23"/>
      <c r="D212" s="23"/>
      <c r="E212" s="41">
        <f>+E211</f>
        <v>169177.08333333334</v>
      </c>
      <c r="F212" s="38"/>
      <c r="G212" s="38">
        <f>+G211</f>
        <v>25208.854166666668</v>
      </c>
      <c r="H212" s="23"/>
      <c r="I212" s="23"/>
      <c r="J212" s="23"/>
      <c r="K212" s="40"/>
      <c r="L212" s="30"/>
      <c r="M212" s="52">
        <f t="shared" si="13"/>
        <v>361885.93750000006</v>
      </c>
    </row>
    <row r="213" spans="1:13" s="31" customFormat="1" x14ac:dyDescent="0.2">
      <c r="A213" s="72">
        <v>45930</v>
      </c>
      <c r="B213" s="41">
        <f t="shared" si="17"/>
        <v>167500</v>
      </c>
      <c r="C213" s="23"/>
      <c r="D213" s="23"/>
      <c r="E213" s="41">
        <f>+E212</f>
        <v>169177.08333333334</v>
      </c>
      <c r="F213" s="38"/>
      <c r="G213" s="38">
        <f>+G212</f>
        <v>25208.854166666668</v>
      </c>
      <c r="H213" s="23"/>
      <c r="I213" s="23"/>
      <c r="J213" s="23"/>
      <c r="K213" s="40"/>
      <c r="L213" s="30"/>
      <c r="M213" s="52">
        <f t="shared" si="13"/>
        <v>361885.93750000006</v>
      </c>
    </row>
    <row r="214" spans="1:13" s="37" customFormat="1" x14ac:dyDescent="0.2">
      <c r="A214" s="72">
        <v>45961</v>
      </c>
      <c r="B214" s="41">
        <f>+$C$226/12</f>
        <v>175000</v>
      </c>
      <c r="C214" s="33">
        <v>2010000</v>
      </c>
      <c r="D214" s="54"/>
      <c r="E214" s="33">
        <f>+F220/6</f>
        <v>162058.33333333334</v>
      </c>
      <c r="F214" s="34">
        <f>+F208</f>
        <v>1015062.5</v>
      </c>
      <c r="G214" s="34">
        <f>+SUM((C220+F220)*0.05)/6</f>
        <v>8102.916666666667</v>
      </c>
      <c r="H214" s="33">
        <f>+C214+F214</f>
        <v>3025062.5</v>
      </c>
      <c r="I214" s="33">
        <f>+H214*0.05</f>
        <v>151253.125</v>
      </c>
      <c r="J214" s="33">
        <f>+H214+H208</f>
        <v>4040125</v>
      </c>
      <c r="K214" s="39"/>
      <c r="L214" s="55"/>
      <c r="M214" s="53">
        <f t="shared" si="13"/>
        <v>345161.25000000006</v>
      </c>
    </row>
    <row r="215" spans="1:13" customFormat="1" ht="13.2" x14ac:dyDescent="0.25">
      <c r="A215" s="72">
        <v>45991</v>
      </c>
      <c r="B215" s="41">
        <f>+B214</f>
        <v>175000</v>
      </c>
      <c r="E215" s="41">
        <f>+E214</f>
        <v>162058.33333333334</v>
      </c>
      <c r="F215" s="4"/>
      <c r="G215" s="38">
        <f>+G214</f>
        <v>8102.916666666667</v>
      </c>
      <c r="H215" s="4"/>
      <c r="I215" s="4"/>
      <c r="J215" s="4"/>
      <c r="K215" s="8"/>
      <c r="M215" s="52">
        <f t="shared" si="13"/>
        <v>345161.25000000006</v>
      </c>
    </row>
    <row r="216" spans="1:13" s="65" customFormat="1" ht="13.8" thickBot="1" x14ac:dyDescent="0.3">
      <c r="A216" s="75">
        <v>46022</v>
      </c>
      <c r="B216" s="57">
        <f>+B215</f>
        <v>175000</v>
      </c>
      <c r="E216" s="57">
        <f>+E215</f>
        <v>162058.33333333334</v>
      </c>
      <c r="F216" s="63"/>
      <c r="G216" s="58">
        <f>+G215</f>
        <v>8102.916666666667</v>
      </c>
      <c r="H216" s="63"/>
      <c r="I216" s="63"/>
      <c r="J216" s="63"/>
      <c r="K216" s="64"/>
      <c r="M216" s="61">
        <f t="shared" si="13"/>
        <v>345161.25000000006</v>
      </c>
    </row>
    <row r="217" spans="1:13" customFormat="1" ht="13.2" x14ac:dyDescent="0.25">
      <c r="A217" s="72">
        <v>46053</v>
      </c>
      <c r="B217" s="41">
        <f>+B216</f>
        <v>175000</v>
      </c>
      <c r="C217" s="4"/>
      <c r="D217" s="4"/>
      <c r="E217" s="41">
        <f>+E216</f>
        <v>162058.33333333334</v>
      </c>
      <c r="F217" s="4"/>
      <c r="G217" s="38">
        <f>+G216</f>
        <v>8102.916666666667</v>
      </c>
      <c r="H217" s="23"/>
      <c r="I217" s="4"/>
      <c r="J217" s="23"/>
      <c r="K217" s="8"/>
      <c r="M217" s="52">
        <f t="shared" si="13"/>
        <v>345161.25000000006</v>
      </c>
    </row>
    <row r="218" spans="1:13" customFormat="1" ht="13.2" x14ac:dyDescent="0.25">
      <c r="A218" s="72">
        <v>46081</v>
      </c>
      <c r="B218" s="41">
        <f>+B217</f>
        <v>175000</v>
      </c>
      <c r="C218" s="4"/>
      <c r="D218" s="4"/>
      <c r="E218" s="41">
        <f>+E217</f>
        <v>162058.33333333334</v>
      </c>
      <c r="F218" s="4"/>
      <c r="G218" s="38">
        <f>+G217</f>
        <v>8102.916666666667</v>
      </c>
      <c r="H218" s="23"/>
      <c r="I218" s="4"/>
      <c r="J218" s="23"/>
      <c r="K218" s="8"/>
      <c r="M218" s="52">
        <f t="shared" si="13"/>
        <v>345161.25000000006</v>
      </c>
    </row>
    <row r="219" spans="1:13" customFormat="1" ht="13.2" x14ac:dyDescent="0.25">
      <c r="A219" s="72">
        <v>46112</v>
      </c>
      <c r="B219" s="41">
        <f t="shared" ref="B219:B225" si="18">+B218</f>
        <v>175000</v>
      </c>
      <c r="C219" s="4"/>
      <c r="D219" s="4"/>
      <c r="E219" s="41">
        <f>+E218</f>
        <v>162058.33333333334</v>
      </c>
      <c r="F219" s="4"/>
      <c r="G219" s="38">
        <f>+G218</f>
        <v>8102.916666666667</v>
      </c>
      <c r="H219" s="23"/>
      <c r="I219" s="4"/>
      <c r="J219" s="23"/>
      <c r="K219" s="8"/>
      <c r="M219" s="52">
        <f t="shared" si="13"/>
        <v>345161.25000000006</v>
      </c>
    </row>
    <row r="220" spans="1:13" s="37" customFormat="1" x14ac:dyDescent="0.2">
      <c r="A220" s="72">
        <v>46142</v>
      </c>
      <c r="B220" s="41">
        <f t="shared" si="18"/>
        <v>175000</v>
      </c>
      <c r="C220" s="33"/>
      <c r="D220" s="54"/>
      <c r="E220" s="33">
        <f>+F226/6</f>
        <v>162058.33333333334</v>
      </c>
      <c r="F220" s="34">
        <v>972350</v>
      </c>
      <c r="G220" s="34">
        <f>+SUM((C226+F226)*0.05)/6</f>
        <v>25602.916666666668</v>
      </c>
      <c r="H220" s="33">
        <f>+C220+F220</f>
        <v>972350</v>
      </c>
      <c r="I220" s="33">
        <f>+H220*0.05</f>
        <v>48617.5</v>
      </c>
      <c r="J220" s="33"/>
      <c r="K220" s="39"/>
      <c r="L220" s="55"/>
      <c r="M220" s="53">
        <f t="shared" si="13"/>
        <v>362661.25000000006</v>
      </c>
    </row>
    <row r="221" spans="1:13" s="31" customFormat="1" x14ac:dyDescent="0.2">
      <c r="A221" s="72">
        <v>46173</v>
      </c>
      <c r="B221" s="41">
        <f t="shared" si="18"/>
        <v>175000</v>
      </c>
      <c r="C221" s="23"/>
      <c r="D221" s="23"/>
      <c r="E221" s="41">
        <f>+E220</f>
        <v>162058.33333333334</v>
      </c>
      <c r="F221" s="38"/>
      <c r="G221" s="38">
        <f>+G220</f>
        <v>25602.916666666668</v>
      </c>
      <c r="H221" s="23"/>
      <c r="I221" s="23"/>
      <c r="J221" s="23"/>
      <c r="K221" s="40"/>
      <c r="L221" s="32"/>
      <c r="M221" s="52">
        <f t="shared" si="13"/>
        <v>362661.25000000006</v>
      </c>
    </row>
    <row r="222" spans="1:13" s="31" customFormat="1" x14ac:dyDescent="0.2">
      <c r="A222" s="72">
        <v>46203</v>
      </c>
      <c r="B222" s="41">
        <f t="shared" si="18"/>
        <v>175000</v>
      </c>
      <c r="C222" s="23"/>
      <c r="D222" s="23"/>
      <c r="E222" s="41">
        <f>+E221</f>
        <v>162058.33333333334</v>
      </c>
      <c r="F222" s="38"/>
      <c r="G222" s="38">
        <f>+G221</f>
        <v>25602.916666666668</v>
      </c>
      <c r="H222" s="23"/>
      <c r="I222" s="23"/>
      <c r="J222" s="23"/>
      <c r="K222" s="40"/>
      <c r="L222" s="30"/>
      <c r="M222" s="52">
        <f t="shared" si="13"/>
        <v>362661.25000000006</v>
      </c>
    </row>
    <row r="223" spans="1:13" s="31" customFormat="1" x14ac:dyDescent="0.2">
      <c r="A223" s="72">
        <v>46234</v>
      </c>
      <c r="B223" s="41">
        <f t="shared" si="18"/>
        <v>175000</v>
      </c>
      <c r="C223" s="23"/>
      <c r="D223" s="23"/>
      <c r="E223" s="41">
        <f>+E222</f>
        <v>162058.33333333334</v>
      </c>
      <c r="F223" s="38"/>
      <c r="G223" s="38">
        <f>+G222</f>
        <v>25602.916666666668</v>
      </c>
      <c r="H223" s="23"/>
      <c r="I223" s="23"/>
      <c r="J223" s="23"/>
      <c r="K223" s="40"/>
      <c r="L223" s="30"/>
      <c r="M223" s="52">
        <f t="shared" si="13"/>
        <v>362661.25000000006</v>
      </c>
    </row>
    <row r="224" spans="1:13" s="31" customFormat="1" x14ac:dyDescent="0.2">
      <c r="A224" s="72">
        <v>46265</v>
      </c>
      <c r="B224" s="41">
        <f t="shared" si="18"/>
        <v>175000</v>
      </c>
      <c r="C224" s="23"/>
      <c r="D224" s="23"/>
      <c r="E224" s="41">
        <f>+E223</f>
        <v>162058.33333333334</v>
      </c>
      <c r="F224" s="38"/>
      <c r="G224" s="38">
        <f>+G223</f>
        <v>25602.916666666668</v>
      </c>
      <c r="H224" s="23"/>
      <c r="I224" s="23"/>
      <c r="J224" s="23"/>
      <c r="K224" s="40"/>
      <c r="L224" s="30"/>
      <c r="M224" s="52">
        <f t="shared" si="13"/>
        <v>362661.25000000006</v>
      </c>
    </row>
    <row r="225" spans="1:13" s="31" customFormat="1" x14ac:dyDescent="0.2">
      <c r="A225" s="72">
        <v>46295</v>
      </c>
      <c r="B225" s="41">
        <f t="shared" si="18"/>
        <v>175000</v>
      </c>
      <c r="C225" s="23"/>
      <c r="D225" s="23"/>
      <c r="E225" s="41">
        <f>+E224</f>
        <v>162058.33333333334</v>
      </c>
      <c r="F225" s="38"/>
      <c r="G225" s="38">
        <f>+G224</f>
        <v>25602.916666666668</v>
      </c>
      <c r="H225" s="23"/>
      <c r="I225" s="23"/>
      <c r="J225" s="23"/>
      <c r="K225" s="40"/>
      <c r="L225" s="30"/>
      <c r="M225" s="52">
        <f t="shared" si="13"/>
        <v>362661.25000000006</v>
      </c>
    </row>
    <row r="226" spans="1:13" s="37" customFormat="1" x14ac:dyDescent="0.2">
      <c r="A226" s="72">
        <v>46326</v>
      </c>
      <c r="B226" s="41">
        <f>+$C$238/12</f>
        <v>183750</v>
      </c>
      <c r="C226" s="33">
        <v>2100000</v>
      </c>
      <c r="D226" s="54"/>
      <c r="E226" s="33">
        <f>+F232/6</f>
        <v>153308.33333333334</v>
      </c>
      <c r="F226" s="34">
        <f>+F220</f>
        <v>972350</v>
      </c>
      <c r="G226" s="34">
        <f>+SUM((C232+F232)*0.05)/6</f>
        <v>7665.416666666667</v>
      </c>
      <c r="H226" s="33">
        <f>+C226+F226</f>
        <v>3072350</v>
      </c>
      <c r="I226" s="33">
        <f>+H226*0.05</f>
        <v>153617.5</v>
      </c>
      <c r="J226" s="33">
        <f>+H226+H220</f>
        <v>4044700</v>
      </c>
      <c r="K226" s="39"/>
      <c r="L226" s="55"/>
      <c r="M226" s="53">
        <f t="shared" si="13"/>
        <v>344723.75000000006</v>
      </c>
    </row>
    <row r="227" spans="1:13" customFormat="1" ht="13.2" x14ac:dyDescent="0.25">
      <c r="A227" s="72">
        <v>46356</v>
      </c>
      <c r="B227" s="41">
        <f>+B226</f>
        <v>183750</v>
      </c>
      <c r="E227" s="41">
        <f>+E226</f>
        <v>153308.33333333334</v>
      </c>
      <c r="F227" s="4"/>
      <c r="G227" s="38">
        <f>+G226</f>
        <v>7665.416666666667</v>
      </c>
      <c r="H227" s="4"/>
      <c r="I227" s="4"/>
      <c r="J227" s="23"/>
      <c r="K227" s="8"/>
      <c r="M227" s="52">
        <f t="shared" si="13"/>
        <v>344723.75000000006</v>
      </c>
    </row>
    <row r="228" spans="1:13" s="65" customFormat="1" ht="13.8" thickBot="1" x14ac:dyDescent="0.3">
      <c r="A228" s="75">
        <v>46387</v>
      </c>
      <c r="B228" s="57">
        <f>+B227</f>
        <v>183750</v>
      </c>
      <c r="E228" s="57">
        <f>+E227</f>
        <v>153308.33333333334</v>
      </c>
      <c r="F228" s="63"/>
      <c r="G228" s="58">
        <f>+G227</f>
        <v>7665.416666666667</v>
      </c>
      <c r="H228" s="63"/>
      <c r="I228" s="63"/>
      <c r="J228" s="56"/>
      <c r="K228" s="64"/>
      <c r="M228" s="61">
        <f t="shared" si="13"/>
        <v>344723.75000000006</v>
      </c>
    </row>
    <row r="229" spans="1:13" customFormat="1" ht="13.2" x14ac:dyDescent="0.25">
      <c r="A229" s="72">
        <v>46418</v>
      </c>
      <c r="B229" s="41">
        <f>+B228</f>
        <v>183750</v>
      </c>
      <c r="C229" s="4"/>
      <c r="D229" s="4"/>
      <c r="E229" s="41">
        <f>+E228</f>
        <v>153308.33333333334</v>
      </c>
      <c r="F229" s="4"/>
      <c r="G229" s="38">
        <f>+G228</f>
        <v>7665.416666666667</v>
      </c>
      <c r="H229" s="23"/>
      <c r="I229" s="4"/>
      <c r="J229" s="23"/>
      <c r="K229" s="8"/>
      <c r="M229" s="52">
        <f t="shared" si="13"/>
        <v>344723.75000000006</v>
      </c>
    </row>
    <row r="230" spans="1:13" customFormat="1" ht="13.2" x14ac:dyDescent="0.25">
      <c r="A230" s="72">
        <v>46446</v>
      </c>
      <c r="B230" s="41">
        <f>+B229</f>
        <v>183750</v>
      </c>
      <c r="C230" s="4"/>
      <c r="D230" s="4"/>
      <c r="E230" s="41">
        <f>+E229</f>
        <v>153308.33333333334</v>
      </c>
      <c r="F230" s="4"/>
      <c r="G230" s="38">
        <f>+G229</f>
        <v>7665.416666666667</v>
      </c>
      <c r="H230" s="23"/>
      <c r="I230" s="4"/>
      <c r="J230" s="23"/>
      <c r="K230" s="8"/>
      <c r="M230" s="52">
        <f t="shared" ref="M230:M293" si="19">+B230+E230+G230</f>
        <v>344723.75000000006</v>
      </c>
    </row>
    <row r="231" spans="1:13" customFormat="1" ht="13.2" x14ac:dyDescent="0.25">
      <c r="A231" s="72">
        <v>46477</v>
      </c>
      <c r="B231" s="41">
        <f t="shared" ref="B231:B237" si="20">+B230</f>
        <v>183750</v>
      </c>
      <c r="C231" s="4"/>
      <c r="D231" s="4"/>
      <c r="E231" s="41">
        <f>+E230</f>
        <v>153308.33333333334</v>
      </c>
      <c r="F231" s="4"/>
      <c r="G231" s="38">
        <f>+G230</f>
        <v>7665.416666666667</v>
      </c>
      <c r="H231" s="23"/>
      <c r="I231" s="4"/>
      <c r="J231" s="23"/>
      <c r="K231" s="8"/>
      <c r="M231" s="52">
        <f t="shared" si="19"/>
        <v>344723.75000000006</v>
      </c>
    </row>
    <row r="232" spans="1:13" s="37" customFormat="1" x14ac:dyDescent="0.2">
      <c r="A232" s="72">
        <v>46507</v>
      </c>
      <c r="B232" s="41">
        <f t="shared" si="20"/>
        <v>183750</v>
      </c>
      <c r="C232" s="33"/>
      <c r="D232" s="54"/>
      <c r="E232" s="33">
        <f>+F238/6</f>
        <v>153308.33333333334</v>
      </c>
      <c r="F232" s="34">
        <v>919850</v>
      </c>
      <c r="G232" s="34">
        <f>+SUM((C238+F238)*0.05)/6</f>
        <v>26040.416666666668</v>
      </c>
      <c r="H232" s="33">
        <f>+C232+F232</f>
        <v>919850</v>
      </c>
      <c r="I232" s="33">
        <f>+H232*0.05</f>
        <v>45992.5</v>
      </c>
      <c r="J232" s="33"/>
      <c r="K232" s="39"/>
      <c r="L232" s="55"/>
      <c r="M232" s="53">
        <f t="shared" si="19"/>
        <v>363098.75000000006</v>
      </c>
    </row>
    <row r="233" spans="1:13" s="31" customFormat="1" x14ac:dyDescent="0.2">
      <c r="A233" s="72">
        <v>46538</v>
      </c>
      <c r="B233" s="41">
        <f t="shared" si="20"/>
        <v>183750</v>
      </c>
      <c r="C233" s="23"/>
      <c r="D233" s="23"/>
      <c r="E233" s="41">
        <f>+E232</f>
        <v>153308.33333333334</v>
      </c>
      <c r="F233" s="38"/>
      <c r="G233" s="38">
        <f>+G232</f>
        <v>26040.416666666668</v>
      </c>
      <c r="H233" s="23"/>
      <c r="I233" s="23"/>
      <c r="J233" s="23"/>
      <c r="K233" s="40"/>
      <c r="L233" s="32"/>
      <c r="M233" s="52">
        <f t="shared" si="19"/>
        <v>363098.75000000006</v>
      </c>
    </row>
    <row r="234" spans="1:13" s="31" customFormat="1" x14ac:dyDescent="0.2">
      <c r="A234" s="72">
        <v>46568</v>
      </c>
      <c r="B234" s="41">
        <f t="shared" si="20"/>
        <v>183750</v>
      </c>
      <c r="C234" s="23"/>
      <c r="D234" s="23"/>
      <c r="E234" s="41">
        <f>+E233</f>
        <v>153308.33333333334</v>
      </c>
      <c r="F234" s="38"/>
      <c r="G234" s="38">
        <f>+G233</f>
        <v>26040.416666666668</v>
      </c>
      <c r="H234" s="23"/>
      <c r="I234" s="23"/>
      <c r="J234" s="23"/>
      <c r="K234" s="40"/>
      <c r="L234" s="30"/>
      <c r="M234" s="52">
        <f t="shared" si="19"/>
        <v>363098.75000000006</v>
      </c>
    </row>
    <row r="235" spans="1:13" s="31" customFormat="1" x14ac:dyDescent="0.2">
      <c r="A235" s="72">
        <v>46599</v>
      </c>
      <c r="B235" s="41">
        <f t="shared" si="20"/>
        <v>183750</v>
      </c>
      <c r="C235" s="23"/>
      <c r="D235" s="23"/>
      <c r="E235" s="41">
        <f>+E234</f>
        <v>153308.33333333334</v>
      </c>
      <c r="F235" s="38"/>
      <c r="G235" s="38">
        <f>+G234</f>
        <v>26040.416666666668</v>
      </c>
      <c r="H235" s="23"/>
      <c r="I235" s="23"/>
      <c r="J235" s="23"/>
      <c r="K235" s="40"/>
      <c r="L235" s="30"/>
      <c r="M235" s="52">
        <f t="shared" si="19"/>
        <v>363098.75000000006</v>
      </c>
    </row>
    <row r="236" spans="1:13" s="31" customFormat="1" x14ac:dyDescent="0.2">
      <c r="A236" s="72">
        <v>46630</v>
      </c>
      <c r="B236" s="41">
        <f t="shared" si="20"/>
        <v>183750</v>
      </c>
      <c r="C236" s="23"/>
      <c r="D236" s="23"/>
      <c r="E236" s="41">
        <f>+E235</f>
        <v>153308.33333333334</v>
      </c>
      <c r="F236" s="38"/>
      <c r="G236" s="38">
        <f>+G235</f>
        <v>26040.416666666668</v>
      </c>
      <c r="H236" s="23"/>
      <c r="I236" s="23"/>
      <c r="J236" s="23"/>
      <c r="K236" s="40"/>
      <c r="L236" s="30"/>
      <c r="M236" s="52">
        <f t="shared" si="19"/>
        <v>363098.75000000006</v>
      </c>
    </row>
    <row r="237" spans="1:13" s="31" customFormat="1" x14ac:dyDescent="0.2">
      <c r="A237" s="72">
        <v>46660</v>
      </c>
      <c r="B237" s="41">
        <f t="shared" si="20"/>
        <v>183750</v>
      </c>
      <c r="C237" s="23"/>
      <c r="D237" s="23"/>
      <c r="E237" s="41">
        <f>+E236</f>
        <v>153308.33333333334</v>
      </c>
      <c r="F237" s="38"/>
      <c r="G237" s="38">
        <f>+G236</f>
        <v>26040.416666666668</v>
      </c>
      <c r="H237" s="23"/>
      <c r="I237" s="23"/>
      <c r="J237" s="23"/>
      <c r="K237" s="40"/>
      <c r="L237" s="30"/>
      <c r="M237" s="52">
        <f t="shared" si="19"/>
        <v>363098.75000000006</v>
      </c>
    </row>
    <row r="238" spans="1:13" s="37" customFormat="1" x14ac:dyDescent="0.2">
      <c r="A238" s="72">
        <v>46691</v>
      </c>
      <c r="B238" s="41">
        <f>+$C$250/12</f>
        <v>193333.33333333334</v>
      </c>
      <c r="C238" s="33">
        <v>2205000</v>
      </c>
      <c r="D238" s="54"/>
      <c r="E238" s="33">
        <f>+F244/6</f>
        <v>143661.45833333334</v>
      </c>
      <c r="F238" s="34">
        <f>+F232</f>
        <v>919850</v>
      </c>
      <c r="G238" s="34">
        <f>+SUM((C244+F244)*0.05)/6</f>
        <v>7183.072916666667</v>
      </c>
      <c r="H238" s="33">
        <f>+C238+F238</f>
        <v>3124850</v>
      </c>
      <c r="I238" s="33">
        <f>+H238*0.05</f>
        <v>156242.5</v>
      </c>
      <c r="J238" s="33">
        <f>+H238+H232</f>
        <v>4044700</v>
      </c>
      <c r="K238" s="39"/>
      <c r="L238" s="55"/>
      <c r="M238" s="53">
        <f t="shared" si="19"/>
        <v>344177.86458333337</v>
      </c>
    </row>
    <row r="239" spans="1:13" customFormat="1" ht="13.2" x14ac:dyDescent="0.25">
      <c r="A239" s="72">
        <v>46721</v>
      </c>
      <c r="B239" s="41">
        <f>+B238</f>
        <v>193333.33333333334</v>
      </c>
      <c r="E239" s="41">
        <f>+E238</f>
        <v>143661.45833333334</v>
      </c>
      <c r="F239" s="4"/>
      <c r="G239" s="38">
        <f>+G238</f>
        <v>7183.072916666667</v>
      </c>
      <c r="H239" s="4"/>
      <c r="I239" s="4"/>
      <c r="J239" s="4"/>
      <c r="K239" s="8"/>
      <c r="M239" s="52">
        <f t="shared" si="19"/>
        <v>344177.86458333337</v>
      </c>
    </row>
    <row r="240" spans="1:13" s="65" customFormat="1" ht="13.8" thickBot="1" x14ac:dyDescent="0.3">
      <c r="A240" s="75">
        <v>46752</v>
      </c>
      <c r="B240" s="57">
        <f>+B239</f>
        <v>193333.33333333334</v>
      </c>
      <c r="E240" s="57">
        <f>+E239</f>
        <v>143661.45833333334</v>
      </c>
      <c r="F240" s="63"/>
      <c r="G240" s="58">
        <f>+G239</f>
        <v>7183.072916666667</v>
      </c>
      <c r="H240" s="63"/>
      <c r="I240" s="63"/>
      <c r="J240" s="63"/>
      <c r="K240" s="64"/>
      <c r="M240" s="61">
        <f t="shared" si="19"/>
        <v>344177.86458333337</v>
      </c>
    </row>
    <row r="241" spans="1:13" customFormat="1" ht="13.2" x14ac:dyDescent="0.25">
      <c r="A241" s="72">
        <v>46783</v>
      </c>
      <c r="B241" s="41">
        <f>+B240</f>
        <v>193333.33333333334</v>
      </c>
      <c r="C241" s="4"/>
      <c r="D241" s="4"/>
      <c r="E241" s="41">
        <f>+E240</f>
        <v>143661.45833333334</v>
      </c>
      <c r="F241" s="4"/>
      <c r="G241" s="38">
        <f>+G240</f>
        <v>7183.072916666667</v>
      </c>
      <c r="H241" s="23"/>
      <c r="I241" s="4"/>
      <c r="J241" s="4"/>
      <c r="K241" s="8"/>
      <c r="M241" s="52">
        <f t="shared" si="19"/>
        <v>344177.86458333337</v>
      </c>
    </row>
    <row r="242" spans="1:13" customFormat="1" ht="13.2" x14ac:dyDescent="0.25">
      <c r="A242" s="72">
        <v>46812</v>
      </c>
      <c r="B242" s="41">
        <f>+B241</f>
        <v>193333.33333333334</v>
      </c>
      <c r="C242" s="4"/>
      <c r="D242" s="4"/>
      <c r="E242" s="41">
        <f>+E241</f>
        <v>143661.45833333334</v>
      </c>
      <c r="F242" s="4"/>
      <c r="G242" s="38">
        <f>+G241</f>
        <v>7183.072916666667</v>
      </c>
      <c r="H242" s="23"/>
      <c r="I242" s="4"/>
      <c r="J242" s="4"/>
      <c r="K242" s="8"/>
      <c r="M242" s="52">
        <f t="shared" si="19"/>
        <v>344177.86458333337</v>
      </c>
    </row>
    <row r="243" spans="1:13" customFormat="1" ht="13.2" x14ac:dyDescent="0.25">
      <c r="A243" s="72">
        <v>46843</v>
      </c>
      <c r="B243" s="41">
        <f t="shared" ref="B243:B249" si="21">+B242</f>
        <v>193333.33333333334</v>
      </c>
      <c r="C243" s="4"/>
      <c r="D243" s="4"/>
      <c r="E243" s="41">
        <f>+E242</f>
        <v>143661.45833333334</v>
      </c>
      <c r="F243" s="4"/>
      <c r="G243" s="38">
        <f>+G242</f>
        <v>7183.072916666667</v>
      </c>
      <c r="H243" s="23"/>
      <c r="I243" s="4"/>
      <c r="J243" s="4"/>
      <c r="K243" s="8"/>
      <c r="M243" s="52">
        <f t="shared" si="19"/>
        <v>344177.86458333337</v>
      </c>
    </row>
    <row r="244" spans="1:13" s="37" customFormat="1" x14ac:dyDescent="0.2">
      <c r="A244" s="72">
        <v>46873</v>
      </c>
      <c r="B244" s="41">
        <f t="shared" si="21"/>
        <v>193333.33333333334</v>
      </c>
      <c r="C244" s="33"/>
      <c r="D244" s="54"/>
      <c r="E244" s="33">
        <f>+F250/6</f>
        <v>143661.45833333334</v>
      </c>
      <c r="F244" s="34">
        <v>861968.75</v>
      </c>
      <c r="G244" s="34">
        <f>+SUM((C250+F250)*0.05)/6</f>
        <v>26516.40625</v>
      </c>
      <c r="H244" s="33">
        <f>+C244+F244</f>
        <v>861968.75</v>
      </c>
      <c r="I244" s="33">
        <f>+H244*0.05</f>
        <v>43098.4375</v>
      </c>
      <c r="J244" s="33"/>
      <c r="K244" s="39"/>
      <c r="L244" s="55"/>
      <c r="M244" s="53">
        <f t="shared" si="19"/>
        <v>363511.19791666669</v>
      </c>
    </row>
    <row r="245" spans="1:13" s="31" customFormat="1" x14ac:dyDescent="0.2">
      <c r="A245" s="72">
        <v>46904</v>
      </c>
      <c r="B245" s="41">
        <f t="shared" si="21"/>
        <v>193333.33333333334</v>
      </c>
      <c r="C245" s="23"/>
      <c r="D245" s="23"/>
      <c r="E245" s="41">
        <f>+E244</f>
        <v>143661.45833333334</v>
      </c>
      <c r="F245" s="38"/>
      <c r="G245" s="38">
        <f>+G244</f>
        <v>26516.40625</v>
      </c>
      <c r="H245" s="23"/>
      <c r="I245" s="23"/>
      <c r="J245" s="23"/>
      <c r="K245" s="40"/>
      <c r="L245" s="32"/>
      <c r="M245" s="52">
        <f t="shared" si="19"/>
        <v>363511.19791666669</v>
      </c>
    </row>
    <row r="246" spans="1:13" s="31" customFormat="1" x14ac:dyDescent="0.2">
      <c r="A246" s="72">
        <v>46934</v>
      </c>
      <c r="B246" s="41">
        <f t="shared" si="21"/>
        <v>193333.33333333334</v>
      </c>
      <c r="C246" s="23"/>
      <c r="D246" s="23"/>
      <c r="E246" s="41">
        <f>+E245</f>
        <v>143661.45833333334</v>
      </c>
      <c r="F246" s="38"/>
      <c r="G246" s="38">
        <f>+G245</f>
        <v>26516.40625</v>
      </c>
      <c r="H246" s="23"/>
      <c r="I246" s="23"/>
      <c r="J246" s="23"/>
      <c r="K246" s="40"/>
      <c r="L246" s="30"/>
      <c r="M246" s="52">
        <f t="shared" si="19"/>
        <v>363511.19791666669</v>
      </c>
    </row>
    <row r="247" spans="1:13" s="31" customFormat="1" x14ac:dyDescent="0.2">
      <c r="A247" s="72">
        <v>46965</v>
      </c>
      <c r="B247" s="41">
        <f t="shared" si="21"/>
        <v>193333.33333333334</v>
      </c>
      <c r="C247" s="23"/>
      <c r="D247" s="23"/>
      <c r="E247" s="41">
        <f>+E246</f>
        <v>143661.45833333334</v>
      </c>
      <c r="F247" s="38"/>
      <c r="G247" s="38">
        <f>+G246</f>
        <v>26516.40625</v>
      </c>
      <c r="H247" s="23"/>
      <c r="I247" s="23"/>
      <c r="J247" s="23"/>
      <c r="K247" s="40"/>
      <c r="L247" s="30"/>
      <c r="M247" s="52">
        <f t="shared" si="19"/>
        <v>363511.19791666669</v>
      </c>
    </row>
    <row r="248" spans="1:13" s="31" customFormat="1" x14ac:dyDescent="0.2">
      <c r="A248" s="72">
        <v>46996</v>
      </c>
      <c r="B248" s="41">
        <f t="shared" si="21"/>
        <v>193333.33333333334</v>
      </c>
      <c r="C248" s="23"/>
      <c r="D248" s="23"/>
      <c r="E248" s="41">
        <f>+E247</f>
        <v>143661.45833333334</v>
      </c>
      <c r="F248" s="38"/>
      <c r="G248" s="38">
        <f>+G247</f>
        <v>26516.40625</v>
      </c>
      <c r="H248" s="23"/>
      <c r="I248" s="23"/>
      <c r="J248" s="23"/>
      <c r="K248" s="40"/>
      <c r="L248" s="30"/>
      <c r="M248" s="52">
        <f t="shared" si="19"/>
        <v>363511.19791666669</v>
      </c>
    </row>
    <row r="249" spans="1:13" s="31" customFormat="1" x14ac:dyDescent="0.2">
      <c r="A249" s="72">
        <v>47026</v>
      </c>
      <c r="B249" s="41">
        <f t="shared" si="21"/>
        <v>193333.33333333334</v>
      </c>
      <c r="C249" s="23"/>
      <c r="D249" s="23"/>
      <c r="E249" s="41">
        <f>+E248</f>
        <v>143661.45833333334</v>
      </c>
      <c r="F249" s="38"/>
      <c r="G249" s="38">
        <f>+G248</f>
        <v>26516.40625</v>
      </c>
      <c r="H249" s="23"/>
      <c r="I249" s="23"/>
      <c r="J249" s="23"/>
      <c r="K249" s="40"/>
      <c r="L249" s="30"/>
      <c r="M249" s="52">
        <f t="shared" si="19"/>
        <v>363511.19791666669</v>
      </c>
    </row>
    <row r="250" spans="1:13" s="37" customFormat="1" x14ac:dyDescent="0.2">
      <c r="A250" s="72">
        <v>47057</v>
      </c>
      <c r="B250" s="41">
        <f>+$C$262/12</f>
        <v>203333.33333333334</v>
      </c>
      <c r="C250" s="33">
        <v>2320000</v>
      </c>
      <c r="D250" s="54"/>
      <c r="E250" s="33">
        <f>+F256/6</f>
        <v>133511.45833333334</v>
      </c>
      <c r="F250" s="34">
        <f>+F244</f>
        <v>861968.75</v>
      </c>
      <c r="G250" s="34">
        <f>+SUM((C256+F256)*0.05)/6</f>
        <v>6675.572916666667</v>
      </c>
      <c r="H250" s="33">
        <f>+C250+F250</f>
        <v>3181968.75</v>
      </c>
      <c r="I250" s="33">
        <f>+H250*0.05</f>
        <v>159098.4375</v>
      </c>
      <c r="J250" s="33">
        <f>+H250+H244</f>
        <v>4043937.5</v>
      </c>
      <c r="K250" s="39"/>
      <c r="L250" s="55"/>
      <c r="M250" s="53">
        <f t="shared" si="19"/>
        <v>343520.36458333337</v>
      </c>
    </row>
    <row r="251" spans="1:13" customFormat="1" ht="13.2" x14ac:dyDescent="0.25">
      <c r="A251" s="72">
        <v>47087</v>
      </c>
      <c r="B251" s="41">
        <f>+B250</f>
        <v>203333.33333333334</v>
      </c>
      <c r="E251" s="41">
        <f>+E250</f>
        <v>133511.45833333334</v>
      </c>
      <c r="F251" s="4"/>
      <c r="G251" s="38">
        <f>+G250</f>
        <v>6675.572916666667</v>
      </c>
      <c r="H251" s="4"/>
      <c r="I251" s="4"/>
      <c r="J251" s="4"/>
      <c r="K251" s="8"/>
      <c r="M251" s="52">
        <f t="shared" si="19"/>
        <v>343520.36458333337</v>
      </c>
    </row>
    <row r="252" spans="1:13" s="65" customFormat="1" ht="13.8" thickBot="1" x14ac:dyDescent="0.3">
      <c r="A252" s="75">
        <v>47118</v>
      </c>
      <c r="B252" s="57">
        <f>+B251</f>
        <v>203333.33333333334</v>
      </c>
      <c r="E252" s="57">
        <f>+E251</f>
        <v>133511.45833333334</v>
      </c>
      <c r="F252" s="63"/>
      <c r="G252" s="58">
        <f>+G251</f>
        <v>6675.572916666667</v>
      </c>
      <c r="H252" s="63"/>
      <c r="I252" s="63"/>
      <c r="J252" s="63"/>
      <c r="K252" s="64"/>
      <c r="M252" s="61">
        <f t="shared" si="19"/>
        <v>343520.36458333337</v>
      </c>
    </row>
    <row r="253" spans="1:13" customFormat="1" ht="13.2" x14ac:dyDescent="0.25">
      <c r="A253" s="72">
        <v>47149</v>
      </c>
      <c r="B253" s="41">
        <f>+B252</f>
        <v>203333.33333333334</v>
      </c>
      <c r="C253" s="4"/>
      <c r="D253" s="4"/>
      <c r="E253" s="41">
        <f>+E252</f>
        <v>133511.45833333334</v>
      </c>
      <c r="F253" s="4"/>
      <c r="G253" s="38">
        <f>+G252</f>
        <v>6675.572916666667</v>
      </c>
      <c r="H253" s="23"/>
      <c r="I253" s="4"/>
      <c r="J253" s="4"/>
      <c r="K253" s="8"/>
      <c r="M253" s="52">
        <f t="shared" si="19"/>
        <v>343520.36458333337</v>
      </c>
    </row>
    <row r="254" spans="1:13" customFormat="1" ht="13.2" x14ac:dyDescent="0.25">
      <c r="A254" s="72">
        <v>47177</v>
      </c>
      <c r="B254" s="41">
        <f>+B253</f>
        <v>203333.33333333334</v>
      </c>
      <c r="C254" s="4"/>
      <c r="D254" s="4"/>
      <c r="E254" s="41">
        <f>+E253</f>
        <v>133511.45833333334</v>
      </c>
      <c r="F254" s="4"/>
      <c r="G254" s="38">
        <f>+G253</f>
        <v>6675.572916666667</v>
      </c>
      <c r="H254" s="23"/>
      <c r="I254" s="4"/>
      <c r="J254" s="4"/>
      <c r="K254" s="8"/>
      <c r="M254" s="52">
        <f t="shared" si="19"/>
        <v>343520.36458333337</v>
      </c>
    </row>
    <row r="255" spans="1:13" customFormat="1" ht="13.2" x14ac:dyDescent="0.25">
      <c r="A255" s="72">
        <v>47208</v>
      </c>
      <c r="B255" s="41">
        <f t="shared" ref="B255:B261" si="22">+B254</f>
        <v>203333.33333333334</v>
      </c>
      <c r="C255" s="4"/>
      <c r="D255" s="4"/>
      <c r="E255" s="41">
        <f>+E254</f>
        <v>133511.45833333334</v>
      </c>
      <c r="F255" s="4"/>
      <c r="G255" s="38">
        <f>+G254</f>
        <v>6675.572916666667</v>
      </c>
      <c r="H255" s="23"/>
      <c r="I255" s="4"/>
      <c r="J255" s="4"/>
      <c r="K255" s="8"/>
      <c r="M255" s="52">
        <f t="shared" si="19"/>
        <v>343520.36458333337</v>
      </c>
    </row>
    <row r="256" spans="1:13" s="37" customFormat="1" x14ac:dyDescent="0.2">
      <c r="A256" s="72">
        <v>47238</v>
      </c>
      <c r="B256" s="41">
        <f t="shared" si="22"/>
        <v>203333.33333333334</v>
      </c>
      <c r="C256" s="33"/>
      <c r="D256" s="54"/>
      <c r="E256" s="33">
        <f>+F262/6</f>
        <v>133511.45833333334</v>
      </c>
      <c r="F256" s="34">
        <v>801068.75</v>
      </c>
      <c r="G256" s="34">
        <f>+SUM((C262+F262)*0.05)/6</f>
        <v>27008.90625</v>
      </c>
      <c r="H256" s="33">
        <f>+C256+F256</f>
        <v>801068.75</v>
      </c>
      <c r="I256" s="33">
        <f>+H256*0.05</f>
        <v>40053.4375</v>
      </c>
      <c r="J256" s="33"/>
      <c r="K256" s="39"/>
      <c r="L256" s="55"/>
      <c r="M256" s="53">
        <f t="shared" si="19"/>
        <v>363853.69791666669</v>
      </c>
    </row>
    <row r="257" spans="1:13" s="31" customFormat="1" x14ac:dyDescent="0.2">
      <c r="A257" s="72">
        <v>47269</v>
      </c>
      <c r="B257" s="41">
        <f t="shared" si="22"/>
        <v>203333.33333333334</v>
      </c>
      <c r="C257" s="23"/>
      <c r="D257" s="23"/>
      <c r="E257" s="41">
        <f>+E256</f>
        <v>133511.45833333334</v>
      </c>
      <c r="F257" s="38"/>
      <c r="G257" s="38">
        <f>+G256</f>
        <v>27008.90625</v>
      </c>
      <c r="H257" s="23"/>
      <c r="I257" s="23"/>
      <c r="J257" s="23"/>
      <c r="K257" s="40"/>
      <c r="L257" s="32"/>
      <c r="M257" s="52">
        <f t="shared" si="19"/>
        <v>363853.69791666669</v>
      </c>
    </row>
    <row r="258" spans="1:13" s="31" customFormat="1" x14ac:dyDescent="0.2">
      <c r="A258" s="72">
        <v>47299</v>
      </c>
      <c r="B258" s="41">
        <f t="shared" si="22"/>
        <v>203333.33333333334</v>
      </c>
      <c r="C258" s="23"/>
      <c r="D258" s="23"/>
      <c r="E258" s="41">
        <f>+E257</f>
        <v>133511.45833333334</v>
      </c>
      <c r="F258" s="38"/>
      <c r="G258" s="38">
        <f>+G257</f>
        <v>27008.90625</v>
      </c>
      <c r="H258" s="23"/>
      <c r="I258" s="23"/>
      <c r="J258" s="23"/>
      <c r="K258" s="40"/>
      <c r="L258" s="30"/>
      <c r="M258" s="52">
        <f t="shared" si="19"/>
        <v>363853.69791666669</v>
      </c>
    </row>
    <row r="259" spans="1:13" s="31" customFormat="1" x14ac:dyDescent="0.2">
      <c r="A259" s="72">
        <v>47330</v>
      </c>
      <c r="B259" s="41">
        <f t="shared" si="22"/>
        <v>203333.33333333334</v>
      </c>
      <c r="C259" s="23"/>
      <c r="D259" s="23"/>
      <c r="E259" s="41">
        <f>+E258</f>
        <v>133511.45833333334</v>
      </c>
      <c r="F259" s="38"/>
      <c r="G259" s="38">
        <f>+G258</f>
        <v>27008.90625</v>
      </c>
      <c r="H259" s="23"/>
      <c r="I259" s="23"/>
      <c r="J259" s="23"/>
      <c r="K259" s="40"/>
      <c r="L259" s="30"/>
      <c r="M259" s="52">
        <f t="shared" si="19"/>
        <v>363853.69791666669</v>
      </c>
    </row>
    <row r="260" spans="1:13" s="31" customFormat="1" x14ac:dyDescent="0.2">
      <c r="A260" s="72">
        <v>47361</v>
      </c>
      <c r="B260" s="41">
        <f t="shared" si="22"/>
        <v>203333.33333333334</v>
      </c>
      <c r="C260" s="23"/>
      <c r="D260" s="23"/>
      <c r="E260" s="41">
        <f>+E259</f>
        <v>133511.45833333334</v>
      </c>
      <c r="F260" s="38"/>
      <c r="G260" s="38">
        <f>+G259</f>
        <v>27008.90625</v>
      </c>
      <c r="H260" s="23"/>
      <c r="I260" s="23"/>
      <c r="J260" s="23"/>
      <c r="K260" s="40"/>
      <c r="L260" s="30"/>
      <c r="M260" s="52">
        <f t="shared" si="19"/>
        <v>363853.69791666669</v>
      </c>
    </row>
    <row r="261" spans="1:13" s="31" customFormat="1" x14ac:dyDescent="0.2">
      <c r="A261" s="72">
        <v>47391</v>
      </c>
      <c r="B261" s="41">
        <f t="shared" si="22"/>
        <v>203333.33333333334</v>
      </c>
      <c r="C261" s="23"/>
      <c r="D261" s="23"/>
      <c r="E261" s="41">
        <f>+E260</f>
        <v>133511.45833333334</v>
      </c>
      <c r="F261" s="38"/>
      <c r="G261" s="38">
        <f>+G260</f>
        <v>27008.90625</v>
      </c>
      <c r="H261" s="23"/>
      <c r="I261" s="23"/>
      <c r="J261" s="23"/>
      <c r="K261" s="40"/>
      <c r="L261" s="30"/>
      <c r="M261" s="52">
        <f t="shared" si="19"/>
        <v>363853.69791666669</v>
      </c>
    </row>
    <row r="262" spans="1:13" s="37" customFormat="1" x14ac:dyDescent="0.2">
      <c r="A262" s="72">
        <v>47422</v>
      </c>
      <c r="B262" s="41">
        <f>+$C$274/12</f>
        <v>214166.66666666666</v>
      </c>
      <c r="C262" s="33">
        <v>2440000</v>
      </c>
      <c r="D262" s="54"/>
      <c r="E262" s="33">
        <f>+F268/6</f>
        <v>122836.45833333333</v>
      </c>
      <c r="F262" s="34">
        <f>+F256</f>
        <v>801068.75</v>
      </c>
      <c r="G262" s="34">
        <f>+SUM((C268+F268)*0.05)/6</f>
        <v>6141.822916666667</v>
      </c>
      <c r="H262" s="33">
        <f>+C262+F262</f>
        <v>3241068.75</v>
      </c>
      <c r="I262" s="33">
        <f>+H262*0.05</f>
        <v>162053.4375</v>
      </c>
      <c r="J262" s="33">
        <f>+H262+H256</f>
        <v>4042137.5</v>
      </c>
      <c r="K262" s="39"/>
      <c r="L262" s="55"/>
      <c r="M262" s="53">
        <f t="shared" si="19"/>
        <v>343144.94791666669</v>
      </c>
    </row>
    <row r="263" spans="1:13" customFormat="1" ht="13.2" x14ac:dyDescent="0.25">
      <c r="A263" s="72">
        <v>47452</v>
      </c>
      <c r="B263" s="41">
        <f>+B262</f>
        <v>214166.66666666666</v>
      </c>
      <c r="E263" s="41">
        <f>+E262</f>
        <v>122836.45833333333</v>
      </c>
      <c r="F263" s="4"/>
      <c r="G263" s="38">
        <f>+G262</f>
        <v>6141.822916666667</v>
      </c>
      <c r="H263" s="4"/>
      <c r="I263" s="4"/>
      <c r="J263" s="4"/>
      <c r="K263" s="8"/>
      <c r="M263" s="52">
        <f t="shared" si="19"/>
        <v>343144.94791666669</v>
      </c>
    </row>
    <row r="264" spans="1:13" s="65" customFormat="1" ht="13.8" thickBot="1" x14ac:dyDescent="0.3">
      <c r="A264" s="75">
        <v>47483</v>
      </c>
      <c r="B264" s="57">
        <f>+B263</f>
        <v>214166.66666666666</v>
      </c>
      <c r="E264" s="57">
        <f>+E263</f>
        <v>122836.45833333333</v>
      </c>
      <c r="F264" s="63"/>
      <c r="G264" s="58">
        <f>+G263</f>
        <v>6141.822916666667</v>
      </c>
      <c r="H264" s="63"/>
      <c r="I264" s="63"/>
      <c r="J264" s="63"/>
      <c r="K264" s="64"/>
      <c r="M264" s="61">
        <f t="shared" si="19"/>
        <v>343144.94791666669</v>
      </c>
    </row>
    <row r="265" spans="1:13" customFormat="1" ht="13.2" x14ac:dyDescent="0.25">
      <c r="A265" s="72">
        <v>47514</v>
      </c>
      <c r="B265" s="41">
        <f>+B264</f>
        <v>214166.66666666666</v>
      </c>
      <c r="C265" s="4"/>
      <c r="D265" s="4"/>
      <c r="E265" s="41">
        <f>+E264</f>
        <v>122836.45833333333</v>
      </c>
      <c r="F265" s="4"/>
      <c r="G265" s="38">
        <f>+G264</f>
        <v>6141.822916666667</v>
      </c>
      <c r="H265" s="23"/>
      <c r="I265" s="4"/>
      <c r="J265" s="4"/>
      <c r="K265" s="8"/>
      <c r="M265" s="52">
        <f t="shared" si="19"/>
        <v>343144.94791666669</v>
      </c>
    </row>
    <row r="266" spans="1:13" customFormat="1" ht="13.2" x14ac:dyDescent="0.25">
      <c r="A266" s="72">
        <v>47542</v>
      </c>
      <c r="B266" s="41">
        <f>+B265</f>
        <v>214166.66666666666</v>
      </c>
      <c r="C266" s="4"/>
      <c r="D266" s="4"/>
      <c r="E266" s="41">
        <f>+E265</f>
        <v>122836.45833333333</v>
      </c>
      <c r="F266" s="4"/>
      <c r="G266" s="38">
        <f>+G265</f>
        <v>6141.822916666667</v>
      </c>
      <c r="H266" s="23"/>
      <c r="I266" s="4"/>
      <c r="J266" s="4"/>
      <c r="K266" s="8"/>
      <c r="M266" s="52">
        <f t="shared" si="19"/>
        <v>343144.94791666669</v>
      </c>
    </row>
    <row r="267" spans="1:13" customFormat="1" ht="13.2" x14ac:dyDescent="0.25">
      <c r="A267" s="72">
        <v>47573</v>
      </c>
      <c r="B267" s="41">
        <f t="shared" ref="B267:B273" si="23">+B266</f>
        <v>214166.66666666666</v>
      </c>
      <c r="C267" s="4"/>
      <c r="D267" s="4"/>
      <c r="E267" s="41">
        <f>+E266</f>
        <v>122836.45833333333</v>
      </c>
      <c r="F267" s="4"/>
      <c r="G267" s="38">
        <f>+G266</f>
        <v>6141.822916666667</v>
      </c>
      <c r="H267" s="23"/>
      <c r="I267" s="4"/>
      <c r="J267" s="4"/>
      <c r="K267" s="8"/>
      <c r="M267" s="52">
        <f t="shared" si="19"/>
        <v>343144.94791666669</v>
      </c>
    </row>
    <row r="268" spans="1:13" s="37" customFormat="1" x14ac:dyDescent="0.2">
      <c r="A268" s="72">
        <v>47603</v>
      </c>
      <c r="B268" s="41">
        <f t="shared" si="23"/>
        <v>214166.66666666666</v>
      </c>
      <c r="C268" s="33"/>
      <c r="D268" s="54"/>
      <c r="E268" s="33">
        <f>+F274/6</f>
        <v>122836.45833333333</v>
      </c>
      <c r="F268" s="34">
        <v>737018.75</v>
      </c>
      <c r="G268" s="34">
        <f>+SUM((C274+F274)*0.05)/6</f>
        <v>27558.489583333332</v>
      </c>
      <c r="H268" s="33">
        <f>+C268+F268</f>
        <v>737018.75</v>
      </c>
      <c r="I268" s="33">
        <f>+H268*0.05</f>
        <v>36850.9375</v>
      </c>
      <c r="J268" s="33"/>
      <c r="K268" s="39"/>
      <c r="L268" s="55"/>
      <c r="M268" s="53">
        <f t="shared" si="19"/>
        <v>364561.61458333331</v>
      </c>
    </row>
    <row r="269" spans="1:13" s="31" customFormat="1" x14ac:dyDescent="0.2">
      <c r="A269" s="72">
        <v>47634</v>
      </c>
      <c r="B269" s="41">
        <f t="shared" si="23"/>
        <v>214166.66666666666</v>
      </c>
      <c r="C269" s="23"/>
      <c r="D269" s="23"/>
      <c r="E269" s="41">
        <f>+E268</f>
        <v>122836.45833333333</v>
      </c>
      <c r="F269" s="38"/>
      <c r="G269" s="38">
        <f>+G268</f>
        <v>27558.489583333332</v>
      </c>
      <c r="H269" s="23"/>
      <c r="I269" s="23"/>
      <c r="J269" s="23"/>
      <c r="K269" s="40"/>
      <c r="L269" s="32"/>
      <c r="M269" s="52">
        <f t="shared" si="19"/>
        <v>364561.61458333331</v>
      </c>
    </row>
    <row r="270" spans="1:13" s="31" customFormat="1" x14ac:dyDescent="0.2">
      <c r="A270" s="72">
        <v>47664</v>
      </c>
      <c r="B270" s="41">
        <f t="shared" si="23"/>
        <v>214166.66666666666</v>
      </c>
      <c r="C270" s="23"/>
      <c r="D270" s="23"/>
      <c r="E270" s="41">
        <f>+E269</f>
        <v>122836.45833333333</v>
      </c>
      <c r="F270" s="38"/>
      <c r="G270" s="38">
        <f>+G269</f>
        <v>27558.489583333332</v>
      </c>
      <c r="H270" s="23"/>
      <c r="I270" s="23"/>
      <c r="J270" s="23"/>
      <c r="K270" s="40"/>
      <c r="L270" s="30"/>
      <c r="M270" s="52">
        <f t="shared" si="19"/>
        <v>364561.61458333331</v>
      </c>
    </row>
    <row r="271" spans="1:13" s="31" customFormat="1" x14ac:dyDescent="0.2">
      <c r="A271" s="72">
        <v>47695</v>
      </c>
      <c r="B271" s="41">
        <f t="shared" si="23"/>
        <v>214166.66666666666</v>
      </c>
      <c r="C271" s="23"/>
      <c r="D271" s="23"/>
      <c r="E271" s="41">
        <f>+E270</f>
        <v>122836.45833333333</v>
      </c>
      <c r="F271" s="38"/>
      <c r="G271" s="38">
        <f>+G270</f>
        <v>27558.489583333332</v>
      </c>
      <c r="H271" s="23"/>
      <c r="I271" s="23"/>
      <c r="J271" s="23"/>
      <c r="K271" s="40"/>
      <c r="L271" s="30"/>
      <c r="M271" s="52">
        <f t="shared" si="19"/>
        <v>364561.61458333331</v>
      </c>
    </row>
    <row r="272" spans="1:13" s="31" customFormat="1" x14ac:dyDescent="0.2">
      <c r="A272" s="72">
        <v>47726</v>
      </c>
      <c r="B272" s="41">
        <f t="shared" si="23"/>
        <v>214166.66666666666</v>
      </c>
      <c r="C272" s="23"/>
      <c r="D272" s="23"/>
      <c r="E272" s="41">
        <f>+E271</f>
        <v>122836.45833333333</v>
      </c>
      <c r="F272" s="38"/>
      <c r="G272" s="38">
        <f>+G271</f>
        <v>27558.489583333332</v>
      </c>
      <c r="H272" s="23"/>
      <c r="I272" s="23"/>
      <c r="J272" s="23"/>
      <c r="K272" s="40"/>
      <c r="L272" s="30"/>
      <c r="M272" s="52">
        <f t="shared" si="19"/>
        <v>364561.61458333331</v>
      </c>
    </row>
    <row r="273" spans="1:13" s="31" customFormat="1" x14ac:dyDescent="0.2">
      <c r="A273" s="72">
        <v>47756</v>
      </c>
      <c r="B273" s="41">
        <f t="shared" si="23"/>
        <v>214166.66666666666</v>
      </c>
      <c r="C273" s="23"/>
      <c r="D273" s="23"/>
      <c r="E273" s="41">
        <f>+E272</f>
        <v>122836.45833333333</v>
      </c>
      <c r="F273" s="38"/>
      <c r="G273" s="38">
        <f>+G272</f>
        <v>27558.489583333332</v>
      </c>
      <c r="H273" s="23"/>
      <c r="I273" s="23"/>
      <c r="J273" s="23"/>
      <c r="K273" s="40"/>
      <c r="L273" s="30"/>
      <c r="M273" s="52">
        <f t="shared" si="19"/>
        <v>364561.61458333331</v>
      </c>
    </row>
    <row r="274" spans="1:13" s="37" customFormat="1" x14ac:dyDescent="0.2">
      <c r="A274" s="72">
        <v>47787</v>
      </c>
      <c r="B274" s="41">
        <f>+$C$286/12</f>
        <v>225416.66666666666</v>
      </c>
      <c r="C274" s="33">
        <v>2570000</v>
      </c>
      <c r="D274" s="54"/>
      <c r="E274" s="33">
        <f>+F280/6</f>
        <v>111592.70833333333</v>
      </c>
      <c r="F274" s="34">
        <f>+F268</f>
        <v>737018.75</v>
      </c>
      <c r="G274" s="34">
        <f>+SUM((C280+F280)*0.05)/6</f>
        <v>5579.635416666667</v>
      </c>
      <c r="H274" s="33">
        <f>+C274+F274</f>
        <v>3307018.75</v>
      </c>
      <c r="I274" s="33">
        <f>+H274*0.05</f>
        <v>165350.9375</v>
      </c>
      <c r="J274" s="33">
        <f>+H274+H268</f>
        <v>4044037.5</v>
      </c>
      <c r="K274" s="39"/>
      <c r="L274" s="55"/>
      <c r="M274" s="53">
        <f t="shared" si="19"/>
        <v>342589.01041666669</v>
      </c>
    </row>
    <row r="275" spans="1:13" customFormat="1" ht="13.2" x14ac:dyDescent="0.25">
      <c r="A275" s="72">
        <v>47817</v>
      </c>
      <c r="B275" s="41">
        <f>+B274</f>
        <v>225416.66666666666</v>
      </c>
      <c r="E275" s="41">
        <f>+E274</f>
        <v>111592.70833333333</v>
      </c>
      <c r="F275" s="4"/>
      <c r="G275" s="38">
        <f>+G274</f>
        <v>5579.635416666667</v>
      </c>
      <c r="H275" s="4"/>
      <c r="I275" s="4"/>
      <c r="J275" s="4"/>
      <c r="K275" s="8"/>
      <c r="M275" s="52">
        <f t="shared" si="19"/>
        <v>342589.01041666669</v>
      </c>
    </row>
    <row r="276" spans="1:13" s="65" customFormat="1" ht="13.8" thickBot="1" x14ac:dyDescent="0.3">
      <c r="A276" s="75">
        <v>47848</v>
      </c>
      <c r="B276" s="57">
        <f>+B275</f>
        <v>225416.66666666666</v>
      </c>
      <c r="E276" s="57">
        <f>+E275</f>
        <v>111592.70833333333</v>
      </c>
      <c r="F276" s="63"/>
      <c r="G276" s="58">
        <f>+G275</f>
        <v>5579.635416666667</v>
      </c>
      <c r="H276" s="63"/>
      <c r="I276" s="63"/>
      <c r="J276" s="63"/>
      <c r="K276" s="64"/>
      <c r="M276" s="61">
        <f t="shared" si="19"/>
        <v>342589.01041666669</v>
      </c>
    </row>
    <row r="277" spans="1:13" customFormat="1" ht="13.2" x14ac:dyDescent="0.25">
      <c r="A277" s="72">
        <v>47879</v>
      </c>
      <c r="B277" s="41">
        <f>+B276</f>
        <v>225416.66666666666</v>
      </c>
      <c r="C277" s="4"/>
      <c r="D277" s="4"/>
      <c r="E277" s="41">
        <f>+E276</f>
        <v>111592.70833333333</v>
      </c>
      <c r="F277" s="4"/>
      <c r="G277" s="38">
        <f>+G276</f>
        <v>5579.635416666667</v>
      </c>
      <c r="H277" s="23"/>
      <c r="I277" s="4"/>
      <c r="J277" s="4"/>
      <c r="K277" s="8"/>
      <c r="M277" s="52">
        <f t="shared" si="19"/>
        <v>342589.01041666669</v>
      </c>
    </row>
    <row r="278" spans="1:13" customFormat="1" ht="13.2" x14ac:dyDescent="0.25">
      <c r="A278" s="72">
        <v>47907</v>
      </c>
      <c r="B278" s="41">
        <f>+B277</f>
        <v>225416.66666666666</v>
      </c>
      <c r="C278" s="4"/>
      <c r="D278" s="4"/>
      <c r="E278" s="41">
        <f>+E277</f>
        <v>111592.70833333333</v>
      </c>
      <c r="F278" s="4"/>
      <c r="G278" s="38">
        <f>+G277</f>
        <v>5579.635416666667</v>
      </c>
      <c r="H278" s="23"/>
      <c r="I278" s="4"/>
      <c r="J278" s="4"/>
      <c r="K278" s="8"/>
      <c r="M278" s="52">
        <f t="shared" si="19"/>
        <v>342589.01041666669</v>
      </c>
    </row>
    <row r="279" spans="1:13" customFormat="1" ht="13.2" x14ac:dyDescent="0.25">
      <c r="A279" s="72">
        <v>47938</v>
      </c>
      <c r="B279" s="41">
        <f t="shared" ref="B279:B285" si="24">+B278</f>
        <v>225416.66666666666</v>
      </c>
      <c r="C279" s="4"/>
      <c r="D279" s="4"/>
      <c r="E279" s="41">
        <f>+E278</f>
        <v>111592.70833333333</v>
      </c>
      <c r="F279" s="4"/>
      <c r="G279" s="38">
        <f>+G278</f>
        <v>5579.635416666667</v>
      </c>
      <c r="H279" s="23"/>
      <c r="I279" s="4"/>
      <c r="J279" s="4"/>
      <c r="K279" s="8"/>
      <c r="M279" s="52">
        <f t="shared" si="19"/>
        <v>342589.01041666669</v>
      </c>
    </row>
    <row r="280" spans="1:13" s="37" customFormat="1" x14ac:dyDescent="0.2">
      <c r="A280" s="72">
        <v>47968</v>
      </c>
      <c r="B280" s="41">
        <f t="shared" si="24"/>
        <v>225416.66666666666</v>
      </c>
      <c r="C280" s="33"/>
      <c r="D280" s="54"/>
      <c r="E280" s="33">
        <f>+F286/6</f>
        <v>111592.70833333333</v>
      </c>
      <c r="F280" s="34">
        <v>669556.25</v>
      </c>
      <c r="G280" s="34">
        <f>+SUM((C286+F286)*0.05)/6</f>
        <v>28121.302083333332</v>
      </c>
      <c r="H280" s="33">
        <f>+C280+F280</f>
        <v>669556.25</v>
      </c>
      <c r="I280" s="33">
        <f>+H280*0.05</f>
        <v>33477.8125</v>
      </c>
      <c r="J280" s="33"/>
      <c r="K280" s="39"/>
      <c r="L280" s="55"/>
      <c r="M280" s="53">
        <f t="shared" si="19"/>
        <v>365130.67708333331</v>
      </c>
    </row>
    <row r="281" spans="1:13" s="31" customFormat="1" x14ac:dyDescent="0.2">
      <c r="A281" s="72">
        <v>47999</v>
      </c>
      <c r="B281" s="41">
        <f t="shared" si="24"/>
        <v>225416.66666666666</v>
      </c>
      <c r="C281" s="23"/>
      <c r="D281" s="23"/>
      <c r="E281" s="41">
        <f>+E280</f>
        <v>111592.70833333333</v>
      </c>
      <c r="F281" s="38"/>
      <c r="G281" s="38">
        <f>+G280</f>
        <v>28121.302083333332</v>
      </c>
      <c r="H281" s="23"/>
      <c r="I281" s="23"/>
      <c r="J281" s="23"/>
      <c r="K281" s="40"/>
      <c r="L281" s="32"/>
      <c r="M281" s="52">
        <f t="shared" si="19"/>
        <v>365130.67708333331</v>
      </c>
    </row>
    <row r="282" spans="1:13" s="31" customFormat="1" x14ac:dyDescent="0.2">
      <c r="A282" s="72">
        <v>48029</v>
      </c>
      <c r="B282" s="41">
        <f t="shared" si="24"/>
        <v>225416.66666666666</v>
      </c>
      <c r="C282" s="23"/>
      <c r="D282" s="23"/>
      <c r="E282" s="41">
        <f>+E281</f>
        <v>111592.70833333333</v>
      </c>
      <c r="F282" s="38"/>
      <c r="G282" s="38">
        <f>+G281</f>
        <v>28121.302083333332</v>
      </c>
      <c r="H282" s="23"/>
      <c r="I282" s="23"/>
      <c r="J282" s="23"/>
      <c r="K282" s="40"/>
      <c r="L282" s="30"/>
      <c r="M282" s="52">
        <f t="shared" si="19"/>
        <v>365130.67708333331</v>
      </c>
    </row>
    <row r="283" spans="1:13" s="31" customFormat="1" x14ac:dyDescent="0.2">
      <c r="A283" s="72">
        <v>48060</v>
      </c>
      <c r="B283" s="41">
        <f t="shared" si="24"/>
        <v>225416.66666666666</v>
      </c>
      <c r="C283" s="23"/>
      <c r="D283" s="23"/>
      <c r="E283" s="41">
        <f>+E282</f>
        <v>111592.70833333333</v>
      </c>
      <c r="F283" s="38"/>
      <c r="G283" s="38">
        <f>+G282</f>
        <v>28121.302083333332</v>
      </c>
      <c r="H283" s="23"/>
      <c r="I283" s="23"/>
      <c r="J283" s="23"/>
      <c r="K283" s="40"/>
      <c r="L283" s="30"/>
      <c r="M283" s="52">
        <f t="shared" si="19"/>
        <v>365130.67708333331</v>
      </c>
    </row>
    <row r="284" spans="1:13" s="31" customFormat="1" x14ac:dyDescent="0.2">
      <c r="A284" s="72">
        <v>48091</v>
      </c>
      <c r="B284" s="41">
        <f t="shared" si="24"/>
        <v>225416.66666666666</v>
      </c>
      <c r="C284" s="23"/>
      <c r="D284" s="23"/>
      <c r="E284" s="41">
        <f>+E283</f>
        <v>111592.70833333333</v>
      </c>
      <c r="F284" s="38"/>
      <c r="G284" s="38">
        <f>+G283</f>
        <v>28121.302083333332</v>
      </c>
      <c r="H284" s="23"/>
      <c r="I284" s="23"/>
      <c r="J284" s="23"/>
      <c r="K284" s="40"/>
      <c r="L284" s="30"/>
      <c r="M284" s="52">
        <f t="shared" si="19"/>
        <v>365130.67708333331</v>
      </c>
    </row>
    <row r="285" spans="1:13" s="31" customFormat="1" x14ac:dyDescent="0.2">
      <c r="A285" s="72">
        <v>48121</v>
      </c>
      <c r="B285" s="41">
        <f t="shared" si="24"/>
        <v>225416.66666666666</v>
      </c>
      <c r="C285" s="23"/>
      <c r="D285" s="23"/>
      <c r="E285" s="41">
        <f>+E284</f>
        <v>111592.70833333333</v>
      </c>
      <c r="F285" s="38"/>
      <c r="G285" s="38">
        <f>+G284</f>
        <v>28121.302083333332</v>
      </c>
      <c r="H285" s="23"/>
      <c r="I285" s="23"/>
      <c r="J285" s="23"/>
      <c r="K285" s="40"/>
      <c r="L285" s="30"/>
      <c r="M285" s="52">
        <f t="shared" si="19"/>
        <v>365130.67708333331</v>
      </c>
    </row>
    <row r="286" spans="1:13" s="37" customFormat="1" x14ac:dyDescent="0.2">
      <c r="A286" s="72">
        <v>48152</v>
      </c>
      <c r="B286" s="41">
        <f>+$C$298/12</f>
        <v>237083.33333333334</v>
      </c>
      <c r="C286" s="33">
        <v>2705000</v>
      </c>
      <c r="D286" s="54"/>
      <c r="E286" s="33">
        <f>+F292/6</f>
        <v>99758.333333333328</v>
      </c>
      <c r="F286" s="34">
        <f>+F280</f>
        <v>669556.25</v>
      </c>
      <c r="G286" s="34">
        <f>+SUM((C292+F292)*0.05)/6</f>
        <v>4987.916666666667</v>
      </c>
      <c r="H286" s="33">
        <f>+C286+F286</f>
        <v>3374556.25</v>
      </c>
      <c r="I286" s="33">
        <f>+H286*0.05</f>
        <v>168727.8125</v>
      </c>
      <c r="J286" s="33">
        <f>+H286+H280</f>
        <v>4044112.5</v>
      </c>
      <c r="K286" s="39"/>
      <c r="L286" s="55"/>
      <c r="M286" s="53">
        <f t="shared" si="19"/>
        <v>341829.58333333337</v>
      </c>
    </row>
    <row r="287" spans="1:13" customFormat="1" ht="13.2" x14ac:dyDescent="0.25">
      <c r="A287" s="72">
        <v>48182</v>
      </c>
      <c r="B287" s="41">
        <f>+B286</f>
        <v>237083.33333333334</v>
      </c>
      <c r="E287" s="41">
        <f>+E286</f>
        <v>99758.333333333328</v>
      </c>
      <c r="F287" s="4"/>
      <c r="G287" s="38">
        <f>+G286</f>
        <v>4987.916666666667</v>
      </c>
      <c r="H287" s="4"/>
      <c r="I287" s="4"/>
      <c r="J287" s="4"/>
      <c r="K287" s="8"/>
      <c r="M287" s="52">
        <f t="shared" si="19"/>
        <v>341829.58333333337</v>
      </c>
    </row>
    <row r="288" spans="1:13" s="65" customFormat="1" ht="13.8" thickBot="1" x14ac:dyDescent="0.3">
      <c r="A288" s="75">
        <v>48213</v>
      </c>
      <c r="B288" s="57">
        <f>+B287</f>
        <v>237083.33333333334</v>
      </c>
      <c r="E288" s="57">
        <f>+E287</f>
        <v>99758.333333333328</v>
      </c>
      <c r="F288" s="63"/>
      <c r="G288" s="58">
        <f>+G287</f>
        <v>4987.916666666667</v>
      </c>
      <c r="H288" s="63"/>
      <c r="I288" s="63"/>
      <c r="J288" s="63"/>
      <c r="K288" s="64"/>
      <c r="M288" s="61">
        <f t="shared" si="19"/>
        <v>341829.58333333337</v>
      </c>
    </row>
    <row r="289" spans="1:13" customFormat="1" ht="13.2" x14ac:dyDescent="0.25">
      <c r="A289" s="72">
        <v>48244</v>
      </c>
      <c r="B289" s="41">
        <f>+B288</f>
        <v>237083.33333333334</v>
      </c>
      <c r="C289" s="4"/>
      <c r="D289" s="4"/>
      <c r="E289" s="41">
        <f>+E288</f>
        <v>99758.333333333328</v>
      </c>
      <c r="F289" s="4"/>
      <c r="G289" s="38">
        <f>+G288</f>
        <v>4987.916666666667</v>
      </c>
      <c r="H289" s="23"/>
      <c r="I289" s="4"/>
      <c r="J289" s="4"/>
      <c r="K289" s="8"/>
      <c r="M289" s="52">
        <f t="shared" si="19"/>
        <v>341829.58333333337</v>
      </c>
    </row>
    <row r="290" spans="1:13" customFormat="1" ht="13.2" x14ac:dyDescent="0.25">
      <c r="A290" s="72">
        <v>48273</v>
      </c>
      <c r="B290" s="41">
        <f>+B289</f>
        <v>237083.33333333334</v>
      </c>
      <c r="C290" s="4"/>
      <c r="D290" s="4"/>
      <c r="E290" s="41">
        <f>+E289</f>
        <v>99758.333333333328</v>
      </c>
      <c r="F290" s="4"/>
      <c r="G290" s="38">
        <f>+G289</f>
        <v>4987.916666666667</v>
      </c>
      <c r="H290" s="23"/>
      <c r="I290" s="4"/>
      <c r="J290" s="4"/>
      <c r="K290" s="8"/>
      <c r="M290" s="52">
        <f t="shared" si="19"/>
        <v>341829.58333333337</v>
      </c>
    </row>
    <row r="291" spans="1:13" customFormat="1" ht="13.2" x14ac:dyDescent="0.25">
      <c r="A291" s="72">
        <v>48304</v>
      </c>
      <c r="B291" s="41">
        <f t="shared" ref="B291:B297" si="25">+B290</f>
        <v>237083.33333333334</v>
      </c>
      <c r="C291" s="4"/>
      <c r="D291" s="4"/>
      <c r="E291" s="41">
        <f>+E290</f>
        <v>99758.333333333328</v>
      </c>
      <c r="F291" s="4"/>
      <c r="G291" s="38">
        <f>+G290</f>
        <v>4987.916666666667</v>
      </c>
      <c r="H291" s="23"/>
      <c r="I291" s="4"/>
      <c r="J291" s="4"/>
      <c r="K291" s="8"/>
      <c r="M291" s="52">
        <f t="shared" si="19"/>
        <v>341829.58333333337</v>
      </c>
    </row>
    <row r="292" spans="1:13" s="37" customFormat="1" x14ac:dyDescent="0.2">
      <c r="A292" s="72">
        <v>48334</v>
      </c>
      <c r="B292" s="41">
        <f t="shared" si="25"/>
        <v>237083.33333333334</v>
      </c>
      <c r="C292" s="33"/>
      <c r="D292" s="54"/>
      <c r="E292" s="33">
        <f>+F298/6</f>
        <v>99758.333333333328</v>
      </c>
      <c r="F292" s="34">
        <v>598550</v>
      </c>
      <c r="G292" s="34">
        <f>+SUM((C298+F298)*0.05)/6</f>
        <v>28696.25</v>
      </c>
      <c r="H292" s="33">
        <f>+C292+F292</f>
        <v>598550</v>
      </c>
      <c r="I292" s="33">
        <f>+H292*0.05</f>
        <v>29927.5</v>
      </c>
      <c r="J292" s="33"/>
      <c r="K292" s="39"/>
      <c r="L292" s="55"/>
      <c r="M292" s="53">
        <f t="shared" si="19"/>
        <v>365537.91666666669</v>
      </c>
    </row>
    <row r="293" spans="1:13" s="31" customFormat="1" x14ac:dyDescent="0.2">
      <c r="A293" s="72">
        <v>48365</v>
      </c>
      <c r="B293" s="41">
        <f t="shared" si="25"/>
        <v>237083.33333333334</v>
      </c>
      <c r="C293" s="23"/>
      <c r="D293" s="23"/>
      <c r="E293" s="41">
        <f>+E292</f>
        <v>99758.333333333328</v>
      </c>
      <c r="F293" s="38"/>
      <c r="G293" s="38">
        <f>+G292</f>
        <v>28696.25</v>
      </c>
      <c r="H293" s="23"/>
      <c r="I293" s="23"/>
      <c r="J293" s="23"/>
      <c r="K293" s="40"/>
      <c r="L293" s="32"/>
      <c r="M293" s="52">
        <f t="shared" si="19"/>
        <v>365537.91666666669</v>
      </c>
    </row>
    <row r="294" spans="1:13" s="31" customFormat="1" x14ac:dyDescent="0.2">
      <c r="A294" s="72">
        <v>48395</v>
      </c>
      <c r="B294" s="41">
        <f t="shared" si="25"/>
        <v>237083.33333333334</v>
      </c>
      <c r="C294" s="23"/>
      <c r="D294" s="23"/>
      <c r="E294" s="41">
        <f>+E293</f>
        <v>99758.333333333328</v>
      </c>
      <c r="F294" s="38"/>
      <c r="G294" s="38">
        <f>+G293</f>
        <v>28696.25</v>
      </c>
      <c r="H294" s="23"/>
      <c r="I294" s="23"/>
      <c r="J294" s="23"/>
      <c r="K294" s="40"/>
      <c r="L294" s="30"/>
      <c r="M294" s="52">
        <f t="shared" ref="M294:M357" si="26">+B294+E294+G294</f>
        <v>365537.91666666669</v>
      </c>
    </row>
    <row r="295" spans="1:13" s="31" customFormat="1" x14ac:dyDescent="0.2">
      <c r="A295" s="72">
        <v>48426</v>
      </c>
      <c r="B295" s="41">
        <f t="shared" si="25"/>
        <v>237083.33333333334</v>
      </c>
      <c r="C295" s="23"/>
      <c r="D295" s="23"/>
      <c r="E295" s="41">
        <f>+E294</f>
        <v>99758.333333333328</v>
      </c>
      <c r="F295" s="38"/>
      <c r="G295" s="38">
        <f>+G294</f>
        <v>28696.25</v>
      </c>
      <c r="H295" s="23"/>
      <c r="I295" s="23"/>
      <c r="J295" s="23"/>
      <c r="K295" s="40"/>
      <c r="L295" s="30"/>
      <c r="M295" s="52">
        <f t="shared" si="26"/>
        <v>365537.91666666669</v>
      </c>
    </row>
    <row r="296" spans="1:13" s="31" customFormat="1" x14ac:dyDescent="0.2">
      <c r="A296" s="72">
        <v>48457</v>
      </c>
      <c r="B296" s="41">
        <f t="shared" si="25"/>
        <v>237083.33333333334</v>
      </c>
      <c r="C296" s="23"/>
      <c r="D296" s="23"/>
      <c r="E296" s="41">
        <f>+E295</f>
        <v>99758.333333333328</v>
      </c>
      <c r="F296" s="38"/>
      <c r="G296" s="38">
        <f>+G295</f>
        <v>28696.25</v>
      </c>
      <c r="H296" s="23"/>
      <c r="I296" s="23"/>
      <c r="J296" s="23"/>
      <c r="K296" s="40"/>
      <c r="L296" s="30"/>
      <c r="M296" s="52">
        <f t="shared" si="26"/>
        <v>365537.91666666669</v>
      </c>
    </row>
    <row r="297" spans="1:13" s="31" customFormat="1" x14ac:dyDescent="0.2">
      <c r="A297" s="72">
        <v>48487</v>
      </c>
      <c r="B297" s="41">
        <f t="shared" si="25"/>
        <v>237083.33333333334</v>
      </c>
      <c r="C297" s="23"/>
      <c r="D297" s="23"/>
      <c r="E297" s="41">
        <f>+E296</f>
        <v>99758.333333333328</v>
      </c>
      <c r="F297" s="38"/>
      <c r="G297" s="38">
        <f>+G296</f>
        <v>28696.25</v>
      </c>
      <c r="H297" s="23"/>
      <c r="I297" s="23"/>
      <c r="J297" s="23"/>
      <c r="K297" s="40"/>
      <c r="L297" s="30"/>
      <c r="M297" s="52">
        <f t="shared" si="26"/>
        <v>365537.91666666669</v>
      </c>
    </row>
    <row r="298" spans="1:13" s="37" customFormat="1" x14ac:dyDescent="0.2">
      <c r="A298" s="72">
        <v>48518</v>
      </c>
      <c r="B298" s="41">
        <f>+$C$310/12</f>
        <v>249583.33333333334</v>
      </c>
      <c r="C298" s="33">
        <v>2845000</v>
      </c>
      <c r="D298" s="54"/>
      <c r="E298" s="33">
        <f>+F304/6</f>
        <v>87311.458333333328</v>
      </c>
      <c r="F298" s="34">
        <f>+F292</f>
        <v>598550</v>
      </c>
      <c r="G298" s="34">
        <f>+SUM((C304+F304)*0.05)/6</f>
        <v>4365.572916666667</v>
      </c>
      <c r="H298" s="33">
        <f>+C298+F298</f>
        <v>3443550</v>
      </c>
      <c r="I298" s="33">
        <f>+H298*0.05</f>
        <v>172177.5</v>
      </c>
      <c r="J298" s="33">
        <f>+H298+H292</f>
        <v>4042100</v>
      </c>
      <c r="K298" s="39"/>
      <c r="L298" s="55"/>
      <c r="M298" s="53">
        <f t="shared" si="26"/>
        <v>341260.36458333337</v>
      </c>
    </row>
    <row r="299" spans="1:13" customFormat="1" ht="13.2" x14ac:dyDescent="0.25">
      <c r="A299" s="72">
        <v>48548</v>
      </c>
      <c r="B299" s="41">
        <f>+B298</f>
        <v>249583.33333333334</v>
      </c>
      <c r="E299" s="41">
        <f>+E298</f>
        <v>87311.458333333328</v>
      </c>
      <c r="F299" s="4"/>
      <c r="G299" s="38">
        <f>+G298</f>
        <v>4365.572916666667</v>
      </c>
      <c r="H299" s="4"/>
      <c r="I299" s="4"/>
      <c r="J299" s="4"/>
      <c r="K299" s="8"/>
      <c r="M299" s="52">
        <f t="shared" si="26"/>
        <v>341260.36458333337</v>
      </c>
    </row>
    <row r="300" spans="1:13" s="65" customFormat="1" ht="13.8" thickBot="1" x14ac:dyDescent="0.3">
      <c r="A300" s="75">
        <v>48579</v>
      </c>
      <c r="B300" s="57">
        <f>+B299</f>
        <v>249583.33333333334</v>
      </c>
      <c r="E300" s="57">
        <f>+E299</f>
        <v>87311.458333333328</v>
      </c>
      <c r="F300" s="63"/>
      <c r="G300" s="58">
        <f>+G299</f>
        <v>4365.572916666667</v>
      </c>
      <c r="H300" s="63"/>
      <c r="I300" s="63"/>
      <c r="J300" s="63"/>
      <c r="K300" s="64"/>
      <c r="M300" s="61">
        <f t="shared" si="26"/>
        <v>341260.36458333337</v>
      </c>
    </row>
    <row r="301" spans="1:13" customFormat="1" ht="13.2" x14ac:dyDescent="0.25">
      <c r="A301" s="72">
        <v>48610</v>
      </c>
      <c r="B301" s="41">
        <f>+B300</f>
        <v>249583.33333333334</v>
      </c>
      <c r="C301" s="4"/>
      <c r="D301" s="4"/>
      <c r="E301" s="41">
        <f>+E300</f>
        <v>87311.458333333328</v>
      </c>
      <c r="F301" s="4"/>
      <c r="G301" s="38">
        <f>+G300</f>
        <v>4365.572916666667</v>
      </c>
      <c r="H301" s="23"/>
      <c r="I301" s="4"/>
      <c r="J301" s="23"/>
      <c r="K301" s="8"/>
      <c r="M301" s="52">
        <f t="shared" si="26"/>
        <v>341260.36458333337</v>
      </c>
    </row>
    <row r="302" spans="1:13" customFormat="1" ht="13.2" x14ac:dyDescent="0.25">
      <c r="A302" s="72">
        <v>48638</v>
      </c>
      <c r="B302" s="41">
        <f>+B301</f>
        <v>249583.33333333334</v>
      </c>
      <c r="C302" s="4"/>
      <c r="D302" s="4"/>
      <c r="E302" s="41">
        <f>+E301</f>
        <v>87311.458333333328</v>
      </c>
      <c r="F302" s="4"/>
      <c r="G302" s="38">
        <f>+G301</f>
        <v>4365.572916666667</v>
      </c>
      <c r="H302" s="23"/>
      <c r="I302" s="4"/>
      <c r="J302" s="23"/>
      <c r="K302" s="8"/>
      <c r="M302" s="52">
        <f t="shared" si="26"/>
        <v>341260.36458333337</v>
      </c>
    </row>
    <row r="303" spans="1:13" customFormat="1" ht="13.2" x14ac:dyDescent="0.25">
      <c r="A303" s="72">
        <v>48669</v>
      </c>
      <c r="B303" s="41">
        <f t="shared" ref="B303:B309" si="27">+B302</f>
        <v>249583.33333333334</v>
      </c>
      <c r="C303" s="4"/>
      <c r="D303" s="4"/>
      <c r="E303" s="41">
        <f>+E302</f>
        <v>87311.458333333328</v>
      </c>
      <c r="F303" s="4"/>
      <c r="G303" s="38">
        <f>+G302</f>
        <v>4365.572916666667</v>
      </c>
      <c r="H303" s="23"/>
      <c r="I303" s="4"/>
      <c r="J303" s="23"/>
      <c r="K303" s="8"/>
      <c r="M303" s="52">
        <f t="shared" si="26"/>
        <v>341260.36458333337</v>
      </c>
    </row>
    <row r="304" spans="1:13" s="37" customFormat="1" x14ac:dyDescent="0.2">
      <c r="A304" s="72">
        <v>48699</v>
      </c>
      <c r="B304" s="41">
        <f t="shared" si="27"/>
        <v>249583.33333333334</v>
      </c>
      <c r="C304" s="33"/>
      <c r="D304" s="54"/>
      <c r="E304" s="33">
        <f>+F310/6</f>
        <v>87311.458333333328</v>
      </c>
      <c r="F304" s="34">
        <v>523868.75</v>
      </c>
      <c r="G304" s="34">
        <f>+SUM((C310+F310)*0.05)/6</f>
        <v>29323.90625</v>
      </c>
      <c r="H304" s="33">
        <f>+C304+F304</f>
        <v>523868.75</v>
      </c>
      <c r="I304" s="33">
        <f>+H304*0.05</f>
        <v>26193.4375</v>
      </c>
      <c r="J304" s="33"/>
      <c r="K304" s="39"/>
      <c r="L304" s="55"/>
      <c r="M304" s="53">
        <f t="shared" si="26"/>
        <v>366218.69791666669</v>
      </c>
    </row>
    <row r="305" spans="1:13" s="31" customFormat="1" x14ac:dyDescent="0.2">
      <c r="A305" s="72">
        <v>48730</v>
      </c>
      <c r="B305" s="41">
        <f t="shared" si="27"/>
        <v>249583.33333333334</v>
      </c>
      <c r="C305" s="23"/>
      <c r="D305" s="23"/>
      <c r="E305" s="41">
        <f>+E304</f>
        <v>87311.458333333328</v>
      </c>
      <c r="F305" s="38"/>
      <c r="G305" s="38">
        <f>+G304</f>
        <v>29323.90625</v>
      </c>
      <c r="H305" s="23"/>
      <c r="I305" s="23"/>
      <c r="J305" s="23"/>
      <c r="K305" s="40"/>
      <c r="L305" s="32"/>
      <c r="M305" s="52">
        <f t="shared" si="26"/>
        <v>366218.69791666669</v>
      </c>
    </row>
    <row r="306" spans="1:13" s="31" customFormat="1" x14ac:dyDescent="0.2">
      <c r="A306" s="72">
        <v>48760</v>
      </c>
      <c r="B306" s="41">
        <f t="shared" si="27"/>
        <v>249583.33333333334</v>
      </c>
      <c r="C306" s="23"/>
      <c r="D306" s="23"/>
      <c r="E306" s="41">
        <f>+E305</f>
        <v>87311.458333333328</v>
      </c>
      <c r="F306" s="38"/>
      <c r="G306" s="38">
        <f>+G305</f>
        <v>29323.90625</v>
      </c>
      <c r="H306" s="23"/>
      <c r="I306" s="23"/>
      <c r="J306" s="23"/>
      <c r="K306" s="40"/>
      <c r="L306" s="30"/>
      <c r="M306" s="52">
        <f t="shared" si="26"/>
        <v>366218.69791666669</v>
      </c>
    </row>
    <row r="307" spans="1:13" s="31" customFormat="1" x14ac:dyDescent="0.2">
      <c r="A307" s="72">
        <v>48791</v>
      </c>
      <c r="B307" s="41">
        <f t="shared" si="27"/>
        <v>249583.33333333334</v>
      </c>
      <c r="C307" s="23"/>
      <c r="D307" s="23"/>
      <c r="E307" s="41">
        <f>+E306</f>
        <v>87311.458333333328</v>
      </c>
      <c r="F307" s="38"/>
      <c r="G307" s="38">
        <f>+G306</f>
        <v>29323.90625</v>
      </c>
      <c r="H307" s="23"/>
      <c r="I307" s="23"/>
      <c r="J307" s="23"/>
      <c r="K307" s="40"/>
      <c r="L307" s="30"/>
      <c r="M307" s="52">
        <f t="shared" si="26"/>
        <v>366218.69791666669</v>
      </c>
    </row>
    <row r="308" spans="1:13" s="31" customFormat="1" x14ac:dyDescent="0.2">
      <c r="A308" s="72">
        <v>48822</v>
      </c>
      <c r="B308" s="41">
        <f t="shared" si="27"/>
        <v>249583.33333333334</v>
      </c>
      <c r="C308" s="23"/>
      <c r="D308" s="23"/>
      <c r="E308" s="41">
        <f>+E307</f>
        <v>87311.458333333328</v>
      </c>
      <c r="F308" s="38"/>
      <c r="G308" s="38">
        <f>+G307</f>
        <v>29323.90625</v>
      </c>
      <c r="H308" s="23"/>
      <c r="I308" s="23"/>
      <c r="J308" s="23"/>
      <c r="K308" s="40"/>
      <c r="L308" s="30"/>
      <c r="M308" s="52">
        <f t="shared" si="26"/>
        <v>366218.69791666669</v>
      </c>
    </row>
    <row r="309" spans="1:13" s="31" customFormat="1" x14ac:dyDescent="0.2">
      <c r="A309" s="72">
        <v>48852</v>
      </c>
      <c r="B309" s="41">
        <f t="shared" si="27"/>
        <v>249583.33333333334</v>
      </c>
      <c r="C309" s="23"/>
      <c r="D309" s="23"/>
      <c r="E309" s="41">
        <f>+E308</f>
        <v>87311.458333333328</v>
      </c>
      <c r="F309" s="38"/>
      <c r="G309" s="38">
        <f>+G308</f>
        <v>29323.90625</v>
      </c>
      <c r="H309" s="23"/>
      <c r="I309" s="23"/>
      <c r="J309" s="23"/>
      <c r="K309" s="40"/>
      <c r="L309" s="30"/>
      <c r="M309" s="52">
        <f t="shared" si="26"/>
        <v>366218.69791666669</v>
      </c>
    </row>
    <row r="310" spans="1:13" s="37" customFormat="1" x14ac:dyDescent="0.2">
      <c r="A310" s="72">
        <v>48883</v>
      </c>
      <c r="B310" s="41">
        <f>+$C$322/12</f>
        <v>262500</v>
      </c>
      <c r="C310" s="33">
        <v>2995000</v>
      </c>
      <c r="D310" s="54"/>
      <c r="E310" s="33">
        <f>+F316/6</f>
        <v>74208.333333333328</v>
      </c>
      <c r="F310" s="34">
        <f>+F304</f>
        <v>523868.75</v>
      </c>
      <c r="G310" s="34">
        <f>+SUM((C316+F316)*0.05)/6</f>
        <v>3710.4166666666665</v>
      </c>
      <c r="H310" s="33">
        <f>+C310+F310</f>
        <v>3518868.75</v>
      </c>
      <c r="I310" s="33">
        <f>+H310*0.05</f>
        <v>175943.4375</v>
      </c>
      <c r="J310" s="33">
        <f>+H310+H304</f>
        <v>4042737.5</v>
      </c>
      <c r="K310" s="39"/>
      <c r="L310" s="55"/>
      <c r="M310" s="53">
        <f t="shared" si="26"/>
        <v>340418.75</v>
      </c>
    </row>
    <row r="311" spans="1:13" customFormat="1" ht="13.2" x14ac:dyDescent="0.25">
      <c r="A311" s="72">
        <v>48913</v>
      </c>
      <c r="B311" s="41">
        <f>+B310</f>
        <v>262500</v>
      </c>
      <c r="E311" s="41">
        <f>+E310</f>
        <v>74208.333333333328</v>
      </c>
      <c r="F311" s="4"/>
      <c r="G311" s="38">
        <f>+G310</f>
        <v>3710.4166666666665</v>
      </c>
      <c r="H311" s="4"/>
      <c r="I311" s="4"/>
      <c r="J311" s="23"/>
      <c r="K311" s="8"/>
      <c r="M311" s="52">
        <f t="shared" si="26"/>
        <v>340418.75</v>
      </c>
    </row>
    <row r="312" spans="1:13" s="65" customFormat="1" ht="13.8" thickBot="1" x14ac:dyDescent="0.3">
      <c r="A312" s="75">
        <v>48944</v>
      </c>
      <c r="B312" s="57">
        <f>+B311</f>
        <v>262500</v>
      </c>
      <c r="E312" s="57">
        <f>+E311</f>
        <v>74208.333333333328</v>
      </c>
      <c r="F312" s="63"/>
      <c r="G312" s="58">
        <f>+G311</f>
        <v>3710.4166666666665</v>
      </c>
      <c r="H312" s="63"/>
      <c r="I312" s="63"/>
      <c r="J312" s="56"/>
      <c r="K312" s="64"/>
      <c r="M312" s="61">
        <f t="shared" si="26"/>
        <v>340418.75</v>
      </c>
    </row>
    <row r="313" spans="1:13" customFormat="1" ht="13.2" x14ac:dyDescent="0.25">
      <c r="A313" s="72">
        <v>48975</v>
      </c>
      <c r="B313" s="41">
        <f>+B312</f>
        <v>262500</v>
      </c>
      <c r="C313" s="4"/>
      <c r="D313" s="4"/>
      <c r="E313" s="41">
        <f>+E312</f>
        <v>74208.333333333328</v>
      </c>
      <c r="F313" s="4"/>
      <c r="G313" s="38">
        <f>+G312</f>
        <v>3710.4166666666665</v>
      </c>
      <c r="H313" s="23"/>
      <c r="I313" s="4"/>
      <c r="J313" s="23"/>
      <c r="K313" s="8"/>
      <c r="M313" s="52">
        <f t="shared" si="26"/>
        <v>340418.75</v>
      </c>
    </row>
    <row r="314" spans="1:13" customFormat="1" ht="13.2" x14ac:dyDescent="0.25">
      <c r="A314" s="72">
        <v>49003</v>
      </c>
      <c r="B314" s="41">
        <f>+B313</f>
        <v>262500</v>
      </c>
      <c r="C314" s="4"/>
      <c r="D314" s="4"/>
      <c r="E314" s="41">
        <f>+E313</f>
        <v>74208.333333333328</v>
      </c>
      <c r="F314" s="4"/>
      <c r="G314" s="38">
        <f>+G313</f>
        <v>3710.4166666666665</v>
      </c>
      <c r="H314" s="23"/>
      <c r="I314" s="4"/>
      <c r="J314" s="23"/>
      <c r="K314" s="8"/>
      <c r="M314" s="52">
        <f t="shared" si="26"/>
        <v>340418.75</v>
      </c>
    </row>
    <row r="315" spans="1:13" customFormat="1" ht="13.2" x14ac:dyDescent="0.25">
      <c r="A315" s="72">
        <v>49034</v>
      </c>
      <c r="B315" s="41">
        <f t="shared" ref="B315:B321" si="28">+B314</f>
        <v>262500</v>
      </c>
      <c r="C315" s="4"/>
      <c r="D315" s="4"/>
      <c r="E315" s="41">
        <f>+E314</f>
        <v>74208.333333333328</v>
      </c>
      <c r="F315" s="4"/>
      <c r="G315" s="38">
        <f>+G314</f>
        <v>3710.4166666666665</v>
      </c>
      <c r="H315" s="23"/>
      <c r="I315" s="4"/>
      <c r="J315" s="23"/>
      <c r="K315" s="8"/>
      <c r="M315" s="52">
        <f t="shared" si="26"/>
        <v>340418.75</v>
      </c>
    </row>
    <row r="316" spans="1:13" s="37" customFormat="1" x14ac:dyDescent="0.2">
      <c r="A316" s="72">
        <v>49064</v>
      </c>
      <c r="B316" s="41">
        <f t="shared" si="28"/>
        <v>262500</v>
      </c>
      <c r="C316" s="33"/>
      <c r="D316" s="54"/>
      <c r="E316" s="33">
        <f>+F322/6</f>
        <v>74208.333333333328</v>
      </c>
      <c r="F316" s="34">
        <v>445250</v>
      </c>
      <c r="G316" s="34">
        <f>+SUM((C322+F322)*0.05)/6</f>
        <v>29960.416666666668</v>
      </c>
      <c r="H316" s="33">
        <f>+C316+F316</f>
        <v>445250</v>
      </c>
      <c r="I316" s="33">
        <f>+H316*0.05</f>
        <v>22262.5</v>
      </c>
      <c r="J316" s="33"/>
      <c r="K316" s="39"/>
      <c r="L316" s="55"/>
      <c r="M316" s="53">
        <f t="shared" si="26"/>
        <v>366668.75</v>
      </c>
    </row>
    <row r="317" spans="1:13" s="31" customFormat="1" x14ac:dyDescent="0.2">
      <c r="A317" s="72">
        <v>49095</v>
      </c>
      <c r="B317" s="41">
        <f t="shared" si="28"/>
        <v>262500</v>
      </c>
      <c r="C317" s="23"/>
      <c r="D317" s="23"/>
      <c r="E317" s="41">
        <f>+E316</f>
        <v>74208.333333333328</v>
      </c>
      <c r="F317" s="38"/>
      <c r="G317" s="38">
        <f>+G316</f>
        <v>29960.416666666668</v>
      </c>
      <c r="H317" s="23"/>
      <c r="I317" s="23"/>
      <c r="J317" s="23"/>
      <c r="K317" s="40"/>
      <c r="L317" s="32"/>
      <c r="M317" s="52">
        <f t="shared" si="26"/>
        <v>366668.75</v>
      </c>
    </row>
    <row r="318" spans="1:13" s="31" customFormat="1" x14ac:dyDescent="0.2">
      <c r="A318" s="72">
        <v>49125</v>
      </c>
      <c r="B318" s="41">
        <f t="shared" si="28"/>
        <v>262500</v>
      </c>
      <c r="C318" s="23"/>
      <c r="D318" s="23"/>
      <c r="E318" s="41">
        <f>+E317</f>
        <v>74208.333333333328</v>
      </c>
      <c r="F318" s="38"/>
      <c r="G318" s="38">
        <f>+G317</f>
        <v>29960.416666666668</v>
      </c>
      <c r="H318" s="23"/>
      <c r="I318" s="23"/>
      <c r="J318" s="23"/>
      <c r="K318" s="40"/>
      <c r="L318" s="30"/>
      <c r="M318" s="52">
        <f t="shared" si="26"/>
        <v>366668.75</v>
      </c>
    </row>
    <row r="319" spans="1:13" s="31" customFormat="1" x14ac:dyDescent="0.2">
      <c r="A319" s="72">
        <v>49156</v>
      </c>
      <c r="B319" s="41">
        <f t="shared" si="28"/>
        <v>262500</v>
      </c>
      <c r="C319" s="23"/>
      <c r="D319" s="23"/>
      <c r="E319" s="41">
        <f>+E318</f>
        <v>74208.333333333328</v>
      </c>
      <c r="F319" s="38"/>
      <c r="G319" s="38">
        <f>+G318</f>
        <v>29960.416666666668</v>
      </c>
      <c r="H319" s="23"/>
      <c r="I319" s="23"/>
      <c r="J319" s="23"/>
      <c r="K319" s="40"/>
      <c r="L319" s="30"/>
      <c r="M319" s="52">
        <f t="shared" si="26"/>
        <v>366668.75</v>
      </c>
    </row>
    <row r="320" spans="1:13" s="31" customFormat="1" x14ac:dyDescent="0.2">
      <c r="A320" s="72">
        <v>49187</v>
      </c>
      <c r="B320" s="41">
        <f t="shared" si="28"/>
        <v>262500</v>
      </c>
      <c r="C320" s="23"/>
      <c r="D320" s="23"/>
      <c r="E320" s="41">
        <f>+E319</f>
        <v>74208.333333333328</v>
      </c>
      <c r="F320" s="38"/>
      <c r="G320" s="38">
        <f>+G319</f>
        <v>29960.416666666668</v>
      </c>
      <c r="H320" s="23"/>
      <c r="I320" s="23"/>
      <c r="J320" s="23"/>
      <c r="K320" s="40"/>
      <c r="L320" s="30"/>
      <c r="M320" s="52">
        <f t="shared" si="26"/>
        <v>366668.75</v>
      </c>
    </row>
    <row r="321" spans="1:13" s="31" customFormat="1" x14ac:dyDescent="0.2">
      <c r="A321" s="72">
        <v>49217</v>
      </c>
      <c r="B321" s="41">
        <f t="shared" si="28"/>
        <v>262500</v>
      </c>
      <c r="C321" s="23"/>
      <c r="D321" s="23"/>
      <c r="E321" s="41">
        <f>+E320</f>
        <v>74208.333333333328</v>
      </c>
      <c r="F321" s="38"/>
      <c r="G321" s="38">
        <f>+G320</f>
        <v>29960.416666666668</v>
      </c>
      <c r="H321" s="23"/>
      <c r="I321" s="23"/>
      <c r="J321" s="23"/>
      <c r="K321" s="40"/>
      <c r="L321" s="30"/>
      <c r="M321" s="52">
        <f t="shared" si="26"/>
        <v>366668.75</v>
      </c>
    </row>
    <row r="322" spans="1:13" s="37" customFormat="1" x14ac:dyDescent="0.2">
      <c r="A322" s="72">
        <v>49248</v>
      </c>
      <c r="B322" s="41">
        <f>+$C$334/12</f>
        <v>275833.33333333331</v>
      </c>
      <c r="C322" s="33">
        <v>3150000</v>
      </c>
      <c r="D322" s="54"/>
      <c r="E322" s="33">
        <f>+F328/6</f>
        <v>61083.333333333336</v>
      </c>
      <c r="F322" s="34">
        <f>+F316</f>
        <v>445250</v>
      </c>
      <c r="G322" s="34">
        <f>+SUM((C328+F328)*0.05)/6</f>
        <v>3054.1666666666665</v>
      </c>
      <c r="H322" s="33">
        <f>+C322+F322</f>
        <v>3595250</v>
      </c>
      <c r="I322" s="33">
        <f>+H322*0.05</f>
        <v>179762.5</v>
      </c>
      <c r="J322" s="33">
        <f>+H322+H316</f>
        <v>4040500</v>
      </c>
      <c r="K322" s="39"/>
      <c r="L322" s="55"/>
      <c r="M322" s="53">
        <f t="shared" si="26"/>
        <v>339970.83333333331</v>
      </c>
    </row>
    <row r="323" spans="1:13" customFormat="1" ht="13.2" x14ac:dyDescent="0.25">
      <c r="A323" s="72">
        <v>49278</v>
      </c>
      <c r="B323" s="41">
        <f>+B322</f>
        <v>275833.33333333331</v>
      </c>
      <c r="E323" s="41">
        <f>+E322</f>
        <v>61083.333333333336</v>
      </c>
      <c r="F323" s="4"/>
      <c r="G323" s="38">
        <f>+G322</f>
        <v>3054.1666666666665</v>
      </c>
      <c r="H323" s="4"/>
      <c r="I323" s="4"/>
      <c r="J323" s="4"/>
      <c r="K323" s="8"/>
      <c r="M323" s="52">
        <f t="shared" si="26"/>
        <v>339970.83333333331</v>
      </c>
    </row>
    <row r="324" spans="1:13" s="65" customFormat="1" ht="13.8" thickBot="1" x14ac:dyDescent="0.3">
      <c r="A324" s="75">
        <v>49309</v>
      </c>
      <c r="B324" s="57">
        <f>+B323</f>
        <v>275833.33333333331</v>
      </c>
      <c r="E324" s="57">
        <f>+E323</f>
        <v>61083.333333333336</v>
      </c>
      <c r="F324" s="63"/>
      <c r="G324" s="58">
        <f>+G323</f>
        <v>3054.1666666666665</v>
      </c>
      <c r="H324" s="63"/>
      <c r="I324" s="63"/>
      <c r="J324" s="63"/>
      <c r="K324" s="64"/>
      <c r="M324" s="61">
        <f t="shared" si="26"/>
        <v>339970.83333333331</v>
      </c>
    </row>
    <row r="325" spans="1:13" customFormat="1" ht="13.2" x14ac:dyDescent="0.25">
      <c r="A325" s="72">
        <v>49340</v>
      </c>
      <c r="B325" s="41">
        <f>+B324</f>
        <v>275833.33333333331</v>
      </c>
      <c r="C325" s="4"/>
      <c r="D325" s="4"/>
      <c r="E325" s="41">
        <f>+E324</f>
        <v>61083.333333333336</v>
      </c>
      <c r="F325" s="4"/>
      <c r="G325" s="38">
        <f>+G324</f>
        <v>3054.1666666666665</v>
      </c>
      <c r="H325" s="23"/>
      <c r="I325" s="4"/>
      <c r="J325" s="4"/>
      <c r="K325" s="8"/>
      <c r="M325" s="52">
        <f t="shared" si="26"/>
        <v>339970.83333333331</v>
      </c>
    </row>
    <row r="326" spans="1:13" customFormat="1" ht="13.2" x14ac:dyDescent="0.25">
      <c r="A326" s="72">
        <v>49368</v>
      </c>
      <c r="B326" s="41">
        <f>+B325</f>
        <v>275833.33333333331</v>
      </c>
      <c r="C326" s="4"/>
      <c r="D326" s="4"/>
      <c r="E326" s="41">
        <f>+E325</f>
        <v>61083.333333333336</v>
      </c>
      <c r="F326" s="4"/>
      <c r="G326" s="38">
        <f>+G325</f>
        <v>3054.1666666666665</v>
      </c>
      <c r="H326" s="23"/>
      <c r="I326" s="4"/>
      <c r="J326" s="4"/>
      <c r="K326" s="8"/>
      <c r="M326" s="52">
        <f t="shared" si="26"/>
        <v>339970.83333333331</v>
      </c>
    </row>
    <row r="327" spans="1:13" customFormat="1" ht="13.2" x14ac:dyDescent="0.25">
      <c r="A327" s="72">
        <v>49399</v>
      </c>
      <c r="B327" s="41">
        <f t="shared" ref="B327:B333" si="29">+B326</f>
        <v>275833.33333333331</v>
      </c>
      <c r="C327" s="4"/>
      <c r="D327" s="4"/>
      <c r="E327" s="41">
        <f>+E326</f>
        <v>61083.333333333336</v>
      </c>
      <c r="F327" s="4"/>
      <c r="G327" s="38">
        <f>+G326</f>
        <v>3054.1666666666665</v>
      </c>
      <c r="H327" s="23"/>
      <c r="I327" s="4"/>
      <c r="J327" s="4"/>
      <c r="K327" s="8"/>
      <c r="M327" s="52">
        <f t="shared" si="26"/>
        <v>339970.83333333331</v>
      </c>
    </row>
    <row r="328" spans="1:13" s="37" customFormat="1" x14ac:dyDescent="0.2">
      <c r="A328" s="72">
        <v>49429</v>
      </c>
      <c r="B328" s="41">
        <f t="shared" si="29"/>
        <v>275833.33333333331</v>
      </c>
      <c r="C328" s="33"/>
      <c r="D328" s="54"/>
      <c r="E328" s="33">
        <f>+F334/6</f>
        <v>61083.333333333336</v>
      </c>
      <c r="F328" s="34">
        <v>366500</v>
      </c>
      <c r="G328" s="34">
        <f>+SUM((C334+F334)*0.05)/6</f>
        <v>30637.5</v>
      </c>
      <c r="H328" s="33">
        <f>+C328+F328</f>
        <v>366500</v>
      </c>
      <c r="I328" s="33">
        <f>+H328*0.05</f>
        <v>18325</v>
      </c>
      <c r="J328" s="33"/>
      <c r="K328" s="39"/>
      <c r="L328" s="55"/>
      <c r="M328" s="53">
        <f t="shared" si="26"/>
        <v>367554.16666666663</v>
      </c>
    </row>
    <row r="329" spans="1:13" s="31" customFormat="1" x14ac:dyDescent="0.2">
      <c r="A329" s="72">
        <v>49460</v>
      </c>
      <c r="B329" s="41">
        <f t="shared" si="29"/>
        <v>275833.33333333331</v>
      </c>
      <c r="C329" s="23"/>
      <c r="D329" s="23"/>
      <c r="E329" s="41">
        <f>+E328</f>
        <v>61083.333333333336</v>
      </c>
      <c r="F329" s="38"/>
      <c r="G329" s="38">
        <f>+G328</f>
        <v>30637.5</v>
      </c>
      <c r="H329" s="23"/>
      <c r="I329" s="23"/>
      <c r="J329" s="23"/>
      <c r="K329" s="40"/>
      <c r="L329" s="32"/>
      <c r="M329" s="52">
        <f t="shared" si="26"/>
        <v>367554.16666666663</v>
      </c>
    </row>
    <row r="330" spans="1:13" s="31" customFormat="1" x14ac:dyDescent="0.2">
      <c r="A330" s="72">
        <v>49490</v>
      </c>
      <c r="B330" s="41">
        <f t="shared" si="29"/>
        <v>275833.33333333331</v>
      </c>
      <c r="C330" s="23"/>
      <c r="D330" s="23"/>
      <c r="E330" s="41">
        <f>+E329</f>
        <v>61083.333333333336</v>
      </c>
      <c r="F330" s="38"/>
      <c r="G330" s="38">
        <f>+G329</f>
        <v>30637.5</v>
      </c>
      <c r="H330" s="23"/>
      <c r="I330" s="23"/>
      <c r="J330" s="23"/>
      <c r="K330" s="40"/>
      <c r="L330" s="30"/>
      <c r="M330" s="52">
        <f t="shared" si="26"/>
        <v>367554.16666666663</v>
      </c>
    </row>
    <row r="331" spans="1:13" s="31" customFormat="1" x14ac:dyDescent="0.2">
      <c r="A331" s="72">
        <v>49521</v>
      </c>
      <c r="B331" s="41">
        <f t="shared" si="29"/>
        <v>275833.33333333331</v>
      </c>
      <c r="C331" s="23"/>
      <c r="D331" s="23"/>
      <c r="E331" s="41">
        <f>+E330</f>
        <v>61083.333333333336</v>
      </c>
      <c r="F331" s="38"/>
      <c r="G331" s="38">
        <f>+G330</f>
        <v>30637.5</v>
      </c>
      <c r="H331" s="23"/>
      <c r="I331" s="23"/>
      <c r="J331" s="23"/>
      <c r="K331" s="40"/>
      <c r="L331" s="30"/>
      <c r="M331" s="52">
        <f t="shared" si="26"/>
        <v>367554.16666666663</v>
      </c>
    </row>
    <row r="332" spans="1:13" s="31" customFormat="1" x14ac:dyDescent="0.2">
      <c r="A332" s="72">
        <v>49552</v>
      </c>
      <c r="B332" s="41">
        <f t="shared" si="29"/>
        <v>275833.33333333331</v>
      </c>
      <c r="C332" s="23"/>
      <c r="D332" s="23"/>
      <c r="E332" s="41">
        <f>+E331</f>
        <v>61083.333333333336</v>
      </c>
      <c r="F332" s="38"/>
      <c r="G332" s="38">
        <f>+G331</f>
        <v>30637.5</v>
      </c>
      <c r="H332" s="23"/>
      <c r="I332" s="23"/>
      <c r="J332" s="23"/>
      <c r="K332" s="40"/>
      <c r="L332" s="30"/>
      <c r="M332" s="52">
        <f t="shared" si="26"/>
        <v>367554.16666666663</v>
      </c>
    </row>
    <row r="333" spans="1:13" s="31" customFormat="1" x14ac:dyDescent="0.2">
      <c r="A333" s="72">
        <v>49582</v>
      </c>
      <c r="B333" s="41">
        <f t="shared" si="29"/>
        <v>275833.33333333331</v>
      </c>
      <c r="C333" s="23"/>
      <c r="D333" s="23"/>
      <c r="E333" s="41">
        <f>+E332</f>
        <v>61083.333333333336</v>
      </c>
      <c r="F333" s="38"/>
      <c r="G333" s="38">
        <f>+G332</f>
        <v>30637.5</v>
      </c>
      <c r="H333" s="23"/>
      <c r="I333" s="23"/>
      <c r="J333" s="23"/>
      <c r="K333" s="40"/>
      <c r="L333" s="30"/>
      <c r="M333" s="52">
        <f t="shared" si="26"/>
        <v>367554.16666666663</v>
      </c>
    </row>
    <row r="334" spans="1:13" s="37" customFormat="1" x14ac:dyDescent="0.2">
      <c r="A334" s="72">
        <v>49613</v>
      </c>
      <c r="B334" s="41">
        <f>+$C$346/12</f>
        <v>289583.33333333331</v>
      </c>
      <c r="C334" s="33">
        <v>3310000</v>
      </c>
      <c r="D334" s="54"/>
      <c r="E334" s="33">
        <f>+F340/6</f>
        <v>47291.666666666664</v>
      </c>
      <c r="F334" s="34">
        <f>+F328</f>
        <v>366500</v>
      </c>
      <c r="G334" s="34">
        <f>+SUM((C340+F340)*0.05)/6</f>
        <v>2364.5833333333335</v>
      </c>
      <c r="H334" s="33">
        <f>+C334+F334</f>
        <v>3676500</v>
      </c>
      <c r="I334" s="33">
        <f>+H334*0.05</f>
        <v>183825</v>
      </c>
      <c r="J334" s="33">
        <f>+H334+H328</f>
        <v>4043000</v>
      </c>
      <c r="K334" s="39"/>
      <c r="L334" s="55"/>
      <c r="M334" s="53">
        <f t="shared" si="26"/>
        <v>339239.58333333331</v>
      </c>
    </row>
    <row r="335" spans="1:13" customFormat="1" ht="13.2" x14ac:dyDescent="0.25">
      <c r="A335" s="72">
        <v>49643</v>
      </c>
      <c r="B335" s="41">
        <f>+B334</f>
        <v>289583.33333333331</v>
      </c>
      <c r="E335" s="41">
        <f>+E334</f>
        <v>47291.666666666664</v>
      </c>
      <c r="F335" s="4"/>
      <c r="G335" s="38">
        <f>+G334</f>
        <v>2364.5833333333335</v>
      </c>
      <c r="H335" s="4"/>
      <c r="I335" s="4"/>
      <c r="J335" s="4"/>
      <c r="K335" s="8"/>
      <c r="M335" s="52">
        <f t="shared" si="26"/>
        <v>339239.58333333331</v>
      </c>
    </row>
    <row r="336" spans="1:13" s="65" customFormat="1" ht="13.8" thickBot="1" x14ac:dyDescent="0.3">
      <c r="A336" s="75">
        <v>49674</v>
      </c>
      <c r="B336" s="57">
        <f>+B335</f>
        <v>289583.33333333331</v>
      </c>
      <c r="E336" s="57">
        <f>+E335</f>
        <v>47291.666666666664</v>
      </c>
      <c r="F336" s="63"/>
      <c r="G336" s="58">
        <f>+G335</f>
        <v>2364.5833333333335</v>
      </c>
      <c r="H336" s="63"/>
      <c r="I336" s="63"/>
      <c r="J336" s="63"/>
      <c r="K336" s="64"/>
      <c r="M336" s="61">
        <f t="shared" si="26"/>
        <v>339239.58333333331</v>
      </c>
    </row>
    <row r="337" spans="1:13" customFormat="1" ht="13.2" x14ac:dyDescent="0.25">
      <c r="A337" s="72">
        <v>49705</v>
      </c>
      <c r="B337" s="41">
        <f>+B336</f>
        <v>289583.33333333331</v>
      </c>
      <c r="C337" s="4"/>
      <c r="D337" s="4"/>
      <c r="E337" s="41">
        <f>+E336</f>
        <v>47291.666666666664</v>
      </c>
      <c r="F337" s="4"/>
      <c r="G337" s="38">
        <f>+G336</f>
        <v>2364.5833333333335</v>
      </c>
      <c r="H337" s="23"/>
      <c r="I337" s="4"/>
      <c r="J337" s="4"/>
      <c r="K337" s="8"/>
      <c r="M337" s="52">
        <f t="shared" si="26"/>
        <v>339239.58333333331</v>
      </c>
    </row>
    <row r="338" spans="1:13" customFormat="1" ht="13.2" x14ac:dyDescent="0.25">
      <c r="A338" s="72">
        <v>49734</v>
      </c>
      <c r="B338" s="41">
        <f>+B337</f>
        <v>289583.33333333331</v>
      </c>
      <c r="C338" s="4"/>
      <c r="D338" s="4"/>
      <c r="E338" s="41">
        <f>+E337</f>
        <v>47291.666666666664</v>
      </c>
      <c r="F338" s="4"/>
      <c r="G338" s="38">
        <f>+G337</f>
        <v>2364.5833333333335</v>
      </c>
      <c r="H338" s="23"/>
      <c r="I338" s="4"/>
      <c r="J338" s="4"/>
      <c r="K338" s="8"/>
      <c r="M338" s="52">
        <f t="shared" si="26"/>
        <v>339239.58333333331</v>
      </c>
    </row>
    <row r="339" spans="1:13" customFormat="1" ht="13.2" x14ac:dyDescent="0.25">
      <c r="A339" s="72">
        <v>49765</v>
      </c>
      <c r="B339" s="41">
        <f t="shared" ref="B339:B345" si="30">+B338</f>
        <v>289583.33333333331</v>
      </c>
      <c r="C339" s="4"/>
      <c r="D339" s="4"/>
      <c r="E339" s="41">
        <f>+E338</f>
        <v>47291.666666666664</v>
      </c>
      <c r="F339" s="4"/>
      <c r="G339" s="38">
        <f>+G338</f>
        <v>2364.5833333333335</v>
      </c>
      <c r="H339" s="23"/>
      <c r="I339" s="4"/>
      <c r="J339" s="4"/>
      <c r="K339" s="8"/>
      <c r="M339" s="52">
        <f t="shared" si="26"/>
        <v>339239.58333333331</v>
      </c>
    </row>
    <row r="340" spans="1:13" s="37" customFormat="1" x14ac:dyDescent="0.2">
      <c r="A340" s="72">
        <v>49795</v>
      </c>
      <c r="B340" s="41">
        <f t="shared" si="30"/>
        <v>289583.33333333331</v>
      </c>
      <c r="C340" s="33"/>
      <c r="D340" s="54"/>
      <c r="E340" s="33">
        <f>+F346/6</f>
        <v>47291.666666666664</v>
      </c>
      <c r="F340" s="34">
        <v>283750</v>
      </c>
      <c r="G340" s="34">
        <f>+SUM((C346+F346)*0.05)/6</f>
        <v>31322.916666666668</v>
      </c>
      <c r="H340" s="33">
        <f>+C340+F340</f>
        <v>283750</v>
      </c>
      <c r="I340" s="33">
        <f>+H340*0.05</f>
        <v>14187.5</v>
      </c>
      <c r="J340" s="33"/>
      <c r="K340" s="39"/>
      <c r="L340" s="55"/>
      <c r="M340" s="53">
        <f t="shared" si="26"/>
        <v>368197.91666666669</v>
      </c>
    </row>
    <row r="341" spans="1:13" s="31" customFormat="1" x14ac:dyDescent="0.2">
      <c r="A341" s="72">
        <v>49826</v>
      </c>
      <c r="B341" s="41">
        <f t="shared" si="30"/>
        <v>289583.33333333331</v>
      </c>
      <c r="C341" s="23"/>
      <c r="D341" s="23"/>
      <c r="E341" s="41">
        <f>+E340</f>
        <v>47291.666666666664</v>
      </c>
      <c r="F341" s="38"/>
      <c r="G341" s="38">
        <f>+G340</f>
        <v>31322.916666666668</v>
      </c>
      <c r="H341" s="23"/>
      <c r="I341" s="23"/>
      <c r="J341" s="23"/>
      <c r="K341" s="40"/>
      <c r="L341" s="32"/>
      <c r="M341" s="52">
        <f t="shared" si="26"/>
        <v>368197.91666666669</v>
      </c>
    </row>
    <row r="342" spans="1:13" s="31" customFormat="1" x14ac:dyDescent="0.2">
      <c r="A342" s="72">
        <v>49856</v>
      </c>
      <c r="B342" s="41">
        <f t="shared" si="30"/>
        <v>289583.33333333331</v>
      </c>
      <c r="C342" s="23"/>
      <c r="D342" s="23"/>
      <c r="E342" s="41">
        <f>+E341</f>
        <v>47291.666666666664</v>
      </c>
      <c r="F342" s="38"/>
      <c r="G342" s="38">
        <f>+G341</f>
        <v>31322.916666666668</v>
      </c>
      <c r="H342" s="23"/>
      <c r="I342" s="23"/>
      <c r="J342" s="23"/>
      <c r="K342" s="40"/>
      <c r="L342" s="30"/>
      <c r="M342" s="52">
        <f t="shared" si="26"/>
        <v>368197.91666666669</v>
      </c>
    </row>
    <row r="343" spans="1:13" s="31" customFormat="1" x14ac:dyDescent="0.2">
      <c r="A343" s="72">
        <v>49887</v>
      </c>
      <c r="B343" s="41">
        <f t="shared" si="30"/>
        <v>289583.33333333331</v>
      </c>
      <c r="C343" s="23"/>
      <c r="D343" s="23"/>
      <c r="E343" s="41">
        <f>+E342</f>
        <v>47291.666666666664</v>
      </c>
      <c r="F343" s="38"/>
      <c r="G343" s="38">
        <f>+G342</f>
        <v>31322.916666666668</v>
      </c>
      <c r="H343" s="23"/>
      <c r="I343" s="23"/>
      <c r="J343" s="23"/>
      <c r="K343" s="40"/>
      <c r="L343" s="30"/>
      <c r="M343" s="52">
        <f t="shared" si="26"/>
        <v>368197.91666666669</v>
      </c>
    </row>
    <row r="344" spans="1:13" s="31" customFormat="1" x14ac:dyDescent="0.2">
      <c r="A344" s="72">
        <v>49918</v>
      </c>
      <c r="B344" s="41">
        <f t="shared" si="30"/>
        <v>289583.33333333331</v>
      </c>
      <c r="C344" s="23"/>
      <c r="D344" s="23"/>
      <c r="E344" s="41">
        <f>+E343</f>
        <v>47291.666666666664</v>
      </c>
      <c r="F344" s="38"/>
      <c r="G344" s="38">
        <f>+G343</f>
        <v>31322.916666666668</v>
      </c>
      <c r="H344" s="23"/>
      <c r="I344" s="23"/>
      <c r="J344" s="23"/>
      <c r="K344" s="40"/>
      <c r="L344" s="30"/>
      <c r="M344" s="52">
        <f t="shared" si="26"/>
        <v>368197.91666666669</v>
      </c>
    </row>
    <row r="345" spans="1:13" s="31" customFormat="1" x14ac:dyDescent="0.2">
      <c r="A345" s="72">
        <v>49948</v>
      </c>
      <c r="B345" s="41">
        <f t="shared" si="30"/>
        <v>289583.33333333331</v>
      </c>
      <c r="C345" s="23"/>
      <c r="D345" s="23"/>
      <c r="E345" s="41">
        <f>+E344</f>
        <v>47291.666666666664</v>
      </c>
      <c r="F345" s="38"/>
      <c r="G345" s="38">
        <f>+G344</f>
        <v>31322.916666666668</v>
      </c>
      <c r="H345" s="23"/>
      <c r="I345" s="23"/>
      <c r="J345" s="23"/>
      <c r="K345" s="40"/>
      <c r="L345" s="30"/>
      <c r="M345" s="52">
        <f t="shared" si="26"/>
        <v>368197.91666666669</v>
      </c>
    </row>
    <row r="346" spans="1:13" s="37" customFormat="1" x14ac:dyDescent="0.2">
      <c r="A346" s="72">
        <v>49979</v>
      </c>
      <c r="B346" s="41">
        <f>+$C$358/12</f>
        <v>304166.66666666669</v>
      </c>
      <c r="C346" s="33">
        <v>3475000</v>
      </c>
      <c r="D346" s="54"/>
      <c r="E346" s="33">
        <f>+F352/6</f>
        <v>32812.5</v>
      </c>
      <c r="F346" s="34">
        <f>+F340</f>
        <v>283750</v>
      </c>
      <c r="G346" s="34">
        <f>+SUM((C352+F352)*0.05)/6</f>
        <v>1640.625</v>
      </c>
      <c r="H346" s="33">
        <f>+C346+F346</f>
        <v>3758750</v>
      </c>
      <c r="I346" s="33">
        <f>+H346*0.05</f>
        <v>187937.5</v>
      </c>
      <c r="J346" s="33">
        <f>+H346+H340</f>
        <v>4042500</v>
      </c>
      <c r="K346" s="39"/>
      <c r="L346" s="55"/>
      <c r="M346" s="53">
        <f t="shared" si="26"/>
        <v>338619.79166666669</v>
      </c>
    </row>
    <row r="347" spans="1:13" customFormat="1" ht="13.2" x14ac:dyDescent="0.25">
      <c r="A347" s="72">
        <v>50009</v>
      </c>
      <c r="B347" s="41">
        <f>+B346</f>
        <v>304166.66666666669</v>
      </c>
      <c r="E347" s="41">
        <f>+E346</f>
        <v>32812.5</v>
      </c>
      <c r="F347" s="4"/>
      <c r="G347" s="38">
        <f>+G346</f>
        <v>1640.625</v>
      </c>
      <c r="H347" s="4"/>
      <c r="I347" s="4"/>
      <c r="J347" s="4"/>
      <c r="K347" s="8"/>
      <c r="M347" s="52">
        <f t="shared" si="26"/>
        <v>338619.79166666669</v>
      </c>
    </row>
    <row r="348" spans="1:13" s="65" customFormat="1" ht="13.8" thickBot="1" x14ac:dyDescent="0.3">
      <c r="A348" s="75">
        <v>50040</v>
      </c>
      <c r="B348" s="57">
        <f>+B347</f>
        <v>304166.66666666669</v>
      </c>
      <c r="E348" s="57">
        <f>+E347</f>
        <v>32812.5</v>
      </c>
      <c r="F348" s="63"/>
      <c r="G348" s="58">
        <f>+G347</f>
        <v>1640.625</v>
      </c>
      <c r="H348" s="63"/>
      <c r="I348" s="63"/>
      <c r="J348" s="63"/>
      <c r="K348" s="64"/>
      <c r="M348" s="61">
        <f t="shared" si="26"/>
        <v>338619.79166666669</v>
      </c>
    </row>
    <row r="349" spans="1:13" customFormat="1" ht="13.2" x14ac:dyDescent="0.25">
      <c r="A349" s="72">
        <v>50071</v>
      </c>
      <c r="B349" s="41">
        <f>+B348</f>
        <v>304166.66666666669</v>
      </c>
      <c r="C349" s="4"/>
      <c r="D349" s="4"/>
      <c r="E349" s="41">
        <f>+E348</f>
        <v>32812.5</v>
      </c>
      <c r="F349" s="4"/>
      <c r="G349" s="38">
        <f>+G348</f>
        <v>1640.625</v>
      </c>
      <c r="H349" s="23"/>
      <c r="I349" s="4"/>
      <c r="J349" s="4"/>
      <c r="K349" s="8"/>
      <c r="M349" s="52">
        <f t="shared" si="26"/>
        <v>338619.79166666669</v>
      </c>
    </row>
    <row r="350" spans="1:13" customFormat="1" ht="13.2" x14ac:dyDescent="0.25">
      <c r="A350" s="72">
        <v>50099</v>
      </c>
      <c r="B350" s="41">
        <f>+B349</f>
        <v>304166.66666666669</v>
      </c>
      <c r="C350" s="4"/>
      <c r="D350" s="4"/>
      <c r="E350" s="41">
        <f>+E349</f>
        <v>32812.5</v>
      </c>
      <c r="F350" s="4"/>
      <c r="G350" s="38">
        <f>+G349</f>
        <v>1640.625</v>
      </c>
      <c r="H350" s="23"/>
      <c r="I350" s="4"/>
      <c r="J350" s="4"/>
      <c r="K350" s="8"/>
      <c r="M350" s="52">
        <f t="shared" si="26"/>
        <v>338619.79166666669</v>
      </c>
    </row>
    <row r="351" spans="1:13" customFormat="1" ht="13.2" x14ac:dyDescent="0.25">
      <c r="A351" s="72">
        <v>50130</v>
      </c>
      <c r="B351" s="41">
        <f t="shared" ref="B351:B357" si="31">+B350</f>
        <v>304166.66666666669</v>
      </c>
      <c r="C351" s="4"/>
      <c r="D351" s="4"/>
      <c r="E351" s="41">
        <f>+E350</f>
        <v>32812.5</v>
      </c>
      <c r="F351" s="4"/>
      <c r="G351" s="38">
        <f>+G350</f>
        <v>1640.625</v>
      </c>
      <c r="H351" s="23"/>
      <c r="I351" s="4"/>
      <c r="J351" s="4"/>
      <c r="K351" s="8"/>
      <c r="M351" s="52">
        <f t="shared" si="26"/>
        <v>338619.79166666669</v>
      </c>
    </row>
    <row r="352" spans="1:13" s="37" customFormat="1" x14ac:dyDescent="0.2">
      <c r="A352" s="72">
        <v>50160</v>
      </c>
      <c r="B352" s="41">
        <f t="shared" si="31"/>
        <v>304166.66666666669</v>
      </c>
      <c r="C352" s="33"/>
      <c r="D352" s="54"/>
      <c r="E352" s="33">
        <f>+F358/6</f>
        <v>32812.5</v>
      </c>
      <c r="F352" s="34">
        <v>196875</v>
      </c>
      <c r="G352" s="34">
        <f>+SUM((C358+F358)*0.05)/6</f>
        <v>32057.291666666668</v>
      </c>
      <c r="H352" s="33">
        <f>+C352+F352</f>
        <v>196875</v>
      </c>
      <c r="I352" s="33">
        <f>+H352*0.05</f>
        <v>9843.75</v>
      </c>
      <c r="J352" s="33"/>
      <c r="K352" s="39"/>
      <c r="L352" s="55"/>
      <c r="M352" s="53">
        <f t="shared" si="26"/>
        <v>369036.45833333337</v>
      </c>
    </row>
    <row r="353" spans="1:13" s="31" customFormat="1" x14ac:dyDescent="0.2">
      <c r="A353" s="72">
        <v>50191</v>
      </c>
      <c r="B353" s="41">
        <f t="shared" si="31"/>
        <v>304166.66666666669</v>
      </c>
      <c r="C353" s="23"/>
      <c r="D353" s="23"/>
      <c r="E353" s="41">
        <f>+E352</f>
        <v>32812.5</v>
      </c>
      <c r="F353" s="38"/>
      <c r="G353" s="38">
        <f>+G352</f>
        <v>32057.291666666668</v>
      </c>
      <c r="H353" s="23"/>
      <c r="I353" s="23"/>
      <c r="J353" s="23"/>
      <c r="K353" s="40"/>
      <c r="L353" s="32"/>
      <c r="M353" s="52">
        <f t="shared" si="26"/>
        <v>369036.45833333337</v>
      </c>
    </row>
    <row r="354" spans="1:13" s="31" customFormat="1" x14ac:dyDescent="0.2">
      <c r="A354" s="72">
        <v>50221</v>
      </c>
      <c r="B354" s="41">
        <f t="shared" si="31"/>
        <v>304166.66666666669</v>
      </c>
      <c r="C354" s="23"/>
      <c r="D354" s="23"/>
      <c r="E354" s="41">
        <f>+E353</f>
        <v>32812.5</v>
      </c>
      <c r="F354" s="38"/>
      <c r="G354" s="38">
        <f>+G353</f>
        <v>32057.291666666668</v>
      </c>
      <c r="H354" s="23"/>
      <c r="I354" s="23"/>
      <c r="J354" s="23"/>
      <c r="K354" s="40"/>
      <c r="L354" s="30"/>
      <c r="M354" s="52">
        <f t="shared" si="26"/>
        <v>369036.45833333337</v>
      </c>
    </row>
    <row r="355" spans="1:13" s="31" customFormat="1" x14ac:dyDescent="0.2">
      <c r="A355" s="72">
        <v>50252</v>
      </c>
      <c r="B355" s="41">
        <f t="shared" si="31"/>
        <v>304166.66666666669</v>
      </c>
      <c r="C355" s="23"/>
      <c r="D355" s="23"/>
      <c r="E355" s="41">
        <f>+E354</f>
        <v>32812.5</v>
      </c>
      <c r="F355" s="38"/>
      <c r="G355" s="38">
        <f>+G354</f>
        <v>32057.291666666668</v>
      </c>
      <c r="H355" s="23"/>
      <c r="I355" s="23"/>
      <c r="J355" s="23"/>
      <c r="K355" s="40"/>
      <c r="L355" s="30"/>
      <c r="M355" s="52">
        <f t="shared" si="26"/>
        <v>369036.45833333337</v>
      </c>
    </row>
    <row r="356" spans="1:13" s="31" customFormat="1" x14ac:dyDescent="0.2">
      <c r="A356" s="72">
        <v>50283</v>
      </c>
      <c r="B356" s="41">
        <f t="shared" si="31"/>
        <v>304166.66666666669</v>
      </c>
      <c r="C356" s="23"/>
      <c r="D356" s="23"/>
      <c r="E356" s="41">
        <f>+E355</f>
        <v>32812.5</v>
      </c>
      <c r="F356" s="38"/>
      <c r="G356" s="38">
        <f>+G355</f>
        <v>32057.291666666668</v>
      </c>
      <c r="H356" s="23"/>
      <c r="I356" s="23"/>
      <c r="J356" s="23"/>
      <c r="K356" s="40"/>
      <c r="L356" s="30"/>
      <c r="M356" s="52">
        <f t="shared" si="26"/>
        <v>369036.45833333337</v>
      </c>
    </row>
    <row r="357" spans="1:13" s="31" customFormat="1" x14ac:dyDescent="0.2">
      <c r="A357" s="72">
        <v>50313</v>
      </c>
      <c r="B357" s="41">
        <f t="shared" si="31"/>
        <v>304166.66666666669</v>
      </c>
      <c r="C357" s="23"/>
      <c r="D357" s="23"/>
      <c r="E357" s="41">
        <f>+E356</f>
        <v>32812.5</v>
      </c>
      <c r="F357" s="38"/>
      <c r="G357" s="38">
        <f>+G356</f>
        <v>32057.291666666668</v>
      </c>
      <c r="H357" s="23"/>
      <c r="I357" s="23"/>
      <c r="J357" s="23"/>
      <c r="K357" s="40"/>
      <c r="L357" s="30"/>
      <c r="M357" s="52">
        <f t="shared" si="26"/>
        <v>369036.45833333337</v>
      </c>
    </row>
    <row r="358" spans="1:13" s="37" customFormat="1" x14ac:dyDescent="0.2">
      <c r="A358" s="72">
        <v>50344</v>
      </c>
      <c r="B358" s="41">
        <f>+$C$370/12</f>
        <v>0</v>
      </c>
      <c r="C358" s="33">
        <v>3650000</v>
      </c>
      <c r="D358" s="54"/>
      <c r="E358" s="33">
        <f>+F364/6</f>
        <v>17604.166666666668</v>
      </c>
      <c r="F358" s="34">
        <f>+F352</f>
        <v>196875</v>
      </c>
      <c r="G358" s="34">
        <f>+SUM((C364+F364)*0.05)/6</f>
        <v>880.20833333333337</v>
      </c>
      <c r="H358" s="33">
        <f>+C358+F358</f>
        <v>3846875</v>
      </c>
      <c r="I358" s="33">
        <f>+H358*0.05</f>
        <v>192343.75</v>
      </c>
      <c r="J358" s="33">
        <f>+H358+H352</f>
        <v>4043750</v>
      </c>
      <c r="K358" s="39"/>
      <c r="L358" s="55"/>
      <c r="M358" s="53">
        <f t="shared" ref="M358:M394" si="32">+B358+E358+G358</f>
        <v>18484.375</v>
      </c>
    </row>
    <row r="359" spans="1:13" customFormat="1" ht="13.2" x14ac:dyDescent="0.25">
      <c r="A359" s="72">
        <v>50374</v>
      </c>
      <c r="B359" s="41">
        <f>+B358</f>
        <v>0</v>
      </c>
      <c r="E359" s="41">
        <f>+E358</f>
        <v>17604.166666666668</v>
      </c>
      <c r="F359" s="4"/>
      <c r="G359" s="38">
        <f>+G358</f>
        <v>880.20833333333337</v>
      </c>
      <c r="H359" s="4"/>
      <c r="I359" s="4"/>
      <c r="J359" s="4"/>
      <c r="K359" s="8"/>
      <c r="M359" s="52">
        <f t="shared" si="32"/>
        <v>18484.375</v>
      </c>
    </row>
    <row r="360" spans="1:13" s="65" customFormat="1" ht="13.8" thickBot="1" x14ac:dyDescent="0.3">
      <c r="A360" s="75">
        <v>50405</v>
      </c>
      <c r="B360" s="57">
        <f>+B359</f>
        <v>0</v>
      </c>
      <c r="E360" s="57">
        <f>+E359</f>
        <v>17604.166666666668</v>
      </c>
      <c r="F360" s="63"/>
      <c r="G360" s="58">
        <f>+G359</f>
        <v>880.20833333333337</v>
      </c>
      <c r="H360" s="63"/>
      <c r="I360" s="63"/>
      <c r="J360" s="63"/>
      <c r="K360" s="64"/>
      <c r="M360" s="61">
        <f t="shared" si="32"/>
        <v>18484.375</v>
      </c>
    </row>
    <row r="361" spans="1:13" customFormat="1" ht="13.2" x14ac:dyDescent="0.25">
      <c r="A361" s="72">
        <v>50436</v>
      </c>
      <c r="B361" s="41">
        <f>+B360</f>
        <v>0</v>
      </c>
      <c r="C361" s="4"/>
      <c r="D361" s="4"/>
      <c r="E361" s="41">
        <f>+E360</f>
        <v>17604.166666666668</v>
      </c>
      <c r="F361" s="4"/>
      <c r="G361" s="38">
        <f>+G360</f>
        <v>880.20833333333337</v>
      </c>
      <c r="H361" s="23"/>
      <c r="I361" s="4"/>
      <c r="J361" s="4"/>
      <c r="K361" s="8"/>
      <c r="M361" s="52">
        <f t="shared" si="32"/>
        <v>18484.375</v>
      </c>
    </row>
    <row r="362" spans="1:13" customFormat="1" ht="13.2" x14ac:dyDescent="0.25">
      <c r="A362" s="72">
        <v>50464</v>
      </c>
      <c r="B362" s="41">
        <f>+B361</f>
        <v>0</v>
      </c>
      <c r="C362" s="4"/>
      <c r="D362" s="4"/>
      <c r="E362" s="41">
        <f>+E361</f>
        <v>17604.166666666668</v>
      </c>
      <c r="F362" s="4"/>
      <c r="G362" s="38">
        <f>+G361</f>
        <v>880.20833333333337</v>
      </c>
      <c r="H362" s="23"/>
      <c r="I362" s="4"/>
      <c r="J362" s="4"/>
      <c r="K362" s="8"/>
      <c r="M362" s="52">
        <f t="shared" si="32"/>
        <v>18484.375</v>
      </c>
    </row>
    <row r="363" spans="1:13" customFormat="1" ht="13.2" x14ac:dyDescent="0.25">
      <c r="A363" s="72">
        <v>50495</v>
      </c>
      <c r="B363" s="41">
        <f t="shared" ref="B363:B369" si="33">+B362</f>
        <v>0</v>
      </c>
      <c r="C363" s="4"/>
      <c r="D363" s="4"/>
      <c r="E363" s="41">
        <f>+E362</f>
        <v>17604.166666666668</v>
      </c>
      <c r="F363" s="4"/>
      <c r="G363" s="38">
        <f>+G362</f>
        <v>880.20833333333337</v>
      </c>
      <c r="H363" s="23"/>
      <c r="I363" s="4"/>
      <c r="J363" s="4"/>
      <c r="K363" s="8"/>
      <c r="M363" s="52">
        <f t="shared" si="32"/>
        <v>18484.375</v>
      </c>
    </row>
    <row r="364" spans="1:13" s="37" customFormat="1" x14ac:dyDescent="0.2">
      <c r="A364" s="72">
        <v>50525</v>
      </c>
      <c r="B364" s="41">
        <f t="shared" si="33"/>
        <v>0</v>
      </c>
      <c r="C364" s="33"/>
      <c r="D364" s="54"/>
      <c r="E364" s="33">
        <f>+F370/6</f>
        <v>17604.166666666668</v>
      </c>
      <c r="F364" s="34">
        <v>105625</v>
      </c>
      <c r="G364" s="34">
        <f>+SUM((C370+F370)*0.05)/6</f>
        <v>880.20833333333337</v>
      </c>
      <c r="H364" s="33">
        <f>+C364+F364</f>
        <v>105625</v>
      </c>
      <c r="I364" s="33">
        <f>+H364*0.05</f>
        <v>5281.25</v>
      </c>
      <c r="J364" s="33"/>
      <c r="K364" s="39"/>
      <c r="L364" s="55"/>
      <c r="M364" s="53">
        <f t="shared" si="32"/>
        <v>18484.375</v>
      </c>
    </row>
    <row r="365" spans="1:13" s="31" customFormat="1" x14ac:dyDescent="0.2">
      <c r="A365" s="72">
        <v>50556</v>
      </c>
      <c r="B365" s="41">
        <f t="shared" si="33"/>
        <v>0</v>
      </c>
      <c r="C365" s="23"/>
      <c r="D365" s="23"/>
      <c r="E365" s="41">
        <f>+E364</f>
        <v>17604.166666666668</v>
      </c>
      <c r="F365" s="38"/>
      <c r="G365" s="38">
        <f>+G364</f>
        <v>880.20833333333337</v>
      </c>
      <c r="H365" s="23"/>
      <c r="I365" s="23"/>
      <c r="J365" s="23"/>
      <c r="K365" s="40"/>
      <c r="L365" s="32"/>
      <c r="M365" s="52">
        <f t="shared" si="32"/>
        <v>18484.375</v>
      </c>
    </row>
    <row r="366" spans="1:13" s="31" customFormat="1" x14ac:dyDescent="0.2">
      <c r="A366" s="72">
        <v>50586</v>
      </c>
      <c r="B366" s="41">
        <f t="shared" si="33"/>
        <v>0</v>
      </c>
      <c r="C366" s="23"/>
      <c r="D366" s="23"/>
      <c r="E366" s="41">
        <f>+E365</f>
        <v>17604.166666666668</v>
      </c>
      <c r="F366" s="38"/>
      <c r="G366" s="38">
        <f>+G365</f>
        <v>880.20833333333337</v>
      </c>
      <c r="H366" s="23"/>
      <c r="I366" s="23"/>
      <c r="J366" s="23"/>
      <c r="K366" s="40"/>
      <c r="L366" s="30"/>
      <c r="M366" s="52">
        <f t="shared" si="32"/>
        <v>18484.375</v>
      </c>
    </row>
    <row r="367" spans="1:13" s="31" customFormat="1" x14ac:dyDescent="0.2">
      <c r="A367" s="72">
        <v>50617</v>
      </c>
      <c r="B367" s="41">
        <f t="shared" si="33"/>
        <v>0</v>
      </c>
      <c r="C367" s="23"/>
      <c r="D367" s="23"/>
      <c r="E367" s="41">
        <f>+E366</f>
        <v>17604.166666666668</v>
      </c>
      <c r="F367" s="38"/>
      <c r="G367" s="38">
        <f>+G366</f>
        <v>880.20833333333337</v>
      </c>
      <c r="H367" s="23"/>
      <c r="I367" s="23"/>
      <c r="J367" s="23"/>
      <c r="K367" s="40"/>
      <c r="L367" s="30"/>
      <c r="M367" s="52">
        <f t="shared" si="32"/>
        <v>18484.375</v>
      </c>
    </row>
    <row r="368" spans="1:13" s="31" customFormat="1" x14ac:dyDescent="0.2">
      <c r="A368" s="72">
        <v>50648</v>
      </c>
      <c r="B368" s="41">
        <f t="shared" si="33"/>
        <v>0</v>
      </c>
      <c r="C368" s="23"/>
      <c r="D368" s="23"/>
      <c r="E368" s="41">
        <f>+E367</f>
        <v>17604.166666666668</v>
      </c>
      <c r="F368" s="38"/>
      <c r="G368" s="38">
        <f>+G367</f>
        <v>880.20833333333337</v>
      </c>
      <c r="H368" s="23"/>
      <c r="I368" s="23"/>
      <c r="J368" s="23"/>
      <c r="K368" s="40"/>
      <c r="L368" s="30"/>
      <c r="M368" s="52">
        <f t="shared" si="32"/>
        <v>18484.375</v>
      </c>
    </row>
    <row r="369" spans="1:13" s="31" customFormat="1" x14ac:dyDescent="0.2">
      <c r="A369" s="72">
        <v>50678</v>
      </c>
      <c r="B369" s="41">
        <f t="shared" si="33"/>
        <v>0</v>
      </c>
      <c r="C369" s="23"/>
      <c r="D369" s="23"/>
      <c r="E369" s="41">
        <f>+E368</f>
        <v>17604.166666666668</v>
      </c>
      <c r="F369" s="38"/>
      <c r="G369" s="38">
        <f>+G368</f>
        <v>880.20833333333337</v>
      </c>
      <c r="H369" s="23"/>
      <c r="I369" s="23"/>
      <c r="J369" s="23"/>
      <c r="K369" s="40"/>
      <c r="L369" s="30"/>
      <c r="M369" s="52">
        <f t="shared" si="32"/>
        <v>18484.375</v>
      </c>
    </row>
    <row r="370" spans="1:13" s="37" customFormat="1" x14ac:dyDescent="0.2">
      <c r="A370" s="72">
        <v>50709</v>
      </c>
      <c r="B370" s="41">
        <f>+$C$382/12</f>
        <v>0</v>
      </c>
      <c r="C370" s="33"/>
      <c r="D370" s="54"/>
      <c r="E370" s="33">
        <f>+F376/6</f>
        <v>17604.166666666668</v>
      </c>
      <c r="F370" s="34">
        <f>+F364</f>
        <v>105625</v>
      </c>
      <c r="G370" s="34">
        <f>+SUM((C376+F376)*0.05)/6</f>
        <v>880.20833333333337</v>
      </c>
      <c r="H370" s="33">
        <f>+C370+F370</f>
        <v>105625</v>
      </c>
      <c r="I370" s="33">
        <f>+H370*0.05</f>
        <v>5281.25</v>
      </c>
      <c r="J370" s="33">
        <f>+H370+H364</f>
        <v>211250</v>
      </c>
      <c r="K370" s="39"/>
      <c r="L370" s="55"/>
      <c r="M370" s="53">
        <f t="shared" si="32"/>
        <v>18484.375</v>
      </c>
    </row>
    <row r="371" spans="1:13" customFormat="1" ht="13.2" x14ac:dyDescent="0.25">
      <c r="A371" s="72">
        <v>50739</v>
      </c>
      <c r="B371" s="41">
        <f>+B370</f>
        <v>0</v>
      </c>
      <c r="E371" s="41">
        <f>+E370</f>
        <v>17604.166666666668</v>
      </c>
      <c r="F371" s="4"/>
      <c r="G371" s="38">
        <f>+G370</f>
        <v>880.20833333333337</v>
      </c>
      <c r="H371" s="4"/>
      <c r="I371" s="4"/>
      <c r="J371" s="4"/>
      <c r="K371" s="8"/>
      <c r="M371" s="52">
        <f t="shared" si="32"/>
        <v>18484.375</v>
      </c>
    </row>
    <row r="372" spans="1:13" s="65" customFormat="1" ht="13.8" thickBot="1" x14ac:dyDescent="0.3">
      <c r="A372" s="75">
        <v>50770</v>
      </c>
      <c r="B372" s="57">
        <f>+B371</f>
        <v>0</v>
      </c>
      <c r="E372" s="57">
        <f>+E371</f>
        <v>17604.166666666668</v>
      </c>
      <c r="F372" s="63"/>
      <c r="G372" s="58">
        <f>+G371</f>
        <v>880.20833333333337</v>
      </c>
      <c r="H372" s="63"/>
      <c r="I372" s="63"/>
      <c r="J372" s="63"/>
      <c r="K372" s="64"/>
      <c r="M372" s="61">
        <f t="shared" si="32"/>
        <v>18484.375</v>
      </c>
    </row>
    <row r="373" spans="1:13" customFormat="1" ht="13.2" x14ac:dyDescent="0.25">
      <c r="A373" s="72">
        <v>50801</v>
      </c>
      <c r="B373" s="41">
        <f>+B372</f>
        <v>0</v>
      </c>
      <c r="C373" s="4"/>
      <c r="D373" s="4"/>
      <c r="E373" s="41">
        <f>+E372</f>
        <v>17604.166666666668</v>
      </c>
      <c r="F373" s="4"/>
      <c r="G373" s="38">
        <f>+G372</f>
        <v>880.20833333333337</v>
      </c>
      <c r="H373" s="23"/>
      <c r="I373" s="4"/>
      <c r="J373" s="4"/>
      <c r="K373" s="8"/>
      <c r="M373" s="52">
        <f t="shared" si="32"/>
        <v>18484.375</v>
      </c>
    </row>
    <row r="374" spans="1:13" customFormat="1" ht="13.2" x14ac:dyDescent="0.25">
      <c r="A374" s="72">
        <v>50829</v>
      </c>
      <c r="B374" s="41">
        <f>+B373</f>
        <v>0</v>
      </c>
      <c r="C374" s="4"/>
      <c r="D374" s="4"/>
      <c r="E374" s="41">
        <f>+E373</f>
        <v>17604.166666666668</v>
      </c>
      <c r="F374" s="4"/>
      <c r="G374" s="38">
        <f>+G373</f>
        <v>880.20833333333337</v>
      </c>
      <c r="H374" s="23"/>
      <c r="I374" s="4"/>
      <c r="J374" s="4"/>
      <c r="K374" s="8"/>
      <c r="M374" s="52">
        <f t="shared" si="32"/>
        <v>18484.375</v>
      </c>
    </row>
    <row r="375" spans="1:13" customFormat="1" ht="13.2" x14ac:dyDescent="0.25">
      <c r="A375" s="72">
        <v>50860</v>
      </c>
      <c r="B375" s="41">
        <f t="shared" ref="B375:B381" si="34">+B374</f>
        <v>0</v>
      </c>
      <c r="C375" s="4"/>
      <c r="D375" s="4"/>
      <c r="E375" s="41">
        <f>+E374</f>
        <v>17604.166666666668</v>
      </c>
      <c r="F375" s="4"/>
      <c r="G375" s="38">
        <f>+G374</f>
        <v>880.20833333333337</v>
      </c>
      <c r="H375" s="23"/>
      <c r="I375" s="4"/>
      <c r="J375" s="4"/>
      <c r="K375" s="8"/>
      <c r="M375" s="52">
        <f t="shared" si="32"/>
        <v>18484.375</v>
      </c>
    </row>
    <row r="376" spans="1:13" s="37" customFormat="1" x14ac:dyDescent="0.2">
      <c r="A376" s="72">
        <v>50890</v>
      </c>
      <c r="B376" s="41">
        <f t="shared" si="34"/>
        <v>0</v>
      </c>
      <c r="C376" s="33"/>
      <c r="D376" s="54"/>
      <c r="E376" s="33">
        <f>+F382/6</f>
        <v>17604.166666666668</v>
      </c>
      <c r="F376" s="34">
        <v>105625</v>
      </c>
      <c r="G376" s="34">
        <f>+SUM((C382+F382)*0.05)/6</f>
        <v>880.20833333333337</v>
      </c>
      <c r="H376" s="33">
        <f>+C376+F376</f>
        <v>105625</v>
      </c>
      <c r="I376" s="33">
        <f>+H376*0.05</f>
        <v>5281.25</v>
      </c>
      <c r="J376" s="33"/>
      <c r="K376" s="39"/>
      <c r="L376" s="55"/>
      <c r="M376" s="53">
        <f t="shared" si="32"/>
        <v>18484.375</v>
      </c>
    </row>
    <row r="377" spans="1:13" s="31" customFormat="1" x14ac:dyDescent="0.2">
      <c r="A377" s="72">
        <v>50921</v>
      </c>
      <c r="B377" s="41">
        <f t="shared" si="34"/>
        <v>0</v>
      </c>
      <c r="C377" s="23"/>
      <c r="D377" s="23"/>
      <c r="E377" s="41">
        <f>+E376</f>
        <v>17604.166666666668</v>
      </c>
      <c r="F377" s="38"/>
      <c r="G377" s="38">
        <f>+G376</f>
        <v>880.20833333333337</v>
      </c>
      <c r="H377" s="23"/>
      <c r="I377" s="23"/>
      <c r="J377" s="23"/>
      <c r="K377" s="40"/>
      <c r="L377" s="32"/>
      <c r="M377" s="52">
        <f t="shared" si="32"/>
        <v>18484.375</v>
      </c>
    </row>
    <row r="378" spans="1:13" s="31" customFormat="1" x14ac:dyDescent="0.2">
      <c r="A378" s="72">
        <v>50951</v>
      </c>
      <c r="B378" s="41">
        <f t="shared" si="34"/>
        <v>0</v>
      </c>
      <c r="C378" s="23"/>
      <c r="D378" s="23"/>
      <c r="E378" s="41">
        <f>+E377</f>
        <v>17604.166666666668</v>
      </c>
      <c r="F378" s="38"/>
      <c r="G378" s="38">
        <f>+G377</f>
        <v>880.20833333333337</v>
      </c>
      <c r="H378" s="23"/>
      <c r="I378" s="23"/>
      <c r="J378" s="23"/>
      <c r="K378" s="40"/>
      <c r="L378" s="30"/>
      <c r="M378" s="52">
        <f t="shared" si="32"/>
        <v>18484.375</v>
      </c>
    </row>
    <row r="379" spans="1:13" s="31" customFormat="1" x14ac:dyDescent="0.2">
      <c r="A379" s="72">
        <v>50982</v>
      </c>
      <c r="B379" s="41">
        <f t="shared" si="34"/>
        <v>0</v>
      </c>
      <c r="C379" s="23"/>
      <c r="D379" s="23"/>
      <c r="E379" s="41">
        <f>+E378</f>
        <v>17604.166666666668</v>
      </c>
      <c r="F379" s="38"/>
      <c r="G379" s="38">
        <f>+G378</f>
        <v>880.20833333333337</v>
      </c>
      <c r="H379" s="23"/>
      <c r="I379" s="23"/>
      <c r="J379" s="23"/>
      <c r="K379" s="40"/>
      <c r="L379" s="30"/>
      <c r="M379" s="52">
        <f t="shared" si="32"/>
        <v>18484.375</v>
      </c>
    </row>
    <row r="380" spans="1:13" s="31" customFormat="1" x14ac:dyDescent="0.2">
      <c r="A380" s="72">
        <v>51013</v>
      </c>
      <c r="B380" s="41">
        <f t="shared" si="34"/>
        <v>0</v>
      </c>
      <c r="C380" s="23"/>
      <c r="D380" s="23"/>
      <c r="E380" s="41">
        <f>+E379</f>
        <v>17604.166666666668</v>
      </c>
      <c r="F380" s="38"/>
      <c r="G380" s="38">
        <f>+G379</f>
        <v>880.20833333333337</v>
      </c>
      <c r="H380" s="23"/>
      <c r="I380" s="23"/>
      <c r="J380" s="23"/>
      <c r="K380" s="40"/>
      <c r="L380" s="30"/>
      <c r="M380" s="52">
        <f t="shared" si="32"/>
        <v>18484.375</v>
      </c>
    </row>
    <row r="381" spans="1:13" s="31" customFormat="1" x14ac:dyDescent="0.2">
      <c r="A381" s="72">
        <v>51043</v>
      </c>
      <c r="B381" s="41">
        <f t="shared" si="34"/>
        <v>0</v>
      </c>
      <c r="C381" s="23"/>
      <c r="D381" s="23"/>
      <c r="E381" s="41">
        <f>+E380</f>
        <v>17604.166666666668</v>
      </c>
      <c r="F381" s="38"/>
      <c r="G381" s="38">
        <f>+G380</f>
        <v>880.20833333333337</v>
      </c>
      <c r="H381" s="23"/>
      <c r="I381" s="23"/>
      <c r="J381" s="23"/>
      <c r="K381" s="40"/>
      <c r="L381" s="30"/>
      <c r="M381" s="52">
        <f t="shared" si="32"/>
        <v>18484.375</v>
      </c>
    </row>
    <row r="382" spans="1:13" s="37" customFormat="1" x14ac:dyDescent="0.2">
      <c r="A382" s="72">
        <v>51074</v>
      </c>
      <c r="B382" s="41">
        <f>+$C$394/12</f>
        <v>352083.33333333331</v>
      </c>
      <c r="C382" s="33"/>
      <c r="D382" s="54"/>
      <c r="E382" s="33">
        <f>+F388/6</f>
        <v>17604.166666666668</v>
      </c>
      <c r="F382" s="34">
        <f>+F376</f>
        <v>105625</v>
      </c>
      <c r="G382" s="34">
        <f>+SUM((C388+F388)*0.05)/6</f>
        <v>880.20833333333337</v>
      </c>
      <c r="H382" s="33">
        <f>+C382+F382</f>
        <v>105625</v>
      </c>
      <c r="I382" s="33">
        <f>+H382*0.05</f>
        <v>5281.25</v>
      </c>
      <c r="J382" s="33">
        <f>+H382+H376</f>
        <v>211250</v>
      </c>
      <c r="K382" s="39"/>
      <c r="L382" s="55"/>
      <c r="M382" s="53">
        <f t="shared" si="32"/>
        <v>370567.70833333331</v>
      </c>
    </row>
    <row r="383" spans="1:13" customFormat="1" ht="13.2" x14ac:dyDescent="0.25">
      <c r="A383" s="72">
        <v>51104</v>
      </c>
      <c r="B383" s="41">
        <f>+B382</f>
        <v>352083.33333333331</v>
      </c>
      <c r="E383" s="41">
        <f>+E382</f>
        <v>17604.166666666668</v>
      </c>
      <c r="F383" s="4"/>
      <c r="G383" s="38">
        <f>+G382</f>
        <v>880.20833333333337</v>
      </c>
      <c r="H383" s="4"/>
      <c r="I383" s="4"/>
      <c r="J383" s="4"/>
      <c r="K383" s="8"/>
      <c r="M383" s="52">
        <f t="shared" si="32"/>
        <v>370567.70833333331</v>
      </c>
    </row>
    <row r="384" spans="1:13" s="65" customFormat="1" ht="13.8" thickBot="1" x14ac:dyDescent="0.3">
      <c r="A384" s="75">
        <v>51135</v>
      </c>
      <c r="B384" s="57">
        <f>+B383</f>
        <v>352083.33333333331</v>
      </c>
      <c r="E384" s="57">
        <f>+E383</f>
        <v>17604.166666666668</v>
      </c>
      <c r="F384" s="63"/>
      <c r="G384" s="58">
        <f>+G383</f>
        <v>880.20833333333337</v>
      </c>
      <c r="H384" s="63"/>
      <c r="I384" s="63"/>
      <c r="J384" s="63"/>
      <c r="K384" s="64"/>
      <c r="M384" s="61">
        <f t="shared" si="32"/>
        <v>370567.70833333331</v>
      </c>
    </row>
    <row r="385" spans="1:252" customFormat="1" ht="13.2" x14ac:dyDescent="0.25">
      <c r="A385" s="72">
        <v>51166</v>
      </c>
      <c r="B385" s="41">
        <f>+B384</f>
        <v>352083.33333333331</v>
      </c>
      <c r="C385" s="4"/>
      <c r="D385" s="4"/>
      <c r="E385" s="41">
        <f>+E384</f>
        <v>17604.166666666668</v>
      </c>
      <c r="F385" s="4"/>
      <c r="G385" s="38">
        <f>+G384</f>
        <v>880.20833333333337</v>
      </c>
      <c r="H385" s="23"/>
      <c r="I385" s="4"/>
      <c r="J385" s="4"/>
      <c r="K385" s="8"/>
      <c r="M385" s="52">
        <f t="shared" si="32"/>
        <v>370567.70833333331</v>
      </c>
    </row>
    <row r="386" spans="1:252" customFormat="1" ht="13.2" x14ac:dyDescent="0.25">
      <c r="A386" s="72">
        <v>51195</v>
      </c>
      <c r="B386" s="41">
        <f>+B385</f>
        <v>352083.33333333331</v>
      </c>
      <c r="C386" s="4"/>
      <c r="D386" s="4"/>
      <c r="E386" s="41">
        <f>+E385</f>
        <v>17604.166666666668</v>
      </c>
      <c r="F386" s="4"/>
      <c r="G386" s="38">
        <f>+G385</f>
        <v>880.20833333333337</v>
      </c>
      <c r="H386" s="23"/>
      <c r="I386" s="4"/>
      <c r="J386" s="4"/>
      <c r="K386" s="8"/>
      <c r="M386" s="52">
        <f t="shared" si="32"/>
        <v>370567.70833333331</v>
      </c>
    </row>
    <row r="387" spans="1:252" customFormat="1" ht="13.2" x14ac:dyDescent="0.25">
      <c r="A387" s="72">
        <v>51226</v>
      </c>
      <c r="B387" s="41">
        <f t="shared" ref="B387:B393" si="35">+B386</f>
        <v>352083.33333333331</v>
      </c>
      <c r="C387" s="4"/>
      <c r="D387" s="4"/>
      <c r="E387" s="41">
        <f>+E386</f>
        <v>17604.166666666668</v>
      </c>
      <c r="F387" s="4"/>
      <c r="G387" s="38">
        <f>+G386</f>
        <v>880.20833333333337</v>
      </c>
      <c r="H387" s="23"/>
      <c r="I387" s="4"/>
      <c r="J387" s="4"/>
      <c r="K387" s="8"/>
      <c r="M387" s="52">
        <f t="shared" si="32"/>
        <v>370567.70833333331</v>
      </c>
    </row>
    <row r="388" spans="1:252" s="37" customFormat="1" x14ac:dyDescent="0.2">
      <c r="A388" s="72">
        <v>51256</v>
      </c>
      <c r="B388" s="41">
        <f t="shared" si="35"/>
        <v>352083.33333333331</v>
      </c>
      <c r="C388" s="33"/>
      <c r="D388" s="54"/>
      <c r="E388" s="33">
        <f>+F394/6</f>
        <v>17604.166666666668</v>
      </c>
      <c r="F388" s="34">
        <v>105625</v>
      </c>
      <c r="G388" s="34">
        <f>+SUM((C394+F394)*0.05)/6</f>
        <v>36088.541666666664</v>
      </c>
      <c r="H388" s="33">
        <f>+C388+F388</f>
        <v>105625</v>
      </c>
      <c r="I388" s="33">
        <f>+H388*0.05</f>
        <v>5281.25</v>
      </c>
      <c r="J388" s="33"/>
      <c r="K388" s="39"/>
      <c r="L388" s="55"/>
      <c r="M388" s="53">
        <f t="shared" si="32"/>
        <v>405776.04166666669</v>
      </c>
    </row>
    <row r="389" spans="1:252" s="31" customFormat="1" x14ac:dyDescent="0.2">
      <c r="A389" s="72">
        <v>51287</v>
      </c>
      <c r="B389" s="41">
        <f t="shared" si="35"/>
        <v>352083.33333333331</v>
      </c>
      <c r="C389" s="23"/>
      <c r="D389" s="23"/>
      <c r="E389" s="41">
        <f>+E388</f>
        <v>17604.166666666668</v>
      </c>
      <c r="F389" s="38"/>
      <c r="G389" s="38">
        <f>+G388</f>
        <v>36088.541666666664</v>
      </c>
      <c r="H389" s="23"/>
      <c r="I389" s="23"/>
      <c r="J389" s="23"/>
      <c r="K389" s="40"/>
      <c r="L389" s="32"/>
      <c r="M389" s="52">
        <f t="shared" si="32"/>
        <v>405776.04166666669</v>
      </c>
    </row>
    <row r="390" spans="1:252" s="31" customFormat="1" x14ac:dyDescent="0.2">
      <c r="A390" s="72">
        <v>51317</v>
      </c>
      <c r="B390" s="41">
        <f t="shared" si="35"/>
        <v>352083.33333333331</v>
      </c>
      <c r="C390" s="23"/>
      <c r="D390" s="23"/>
      <c r="E390" s="41">
        <f>+E389</f>
        <v>17604.166666666668</v>
      </c>
      <c r="F390" s="38"/>
      <c r="G390" s="38">
        <f>+G389</f>
        <v>36088.541666666664</v>
      </c>
      <c r="H390" s="23"/>
      <c r="I390" s="23"/>
      <c r="J390" s="23"/>
      <c r="K390" s="40"/>
      <c r="L390" s="30"/>
      <c r="M390" s="52">
        <f t="shared" si="32"/>
        <v>405776.04166666669</v>
      </c>
    </row>
    <row r="391" spans="1:252" s="31" customFormat="1" x14ac:dyDescent="0.2">
      <c r="A391" s="72">
        <v>51348</v>
      </c>
      <c r="B391" s="41">
        <f t="shared" si="35"/>
        <v>352083.33333333331</v>
      </c>
      <c r="C391" s="23"/>
      <c r="D391" s="23"/>
      <c r="E391" s="41">
        <f>+E390</f>
        <v>17604.166666666668</v>
      </c>
      <c r="F391" s="38"/>
      <c r="G391" s="38">
        <f>+G390</f>
        <v>36088.541666666664</v>
      </c>
      <c r="H391" s="23"/>
      <c r="I391" s="23"/>
      <c r="J391" s="23"/>
      <c r="K391" s="40"/>
      <c r="L391" s="30"/>
      <c r="M391" s="52">
        <f t="shared" si="32"/>
        <v>405776.04166666669</v>
      </c>
    </row>
    <row r="392" spans="1:252" s="31" customFormat="1" x14ac:dyDescent="0.2">
      <c r="A392" s="72">
        <v>51379</v>
      </c>
      <c r="B392" s="41">
        <f t="shared" si="35"/>
        <v>352083.33333333331</v>
      </c>
      <c r="C392" s="23"/>
      <c r="D392" s="23"/>
      <c r="E392" s="41">
        <f>+E391</f>
        <v>17604.166666666668</v>
      </c>
      <c r="F392" s="38"/>
      <c r="G392" s="38">
        <f>+G391</f>
        <v>36088.541666666664</v>
      </c>
      <c r="H392" s="23"/>
      <c r="I392" s="23"/>
      <c r="J392" s="23"/>
      <c r="K392" s="40"/>
      <c r="L392" s="30"/>
      <c r="M392" s="52">
        <f t="shared" si="32"/>
        <v>405776.04166666669</v>
      </c>
    </row>
    <row r="393" spans="1:252" s="31" customFormat="1" x14ac:dyDescent="0.2">
      <c r="A393" s="72">
        <v>51409</v>
      </c>
      <c r="B393" s="41">
        <f t="shared" si="35"/>
        <v>352083.33333333331</v>
      </c>
      <c r="C393" s="23"/>
      <c r="D393" s="23"/>
      <c r="E393" s="41">
        <f>+E392</f>
        <v>17604.166666666668</v>
      </c>
      <c r="F393" s="38"/>
      <c r="G393" s="38">
        <f>+G392</f>
        <v>36088.541666666664</v>
      </c>
      <c r="H393" s="23"/>
      <c r="I393" s="23"/>
      <c r="J393" s="23"/>
      <c r="K393" s="40"/>
      <c r="L393" s="30"/>
      <c r="M393" s="52">
        <f t="shared" si="32"/>
        <v>405776.04166666669</v>
      </c>
    </row>
    <row r="394" spans="1:252" s="37" customFormat="1" x14ac:dyDescent="0.2">
      <c r="A394" s="72">
        <v>51440</v>
      </c>
      <c r="B394" s="41"/>
      <c r="C394" s="33">
        <v>4225000</v>
      </c>
      <c r="D394" s="54"/>
      <c r="E394" s="33"/>
      <c r="F394" s="34">
        <f>+F388</f>
        <v>105625</v>
      </c>
      <c r="G394" s="34">
        <v>0</v>
      </c>
      <c r="H394" s="33">
        <f>+C394+F394</f>
        <v>4330625</v>
      </c>
      <c r="I394" s="33">
        <f>+H394*0.05</f>
        <v>216531.25</v>
      </c>
      <c r="J394" s="33">
        <f>+H394+H388</f>
        <v>4436250</v>
      </c>
      <c r="K394" s="39"/>
      <c r="L394" s="55"/>
      <c r="M394" s="53">
        <f t="shared" si="32"/>
        <v>0</v>
      </c>
    </row>
    <row r="395" spans="1:252" s="83" customFormat="1" ht="12.6" thickBot="1" x14ac:dyDescent="0.3">
      <c r="A395" s="76"/>
      <c r="B395" s="77">
        <f>SUM(B20:B394)</f>
        <v>60260000.000000037</v>
      </c>
      <c r="C395" s="77">
        <f>SUM(C20:C394)</f>
        <v>60260000</v>
      </c>
      <c r="D395" s="78" t="s">
        <v>66</v>
      </c>
      <c r="E395" s="79"/>
      <c r="F395" s="80">
        <f>SUM(F20:F394)</f>
        <v>57961235.100000001</v>
      </c>
      <c r="G395" s="80">
        <f>SUM(G20:G394)</f>
        <v>5626101.5524999974</v>
      </c>
      <c r="H395" s="80">
        <f>SUM(H20:H394)</f>
        <v>118221235.09999999</v>
      </c>
      <c r="I395" s="77"/>
      <c r="J395" s="80">
        <f>SUM(J20:J394)</f>
        <v>118221235.09999999</v>
      </c>
      <c r="K395" s="81"/>
      <c r="L395" s="82"/>
      <c r="M395" s="80">
        <f>SUM(M20:M394)</f>
        <v>118148132.81250001</v>
      </c>
      <c r="IR395" s="84">
        <f>SUM(A395:IQ395)</f>
        <v>538697939.66500008</v>
      </c>
    </row>
    <row r="396" spans="1:252" customFormat="1" ht="13.8" thickTop="1" x14ac:dyDescent="0.25">
      <c r="B396" s="4"/>
      <c r="E396" s="4"/>
      <c r="F396" s="4"/>
      <c r="G396" s="4"/>
      <c r="H396" s="85"/>
      <c r="I396" s="4"/>
      <c r="J396" s="4"/>
      <c r="K396" s="8"/>
      <c r="M396" s="86"/>
    </row>
    <row r="397" spans="1:252" ht="12" x14ac:dyDescent="0.25">
      <c r="B397" s="88" t="s">
        <v>67</v>
      </c>
      <c r="C397" s="89">
        <v>7855000</v>
      </c>
      <c r="D397" s="90" t="s">
        <v>68</v>
      </c>
      <c r="F397" s="89">
        <v>0</v>
      </c>
      <c r="H397" s="89">
        <v>7855000</v>
      </c>
      <c r="J397" s="89">
        <v>7855000</v>
      </c>
      <c r="O397" s="87"/>
    </row>
    <row r="398" spans="1:252" x14ac:dyDescent="0.2">
      <c r="B398" s="88"/>
      <c r="H398" s="92"/>
      <c r="M398" s="93"/>
      <c r="O398" s="87"/>
    </row>
    <row r="399" spans="1:252" ht="12" x14ac:dyDescent="0.25">
      <c r="B399" s="88" t="s">
        <v>69</v>
      </c>
      <c r="C399" s="89">
        <f>+C395+C397</f>
        <v>68115000</v>
      </c>
      <c r="D399" s="90" t="s">
        <v>70</v>
      </c>
      <c r="F399" s="89">
        <f>+F395+F397</f>
        <v>57961235.100000001</v>
      </c>
      <c r="H399" s="89">
        <f>+H395+H397</f>
        <v>126076235.09999999</v>
      </c>
      <c r="J399" s="89">
        <f>+J395+J397</f>
        <v>126076235.09999999</v>
      </c>
      <c r="O399" s="87"/>
    </row>
    <row r="400" spans="1:252" x14ac:dyDescent="0.2">
      <c r="H400" s="92"/>
      <c r="M400" s="93"/>
      <c r="O400" s="87"/>
    </row>
    <row r="401" spans="1:15" ht="12" x14ac:dyDescent="0.25">
      <c r="B401" s="88" t="s">
        <v>71</v>
      </c>
      <c r="C401" s="89">
        <v>58365554.219999999</v>
      </c>
      <c r="D401" s="90" t="s">
        <v>72</v>
      </c>
      <c r="H401" s="92"/>
      <c r="M401" s="93"/>
      <c r="O401" s="87"/>
    </row>
    <row r="402" spans="1:15" x14ac:dyDescent="0.2">
      <c r="H402" s="92"/>
      <c r="M402" s="93"/>
      <c r="O402" s="87"/>
    </row>
    <row r="403" spans="1:15" ht="12" x14ac:dyDescent="0.25">
      <c r="A403" s="94"/>
      <c r="B403" s="95" t="s">
        <v>73</v>
      </c>
      <c r="C403" s="89">
        <f>+C395-C401</f>
        <v>1894445.7800000012</v>
      </c>
      <c r="D403" s="96" t="s">
        <v>74</v>
      </c>
      <c r="E403" s="95"/>
      <c r="F403" s="88"/>
      <c r="G403" s="87"/>
      <c r="H403" s="92"/>
      <c r="L403" s="97"/>
      <c r="M403" s="98"/>
      <c r="O403" s="87"/>
    </row>
    <row r="404" spans="1:15" x14ac:dyDescent="0.2">
      <c r="A404" s="94"/>
      <c r="B404" s="95"/>
      <c r="C404" s="89"/>
      <c r="D404" s="89"/>
      <c r="E404" s="95"/>
      <c r="F404" s="88"/>
      <c r="G404" s="88"/>
      <c r="L404" s="97"/>
      <c r="O404" s="87"/>
    </row>
    <row r="405" spans="1:15" x14ac:dyDescent="0.2">
      <c r="A405" s="87" t="s">
        <v>75</v>
      </c>
      <c r="O405" s="87"/>
    </row>
    <row r="406" spans="1:15" x14ac:dyDescent="0.2">
      <c r="O406" s="87"/>
    </row>
    <row r="407" spans="1:15" x14ac:dyDescent="0.2">
      <c r="O407" s="87"/>
    </row>
    <row r="408" spans="1:15" x14ac:dyDescent="0.2">
      <c r="C408" s="89">
        <v>58404740.579999998</v>
      </c>
      <c r="D408" s="99" t="s">
        <v>76</v>
      </c>
      <c r="O408" s="87"/>
    </row>
    <row r="409" spans="1:15" x14ac:dyDescent="0.2">
      <c r="C409" s="89"/>
      <c r="O409" s="87"/>
    </row>
    <row r="410" spans="1:15" x14ac:dyDescent="0.2">
      <c r="C410" s="89"/>
      <c r="O410" s="87"/>
    </row>
  </sheetData>
  <mergeCells count="3">
    <mergeCell ref="A4:L4"/>
    <mergeCell ref="A5:L5"/>
    <mergeCell ref="A6:L6"/>
  </mergeCells>
  <phoneticPr fontId="0" type="noConversion"/>
  <printOptions horizontalCentered="1"/>
  <pageMargins left="0.39" right="0.27" top="0.5" bottom="0.72" header="0.5" footer="0.24"/>
  <pageSetup scale="40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30CA04-821D-4D9B-BB07-3795A4EBFF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B48BA2-5ACF-49E3-8E23-C544D04ADF86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c85253b9-0a55-49a1-98ad-b5b6252d7079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5CE6F56-D84E-4DE0-8B16-B7D3090C1C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WCH20 Monthly Entries</vt:lpstr>
      <vt:lpstr>New Amort Sch with Call</vt:lpstr>
      <vt:lpstr>'New Amort Sch with Call'!Print_Area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2016-04-11T16:24:56Z</dcterms:created>
  <dcterms:modified xsi:type="dcterms:W3CDTF">2016-04-14T15:57:21Z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