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892" windowWidth="15480" windowHeight="1800"/>
  </bookViews>
  <sheets>
    <sheet name="EOL M&amp;S Accrual PTN" sheetId="8" r:id="rId1"/>
    <sheet name="228.414" sheetId="5" r:id="rId2"/>
    <sheet name="Turkey Point" sheetId="9" r:id="rId3"/>
    <sheet name="Additional Support" sheetId="10" r:id="rId4"/>
  </sheets>
  <definedNames>
    <definedName name="_xlnm.Print_Area" localSheetId="0">'EOL M&amp;S Accrual PTN'!$A$1:$J$44</definedName>
    <definedName name="_xlnm.Print_Titles" localSheetId="1">'228.414'!$A:$A,'228.414'!$4:$7</definedName>
    <definedName name="_xlnm.Print_Titles" localSheetId="2">'Turkey Point'!$A:$B</definedName>
    <definedName name="turnover">#REF!</definedName>
  </definedNames>
  <calcPr calcId="145621"/>
</workbook>
</file>

<file path=xl/calcChain.xml><?xml version="1.0" encoding="utf-8"?>
<calcChain xmlns="http://schemas.openxmlformats.org/spreadsheetml/2006/main">
  <c r="Q29" i="10" l="1"/>
  <c r="F25" i="8" s="1"/>
  <c r="K11" i="9"/>
  <c r="N11" i="9" s="1"/>
  <c r="Q11" i="9" s="1"/>
  <c r="T11" i="9" s="1"/>
  <c r="W11" i="9" s="1"/>
  <c r="Z11" i="9" s="1"/>
  <c r="AC11" i="9" s="1"/>
  <c r="AF11" i="9" s="1"/>
  <c r="AI11" i="9" s="1"/>
  <c r="AL11" i="9" s="1"/>
  <c r="AO11" i="9" s="1"/>
  <c r="AR11" i="9" s="1"/>
  <c r="AU11" i="9" s="1"/>
  <c r="AX11" i="9" s="1"/>
  <c r="BA11" i="9" s="1"/>
  <c r="BD11" i="9" s="1"/>
  <c r="I11" i="9"/>
  <c r="L11" i="9" s="1"/>
  <c r="O11" i="9" s="1"/>
  <c r="R11" i="9" s="1"/>
  <c r="U11" i="9" s="1"/>
  <c r="X11" i="9" s="1"/>
  <c r="AA11" i="9" s="1"/>
  <c r="AD11" i="9" s="1"/>
  <c r="AG11" i="9" s="1"/>
  <c r="AJ11" i="9" s="1"/>
  <c r="AM11" i="9" s="1"/>
  <c r="AP11" i="9" s="1"/>
  <c r="AS11" i="9" s="1"/>
  <c r="AV11" i="9" s="1"/>
  <c r="AY11" i="9" s="1"/>
  <c r="BB11" i="9" s="1"/>
  <c r="BE11" i="9" s="1"/>
  <c r="H11" i="9"/>
  <c r="G11" i="9"/>
  <c r="J11" i="9" s="1"/>
  <c r="M11" i="9" s="1"/>
  <c r="P11" i="9" s="1"/>
  <c r="S11" i="9" s="1"/>
  <c r="V11" i="9" s="1"/>
  <c r="Y11" i="9" s="1"/>
  <c r="AB11" i="9" s="1"/>
  <c r="AE11" i="9" s="1"/>
  <c r="AH11" i="9" s="1"/>
  <c r="AK11" i="9" s="1"/>
  <c r="AN11" i="9" s="1"/>
  <c r="AQ11" i="9" s="1"/>
  <c r="AT11" i="9" s="1"/>
  <c r="AW11" i="9" s="1"/>
  <c r="AZ11" i="9" s="1"/>
  <c r="BC11" i="9" s="1"/>
  <c r="BH15" i="9"/>
  <c r="BI15" i="9" s="1"/>
  <c r="D14" i="9"/>
  <c r="C12" i="5"/>
  <c r="D12" i="5" s="1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AN12" i="5" s="1"/>
  <c r="AO12" i="5" s="1"/>
  <c r="AP12" i="5" s="1"/>
  <c r="AQ12" i="5" s="1"/>
  <c r="AS12" i="5" s="1"/>
  <c r="C13" i="5" l="1"/>
  <c r="D15" i="9"/>
  <c r="E14" i="9"/>
  <c r="F14" i="9" s="1"/>
  <c r="F15" i="9"/>
  <c r="E15" i="9"/>
  <c r="D16" i="9"/>
  <c r="D27" i="9"/>
  <c r="D26" i="9"/>
  <c r="D29" i="9"/>
  <c r="D28" i="9"/>
  <c r="D30" i="9"/>
  <c r="D24" i="9"/>
  <c r="D23" i="9"/>
  <c r="D22" i="9"/>
  <c r="D25" i="9"/>
  <c r="D20" i="9"/>
  <c r="D19" i="9"/>
  <c r="D18" i="9"/>
  <c r="D17" i="9"/>
  <c r="D21" i="9"/>
  <c r="BH29" i="9"/>
  <c r="BI29" i="9" s="1"/>
  <c r="BH27" i="9"/>
  <c r="BI27" i="9" s="1"/>
  <c r="BH21" i="9"/>
  <c r="BI21" i="9" s="1"/>
  <c r="BH24" i="9"/>
  <c r="BI24" i="9" s="1"/>
  <c r="BH16" i="9"/>
  <c r="BI16" i="9" s="1"/>
  <c r="D13" i="9"/>
  <c r="BF15" i="5"/>
  <c r="AT12" i="5"/>
  <c r="AU12" i="5" s="1"/>
  <c r="AV12" i="5" s="1"/>
  <c r="AW12" i="5" s="1"/>
  <c r="AX12" i="5" s="1"/>
  <c r="AY12" i="5" s="1"/>
  <c r="AZ12" i="5" s="1"/>
  <c r="BA12" i="5" s="1"/>
  <c r="BB12" i="5" s="1"/>
  <c r="BC12" i="5" s="1"/>
  <c r="BD12" i="5" s="1"/>
  <c r="BF12" i="5" s="1"/>
  <c r="BR15" i="5" s="1"/>
  <c r="BR16" i="5" l="1"/>
  <c r="BR17" i="5" s="1"/>
  <c r="G14" i="9"/>
  <c r="H14" i="9" s="1"/>
  <c r="E21" i="9"/>
  <c r="F21" i="9" s="1"/>
  <c r="E20" i="9"/>
  <c r="F20" i="9" s="1"/>
  <c r="E26" i="9"/>
  <c r="F26" i="9" s="1"/>
  <c r="E13" i="9"/>
  <c r="F13" i="9" s="1"/>
  <c r="F19" i="9"/>
  <c r="E19" i="9"/>
  <c r="E23" i="9"/>
  <c r="F23" i="9" s="1"/>
  <c r="E29" i="9"/>
  <c r="F29" i="9" s="1"/>
  <c r="E24" i="9"/>
  <c r="F24" i="9" s="1"/>
  <c r="E17" i="9"/>
  <c r="F17" i="9" s="1"/>
  <c r="E25" i="9"/>
  <c r="F25" i="9"/>
  <c r="E30" i="9"/>
  <c r="F30" i="9" s="1"/>
  <c r="E27" i="9"/>
  <c r="F27" i="9" s="1"/>
  <c r="G15" i="9"/>
  <c r="H15" i="9" s="1"/>
  <c r="E18" i="9"/>
  <c r="F18" i="9" s="1"/>
  <c r="F22" i="9"/>
  <c r="E22" i="9"/>
  <c r="E28" i="9"/>
  <c r="F28" i="9" s="1"/>
  <c r="E16" i="9"/>
  <c r="F16" i="9" s="1"/>
  <c r="BF14" i="5"/>
  <c r="BF16" i="5" s="1"/>
  <c r="BF17" i="5" s="1"/>
  <c r="BG12" i="5"/>
  <c r="BH12" i="5" s="1"/>
  <c r="BI12" i="5" s="1"/>
  <c r="BJ12" i="5" s="1"/>
  <c r="BK12" i="5" s="1"/>
  <c r="BL12" i="5" s="1"/>
  <c r="BM12" i="5" s="1"/>
  <c r="BN12" i="5" s="1"/>
  <c r="BO12" i="5" s="1"/>
  <c r="BP12" i="5" s="1"/>
  <c r="BQ12" i="5" s="1"/>
  <c r="BR12" i="5" s="1"/>
  <c r="BR14" i="5" s="1"/>
  <c r="F19" i="8" s="1"/>
  <c r="G27" i="9" l="1"/>
  <c r="H27" i="9" s="1"/>
  <c r="G29" i="9"/>
  <c r="H29" i="9" s="1"/>
  <c r="G20" i="9"/>
  <c r="H20" i="9" s="1"/>
  <c r="I20" i="9" s="1"/>
  <c r="G18" i="9"/>
  <c r="H18" i="9" s="1"/>
  <c r="G23" i="9"/>
  <c r="H23" i="9" s="1"/>
  <c r="G24" i="9"/>
  <c r="H24" i="9" s="1"/>
  <c r="G21" i="9"/>
  <c r="H21" i="9" s="1"/>
  <c r="G25" i="9"/>
  <c r="H25" i="9" s="1"/>
  <c r="I15" i="9"/>
  <c r="G22" i="9"/>
  <c r="H22" i="9" s="1"/>
  <c r="G17" i="9"/>
  <c r="H17" i="9" s="1"/>
  <c r="G26" i="9"/>
  <c r="H26" i="9" s="1"/>
  <c r="F31" i="9"/>
  <c r="I13" i="9"/>
  <c r="G13" i="9"/>
  <c r="H13" i="9" s="1"/>
  <c r="G16" i="9"/>
  <c r="H16" i="9" s="1"/>
  <c r="G30" i="9"/>
  <c r="H30" i="9" s="1"/>
  <c r="I30" i="9" s="1"/>
  <c r="G19" i="9"/>
  <c r="H19" i="9" s="1"/>
  <c r="G28" i="9"/>
  <c r="H28" i="9" s="1"/>
  <c r="I14" i="9"/>
  <c r="I29" i="9" l="1"/>
  <c r="I17" i="9"/>
  <c r="I22" i="9"/>
  <c r="I25" i="9"/>
  <c r="J25" i="9" s="1"/>
  <c r="I27" i="9"/>
  <c r="J30" i="9"/>
  <c r="K30" i="9" s="1"/>
  <c r="L30" i="9" s="1"/>
  <c r="J20" i="9"/>
  <c r="K20" i="9" s="1"/>
  <c r="J14" i="9"/>
  <c r="K14" i="9" s="1"/>
  <c r="J29" i="9"/>
  <c r="K29" i="9" s="1"/>
  <c r="L29" i="9" s="1"/>
  <c r="I28" i="9"/>
  <c r="I19" i="9"/>
  <c r="I16" i="9"/>
  <c r="I24" i="9"/>
  <c r="I18" i="9"/>
  <c r="J22" i="9"/>
  <c r="K22" i="9" s="1"/>
  <c r="I26" i="9"/>
  <c r="I21" i="9"/>
  <c r="I23" i="9"/>
  <c r="J27" i="9"/>
  <c r="K27" i="9" s="1"/>
  <c r="L27" i="9" s="1"/>
  <c r="J13" i="9"/>
  <c r="K13" i="9" s="1"/>
  <c r="J17" i="9"/>
  <c r="K17" i="9" s="1"/>
  <c r="J15" i="9"/>
  <c r="K15" i="9" s="1"/>
  <c r="I31" i="9" l="1"/>
  <c r="K25" i="9"/>
  <c r="L25" i="9" s="1"/>
  <c r="M25" i="9" s="1"/>
  <c r="N25" i="9" s="1"/>
  <c r="L15" i="9"/>
  <c r="L20" i="9"/>
  <c r="M20" i="9" s="1"/>
  <c r="N20" i="9" s="1"/>
  <c r="M29" i="9"/>
  <c r="N29" i="9" s="1"/>
  <c r="M27" i="9"/>
  <c r="N27" i="9" s="1"/>
  <c r="O27" i="9" s="1"/>
  <c r="M30" i="9"/>
  <c r="N30" i="9" s="1"/>
  <c r="O30" i="9" s="1"/>
  <c r="J28" i="9"/>
  <c r="K28" i="9" s="1"/>
  <c r="L13" i="9"/>
  <c r="J23" i="9"/>
  <c r="K23" i="9" s="1"/>
  <c r="L22" i="9"/>
  <c r="J19" i="9"/>
  <c r="K19" i="9" s="1"/>
  <c r="L19" i="9" s="1"/>
  <c r="J18" i="9"/>
  <c r="K18" i="9" s="1"/>
  <c r="L17" i="9"/>
  <c r="J26" i="9"/>
  <c r="K26" i="9" s="1"/>
  <c r="J24" i="9"/>
  <c r="K24" i="9" s="1"/>
  <c r="L14" i="9"/>
  <c r="J21" i="9"/>
  <c r="K21" i="9" s="1"/>
  <c r="M15" i="9"/>
  <c r="N15" i="9" s="1"/>
  <c r="O15" i="9" s="1"/>
  <c r="J16" i="9"/>
  <c r="K16" i="9" s="1"/>
  <c r="L18" i="9" l="1"/>
  <c r="M18" i="9" s="1"/>
  <c r="L16" i="9"/>
  <c r="L28" i="9"/>
  <c r="M28" i="9" s="1"/>
  <c r="O29" i="9"/>
  <c r="P15" i="9"/>
  <c r="Q15" i="9" s="1"/>
  <c r="M19" i="9"/>
  <c r="N19" i="9" s="1"/>
  <c r="P30" i="9"/>
  <c r="P27" i="9"/>
  <c r="Q27" i="9" s="1"/>
  <c r="O25" i="9"/>
  <c r="M14" i="9"/>
  <c r="N14" i="9" s="1"/>
  <c r="L26" i="9"/>
  <c r="M22" i="9"/>
  <c r="N22" i="9" s="1"/>
  <c r="L24" i="9"/>
  <c r="L23" i="9"/>
  <c r="P29" i="9"/>
  <c r="Q29" i="9" s="1"/>
  <c r="M16" i="9"/>
  <c r="N16" i="9" s="1"/>
  <c r="M17" i="9"/>
  <c r="N17" i="9" s="1"/>
  <c r="L21" i="9"/>
  <c r="O20" i="9"/>
  <c r="M13" i="9"/>
  <c r="N13" i="9" s="1"/>
  <c r="N18" i="9" l="1"/>
  <c r="O18" i="9" s="1"/>
  <c r="P18" i="9" s="1"/>
  <c r="Q18" i="9" s="1"/>
  <c r="R18" i="9" s="1"/>
  <c r="N28" i="9"/>
  <c r="O28" i="9" s="1"/>
  <c r="O22" i="9"/>
  <c r="P22" i="9" s="1"/>
  <c r="R27" i="9"/>
  <c r="S27" i="9" s="1"/>
  <c r="T27" i="9" s="1"/>
  <c r="L31" i="9"/>
  <c r="O17" i="9"/>
  <c r="O19" i="9"/>
  <c r="P19" i="9" s="1"/>
  <c r="R20" i="9"/>
  <c r="P20" i="9"/>
  <c r="Q20" i="9" s="1"/>
  <c r="R29" i="9"/>
  <c r="O14" i="9"/>
  <c r="P17" i="9"/>
  <c r="Q17" i="9" s="1"/>
  <c r="P25" i="9"/>
  <c r="Q25" i="9" s="1"/>
  <c r="O13" i="9"/>
  <c r="M23" i="9"/>
  <c r="N23" i="9" s="1"/>
  <c r="M26" i="9"/>
  <c r="N26" i="9" s="1"/>
  <c r="M21" i="9"/>
  <c r="N21" i="9" s="1"/>
  <c r="O16" i="9"/>
  <c r="O24" i="9"/>
  <c r="M24" i="9"/>
  <c r="N24" i="9" s="1"/>
  <c r="R30" i="9"/>
  <c r="R15" i="9"/>
  <c r="Q19" i="9" l="1"/>
  <c r="R19" i="9" s="1"/>
  <c r="S19" i="9" s="1"/>
  <c r="T19" i="9" s="1"/>
  <c r="Q22" i="9"/>
  <c r="R22" i="9" s="1"/>
  <c r="P28" i="9"/>
  <c r="Q28" i="9" s="1"/>
  <c r="U27" i="9"/>
  <c r="V27" i="9" s="1"/>
  <c r="W27" i="9" s="1"/>
  <c r="O26" i="9"/>
  <c r="S18" i="9"/>
  <c r="T18" i="9" s="1"/>
  <c r="P24" i="9"/>
  <c r="Q24" i="9" s="1"/>
  <c r="S20" i="9"/>
  <c r="T20" i="9" s="1"/>
  <c r="S15" i="9"/>
  <c r="T15" i="9" s="1"/>
  <c r="U15" i="9" s="1"/>
  <c r="S30" i="9"/>
  <c r="T30" i="9" s="1"/>
  <c r="O21" i="9"/>
  <c r="R17" i="9"/>
  <c r="P13" i="9"/>
  <c r="Q13" i="9" s="1"/>
  <c r="R13" i="9"/>
  <c r="P16" i="9"/>
  <c r="Q16" i="9" s="1"/>
  <c r="R16" i="9"/>
  <c r="O23" i="9"/>
  <c r="R25" i="9"/>
  <c r="P14" i="9"/>
  <c r="Q14" i="9" s="1"/>
  <c r="P26" i="9"/>
  <c r="Q26" i="9" s="1"/>
  <c r="S29" i="9"/>
  <c r="T29" i="9" s="1"/>
  <c r="U30" i="9" l="1"/>
  <c r="S22" i="9"/>
  <c r="T22" i="9" s="1"/>
  <c r="R26" i="9"/>
  <c r="S26" i="9" s="1"/>
  <c r="T26" i="9" s="1"/>
  <c r="U18" i="9"/>
  <c r="R28" i="9"/>
  <c r="S28" i="9" s="1"/>
  <c r="T28" i="9" s="1"/>
  <c r="V15" i="9"/>
  <c r="W15" i="9" s="1"/>
  <c r="X15" i="9" s="1"/>
  <c r="P21" i="9"/>
  <c r="Q21" i="9" s="1"/>
  <c r="S16" i="9"/>
  <c r="T16" i="9" s="1"/>
  <c r="U29" i="9"/>
  <c r="R14" i="9"/>
  <c r="S17" i="9"/>
  <c r="T17" i="9" s="1"/>
  <c r="U20" i="9"/>
  <c r="R24" i="9"/>
  <c r="S25" i="9"/>
  <c r="T25" i="9" s="1"/>
  <c r="U28" i="9"/>
  <c r="P23" i="9"/>
  <c r="Q23" i="9" s="1"/>
  <c r="R23" i="9"/>
  <c r="U19" i="9"/>
  <c r="V18" i="9"/>
  <c r="W18" i="9" s="1"/>
  <c r="S13" i="9"/>
  <c r="T13" i="9" s="1"/>
  <c r="V30" i="9"/>
  <c r="W30" i="9" s="1"/>
  <c r="O31" i="9"/>
  <c r="X27" i="9"/>
  <c r="X18" i="9" l="1"/>
  <c r="U25" i="9"/>
  <c r="X30" i="9"/>
  <c r="Y30" i="9" s="1"/>
  <c r="Z30" i="9" s="1"/>
  <c r="U13" i="9"/>
  <c r="U22" i="9"/>
  <c r="Y15" i="9"/>
  <c r="Z15" i="9" s="1"/>
  <c r="AA15" i="9" s="1"/>
  <c r="Y27" i="9"/>
  <c r="Z27" i="9" s="1"/>
  <c r="AA27" i="9" s="1"/>
  <c r="Y18" i="9"/>
  <c r="Z18" i="9" s="1"/>
  <c r="V28" i="9"/>
  <c r="W28" i="9" s="1"/>
  <c r="V29" i="9"/>
  <c r="W29" i="9" s="1"/>
  <c r="S24" i="9"/>
  <c r="T24" i="9" s="1"/>
  <c r="S14" i="9"/>
  <c r="T14" i="9" s="1"/>
  <c r="U14" i="9" s="1"/>
  <c r="U26" i="9"/>
  <c r="V13" i="9"/>
  <c r="W13" i="9" s="1"/>
  <c r="V20" i="9"/>
  <c r="W20" i="9" s="1"/>
  <c r="V19" i="9"/>
  <c r="W19" i="9" s="1"/>
  <c r="X19" i="9" s="1"/>
  <c r="U17" i="9"/>
  <c r="U16" i="9"/>
  <c r="R21" i="9"/>
  <c r="S23" i="9"/>
  <c r="T23" i="9" s="1"/>
  <c r="V25" i="9"/>
  <c r="W25" i="9" s="1"/>
  <c r="AA30" i="9" l="1"/>
  <c r="X28" i="9"/>
  <c r="V22" i="9"/>
  <c r="W22" i="9" s="1"/>
  <c r="X13" i="9"/>
  <c r="U24" i="9"/>
  <c r="U23" i="9"/>
  <c r="V23" i="9" s="1"/>
  <c r="W23" i="9" s="1"/>
  <c r="AB15" i="9"/>
  <c r="AC15" i="9" s="1"/>
  <c r="S21" i="9"/>
  <c r="T21" i="9" s="1"/>
  <c r="U21" i="9"/>
  <c r="R31" i="9"/>
  <c r="V14" i="9"/>
  <c r="W14" i="9" s="1"/>
  <c r="AB27" i="9"/>
  <c r="AC27" i="9" s="1"/>
  <c r="AD27" i="9" s="1"/>
  <c r="X25" i="9"/>
  <c r="Y19" i="9"/>
  <c r="Z19" i="9" s="1"/>
  <c r="Y28" i="9"/>
  <c r="Z28" i="9" s="1"/>
  <c r="V16" i="9"/>
  <c r="W16" i="9" s="1"/>
  <c r="U31" i="9"/>
  <c r="V24" i="9"/>
  <c r="W24" i="9" s="1"/>
  <c r="Y13" i="9"/>
  <c r="Z13" i="9" s="1"/>
  <c r="AB30" i="9"/>
  <c r="AC30" i="9" s="1"/>
  <c r="V17" i="9"/>
  <c r="W17" i="9" s="1"/>
  <c r="X20" i="9"/>
  <c r="V26" i="9"/>
  <c r="W26" i="9" s="1"/>
  <c r="X29" i="9"/>
  <c r="AA18" i="9"/>
  <c r="AA13" i="9" l="1"/>
  <c r="X16" i="9"/>
  <c r="X23" i="9"/>
  <c r="Y23" i="9" s="1"/>
  <c r="Z23" i="9" s="1"/>
  <c r="AD30" i="9"/>
  <c r="AE30" i="9" s="1"/>
  <c r="AF30" i="9" s="1"/>
  <c r="X14" i="9"/>
  <c r="X22" i="9"/>
  <c r="AB18" i="9"/>
  <c r="AC18" i="9" s="1"/>
  <c r="AB13" i="9"/>
  <c r="AC13" i="9" s="1"/>
  <c r="Y29" i="9"/>
  <c r="Z29" i="9" s="1"/>
  <c r="X17" i="9"/>
  <c r="X26" i="9"/>
  <c r="X24" i="9"/>
  <c r="AA28" i="9"/>
  <c r="Y25" i="9"/>
  <c r="Z25" i="9" s="1"/>
  <c r="AE27" i="9"/>
  <c r="AF27" i="9" s="1"/>
  <c r="Y16" i="9"/>
  <c r="Z16" i="9" s="1"/>
  <c r="V21" i="9"/>
  <c r="W21" i="9" s="1"/>
  <c r="Y20" i="9"/>
  <c r="Z20" i="9" s="1"/>
  <c r="AA19" i="9"/>
  <c r="Y14" i="9"/>
  <c r="Z14" i="9" s="1"/>
  <c r="AD15" i="9"/>
  <c r="X21" i="9" l="1"/>
  <c r="AG27" i="9"/>
  <c r="AD13" i="9"/>
  <c r="AE13" i="9" s="1"/>
  <c r="AF13" i="9" s="1"/>
  <c r="AA29" i="9"/>
  <c r="Y22" i="9"/>
  <c r="Z22" i="9" s="1"/>
  <c r="Y21" i="9"/>
  <c r="Z21" i="9" s="1"/>
  <c r="AA23" i="9"/>
  <c r="AA14" i="9"/>
  <c r="AB19" i="9"/>
  <c r="AC19" i="9" s="1"/>
  <c r="AA20" i="9"/>
  <c r="AA16" i="9"/>
  <c r="AA25" i="9"/>
  <c r="Y17" i="9"/>
  <c r="Z17" i="9" s="1"/>
  <c r="X31" i="9"/>
  <c r="AD18" i="9"/>
  <c r="AB28" i="9"/>
  <c r="AC28" i="9" s="1"/>
  <c r="AD28" i="9"/>
  <c r="Y24" i="9"/>
  <c r="Z24" i="9" s="1"/>
  <c r="AE15" i="9"/>
  <c r="AF15" i="9" s="1"/>
  <c r="AH27" i="9"/>
  <c r="AI27" i="9" s="1"/>
  <c r="AB29" i="9"/>
  <c r="AC29" i="9" s="1"/>
  <c r="Y26" i="9"/>
  <c r="Z26" i="9" s="1"/>
  <c r="AG30" i="9"/>
  <c r="AA21" i="9" l="1"/>
  <c r="AA26" i="9"/>
  <c r="AG13" i="9"/>
  <c r="AH13" i="9" s="1"/>
  <c r="AI13" i="9" s="1"/>
  <c r="AD29" i="9"/>
  <c r="AA22" i="9"/>
  <c r="AB22" i="9" s="1"/>
  <c r="AC22" i="9" s="1"/>
  <c r="AD22" i="9" s="1"/>
  <c r="AE22" i="9" s="1"/>
  <c r="AF22" i="9" s="1"/>
  <c r="AG22" i="9" s="1"/>
  <c r="AH22" i="9" s="1"/>
  <c r="AI22" i="9" s="1"/>
  <c r="AH30" i="9"/>
  <c r="AI30" i="9" s="1"/>
  <c r="AG15" i="9"/>
  <c r="AA17" i="9"/>
  <c r="AD19" i="9"/>
  <c r="AB25" i="9"/>
  <c r="AC25" i="9" s="1"/>
  <c r="AD25" i="9"/>
  <c r="AJ27" i="9"/>
  <c r="AA24" i="9"/>
  <c r="AB16" i="9"/>
  <c r="AC16" i="9" s="1"/>
  <c r="AB14" i="9"/>
  <c r="AC14" i="9" s="1"/>
  <c r="AB26" i="9"/>
  <c r="AC26" i="9" s="1"/>
  <c r="AD26" i="9"/>
  <c r="AE18" i="9"/>
  <c r="AF18" i="9" s="1"/>
  <c r="AB21" i="9"/>
  <c r="AC21" i="9" s="1"/>
  <c r="AE29" i="9"/>
  <c r="AF29" i="9" s="1"/>
  <c r="AE28" i="9"/>
  <c r="AF28" i="9" s="1"/>
  <c r="AB20" i="9"/>
  <c r="AC20" i="9" s="1"/>
  <c r="AB23" i="9"/>
  <c r="AC23" i="9" s="1"/>
  <c r="AD14" i="9" l="1"/>
  <c r="AA31" i="9"/>
  <c r="AD21" i="9"/>
  <c r="AE21" i="9" s="1"/>
  <c r="AF21" i="9" s="1"/>
  <c r="AG21" i="9" s="1"/>
  <c r="AJ22" i="9"/>
  <c r="AG18" i="9"/>
  <c r="AJ30" i="9"/>
  <c r="AK30" i="9" s="1"/>
  <c r="AL30" i="9" s="1"/>
  <c r="AD23" i="9"/>
  <c r="AE23" i="9" s="1"/>
  <c r="AF23" i="9" s="1"/>
  <c r="AE25" i="9"/>
  <c r="AF25" i="9" s="1"/>
  <c r="AG28" i="9"/>
  <c r="AK22" i="9"/>
  <c r="AL22" i="9" s="1"/>
  <c r="AD20" i="9"/>
  <c r="AG29" i="9"/>
  <c r="AB24" i="9"/>
  <c r="AC24" i="9" s="1"/>
  <c r="AB17" i="9"/>
  <c r="AC17" i="9" s="1"/>
  <c r="AE26" i="9"/>
  <c r="AF26" i="9" s="1"/>
  <c r="AK27" i="9"/>
  <c r="AL27" i="9" s="1"/>
  <c r="AE14" i="9"/>
  <c r="AF14" i="9" s="1"/>
  <c r="AH15" i="9"/>
  <c r="AI15" i="9" s="1"/>
  <c r="AH18" i="9"/>
  <c r="AI18" i="9" s="1"/>
  <c r="AD16" i="9"/>
  <c r="AJ13" i="9"/>
  <c r="AE19" i="9"/>
  <c r="AF19" i="9" s="1"/>
  <c r="AJ18" i="9" l="1"/>
  <c r="AM30" i="9"/>
  <c r="AD17" i="9"/>
  <c r="AG25" i="9"/>
  <c r="AH25" i="9" s="1"/>
  <c r="AI25" i="9" s="1"/>
  <c r="AG23" i="9"/>
  <c r="AD24" i="9"/>
  <c r="AD31" i="9" s="1"/>
  <c r="AH21" i="9"/>
  <c r="AI21" i="9" s="1"/>
  <c r="AN30" i="9"/>
  <c r="AO30" i="9" s="1"/>
  <c r="AP30" i="9" s="1"/>
  <c r="AE16" i="9"/>
  <c r="AF16" i="9" s="1"/>
  <c r="AG19" i="9"/>
  <c r="AM27" i="9"/>
  <c r="AE20" i="9"/>
  <c r="AF20" i="9" s="1"/>
  <c r="AG20" i="9" s="1"/>
  <c r="AK18" i="9"/>
  <c r="AL18" i="9" s="1"/>
  <c r="AK13" i="9"/>
  <c r="AL13" i="9" s="1"/>
  <c r="AM13" i="9"/>
  <c r="AJ15" i="9"/>
  <c r="AG14" i="9"/>
  <c r="AG26" i="9"/>
  <c r="AM22" i="9"/>
  <c r="AE24" i="9"/>
  <c r="AF24" i="9" s="1"/>
  <c r="AH23" i="9"/>
  <c r="AI23" i="9" s="1"/>
  <c r="AE17" i="9"/>
  <c r="AF17" i="9" s="1"/>
  <c r="AH29" i="9"/>
  <c r="AI29" i="9" s="1"/>
  <c r="AH28" i="9"/>
  <c r="AI28" i="9" s="1"/>
  <c r="AJ28" i="9" l="1"/>
  <c r="AH20" i="9"/>
  <c r="AI20" i="9" s="1"/>
  <c r="AQ30" i="9"/>
  <c r="AR30" i="9" s="1"/>
  <c r="AG17" i="9"/>
  <c r="AG24" i="9"/>
  <c r="AH14" i="9"/>
  <c r="AI14" i="9" s="1"/>
  <c r="AG16" i="9"/>
  <c r="AK28" i="9"/>
  <c r="AL28" i="9" s="1"/>
  <c r="AK15" i="9"/>
  <c r="AL15" i="9" s="1"/>
  <c r="AN27" i="9"/>
  <c r="AO27" i="9" s="1"/>
  <c r="AN22" i="9"/>
  <c r="AO22" i="9" s="1"/>
  <c r="AN13" i="9"/>
  <c r="AO13" i="9" s="1"/>
  <c r="AM18" i="9"/>
  <c r="AJ29" i="9"/>
  <c r="AJ23" i="9"/>
  <c r="AH26" i="9"/>
  <c r="AI26" i="9" s="1"/>
  <c r="AH19" i="9"/>
  <c r="AI19" i="9" s="1"/>
  <c r="AJ25" i="9"/>
  <c r="AJ21" i="9"/>
  <c r="AP22" i="9" l="1"/>
  <c r="AJ19" i="9"/>
  <c r="AK19" i="9" s="1"/>
  <c r="AL19" i="9" s="1"/>
  <c r="AS30" i="9"/>
  <c r="AT30" i="9" s="1"/>
  <c r="AU30" i="9" s="1"/>
  <c r="AK21" i="9"/>
  <c r="AL21" i="9" s="1"/>
  <c r="AK23" i="9"/>
  <c r="AL23" i="9" s="1"/>
  <c r="AP13" i="9"/>
  <c r="AP27" i="9"/>
  <c r="AM28" i="9"/>
  <c r="AJ14" i="9"/>
  <c r="AN18" i="9"/>
  <c r="AO18" i="9" s="1"/>
  <c r="AQ22" i="9"/>
  <c r="AR22" i="9" s="1"/>
  <c r="AH16" i="9"/>
  <c r="AI16" i="9" s="1"/>
  <c r="AH24" i="9"/>
  <c r="AI24" i="9" s="1"/>
  <c r="AK29" i="9"/>
  <c r="AL29" i="9" s="1"/>
  <c r="AM29" i="9" s="1"/>
  <c r="AK25" i="9"/>
  <c r="AL25" i="9" s="1"/>
  <c r="AJ26" i="9"/>
  <c r="AM15" i="9"/>
  <c r="AG31" i="9"/>
  <c r="AH17" i="9"/>
  <c r="AI17" i="9" s="1"/>
  <c r="AJ20" i="9"/>
  <c r="AM23" i="9" l="1"/>
  <c r="AJ24" i="9"/>
  <c r="AP18" i="9"/>
  <c r="AJ16" i="9"/>
  <c r="AN29" i="9"/>
  <c r="AO29" i="9" s="1"/>
  <c r="AP29" i="9" s="1"/>
  <c r="AK26" i="9"/>
  <c r="AL26" i="9" s="1"/>
  <c r="AM26" i="9" s="1"/>
  <c r="AJ17" i="9"/>
  <c r="AJ31" i="9" s="1"/>
  <c r="AM25" i="9"/>
  <c r="AS22" i="9"/>
  <c r="AK14" i="9"/>
  <c r="AL14" i="9" s="1"/>
  <c r="AM14" i="9"/>
  <c r="AV30" i="9"/>
  <c r="AK24" i="9"/>
  <c r="AL24" i="9" s="1"/>
  <c r="AN28" i="9"/>
  <c r="AO28" i="9" s="1"/>
  <c r="AP28" i="9" s="1"/>
  <c r="AK20" i="9"/>
  <c r="AL20" i="9" s="1"/>
  <c r="AN15" i="9"/>
  <c r="AO15" i="9" s="1"/>
  <c r="AK16" i="9"/>
  <c r="AL16" i="9" s="1"/>
  <c r="AQ18" i="9"/>
  <c r="AR18" i="9" s="1"/>
  <c r="AQ27" i="9"/>
  <c r="AR27" i="9" s="1"/>
  <c r="AS27" i="9"/>
  <c r="AN23" i="9"/>
  <c r="AO23" i="9" s="1"/>
  <c r="AQ13" i="9"/>
  <c r="AR13" i="9" s="1"/>
  <c r="AM21" i="9"/>
  <c r="AM19" i="9"/>
  <c r="AP23" i="9" l="1"/>
  <c r="AS18" i="9"/>
  <c r="AQ29" i="9"/>
  <c r="AR29" i="9" s="1"/>
  <c r="AQ23" i="9"/>
  <c r="AR23" i="9" s="1"/>
  <c r="AQ28" i="9"/>
  <c r="AR28" i="9" s="1"/>
  <c r="AN26" i="9"/>
  <c r="AO26" i="9" s="1"/>
  <c r="AS13" i="9"/>
  <c r="AN19" i="9"/>
  <c r="AO19" i="9" s="1"/>
  <c r="AM16" i="9"/>
  <c r="AM20" i="9"/>
  <c r="AM24" i="9"/>
  <c r="AN21" i="9"/>
  <c r="AO21" i="9" s="1"/>
  <c r="AT18" i="9"/>
  <c r="AU18" i="9" s="1"/>
  <c r="AT22" i="9"/>
  <c r="AU22" i="9" s="1"/>
  <c r="AP15" i="9"/>
  <c r="AN25" i="9"/>
  <c r="AO25" i="9" s="1"/>
  <c r="AP25" i="9"/>
  <c r="AW30" i="9"/>
  <c r="AX30" i="9" s="1"/>
  <c r="AT27" i="9"/>
  <c r="AU27" i="9" s="1"/>
  <c r="AN14" i="9"/>
  <c r="AO14" i="9" s="1"/>
  <c r="AK17" i="9"/>
  <c r="AL17" i="9" s="1"/>
  <c r="AM17" i="9" l="1"/>
  <c r="AM31" i="9" s="1"/>
  <c r="AP21" i="9"/>
  <c r="AV22" i="9"/>
  <c r="AW22" i="9" s="1"/>
  <c r="AX22" i="9" s="1"/>
  <c r="AY30" i="9"/>
  <c r="AZ30" i="9" s="1"/>
  <c r="BA30" i="9" s="1"/>
  <c r="AQ21" i="9"/>
  <c r="AR21" i="9" s="1"/>
  <c r="AS21" i="9" s="1"/>
  <c r="AV27" i="9"/>
  <c r="AP14" i="9"/>
  <c r="AN16" i="9"/>
  <c r="AO16" i="9" s="1"/>
  <c r="AP26" i="9"/>
  <c r="AS23" i="9"/>
  <c r="AQ25" i="9"/>
  <c r="AR25" i="9" s="1"/>
  <c r="AS25" i="9" s="1"/>
  <c r="AN24" i="9"/>
  <c r="AO24" i="9" s="1"/>
  <c r="AP19" i="9"/>
  <c r="AN17" i="9"/>
  <c r="AO17" i="9" s="1"/>
  <c r="AP17" i="9"/>
  <c r="AQ15" i="9"/>
  <c r="AR15" i="9" s="1"/>
  <c r="AV18" i="9"/>
  <c r="AN20" i="9"/>
  <c r="AO20" i="9" s="1"/>
  <c r="AT13" i="9"/>
  <c r="AU13" i="9" s="1"/>
  <c r="AS28" i="9"/>
  <c r="AS29" i="9"/>
  <c r="AV13" i="9" l="1"/>
  <c r="AW13" i="9" s="1"/>
  <c r="AX13" i="9" s="1"/>
  <c r="AT25" i="9"/>
  <c r="AU25" i="9" s="1"/>
  <c r="AT21" i="9"/>
  <c r="AU21" i="9" s="1"/>
  <c r="AQ17" i="9"/>
  <c r="AR17" i="9" s="1"/>
  <c r="AS17" i="9"/>
  <c r="AW27" i="9"/>
  <c r="AX27" i="9" s="1"/>
  <c r="AT28" i="9"/>
  <c r="AU28" i="9" s="1"/>
  <c r="AP20" i="9"/>
  <c r="AS15" i="9"/>
  <c r="AY22" i="9"/>
  <c r="AP24" i="9"/>
  <c r="AT23" i="9"/>
  <c r="AU23" i="9" s="1"/>
  <c r="AQ14" i="9"/>
  <c r="AR14" i="9" s="1"/>
  <c r="AQ26" i="9"/>
  <c r="AR26" i="9" s="1"/>
  <c r="AS26" i="9"/>
  <c r="AW18" i="9"/>
  <c r="AX18" i="9" s="1"/>
  <c r="BB30" i="9"/>
  <c r="AT29" i="9"/>
  <c r="AU29" i="9" s="1"/>
  <c r="AQ19" i="9"/>
  <c r="AR19" i="9" s="1"/>
  <c r="AS19" i="9" s="1"/>
  <c r="AP16" i="9"/>
  <c r="AP31" i="9" s="1"/>
  <c r="AV23" i="9" l="1"/>
  <c r="AS14" i="9"/>
  <c r="AY27" i="9"/>
  <c r="AZ27" i="9" s="1"/>
  <c r="BA27" i="9" s="1"/>
  <c r="AW23" i="9"/>
  <c r="AX23" i="9" s="1"/>
  <c r="AQ16" i="9"/>
  <c r="AR16" i="9" s="1"/>
  <c r="AV29" i="9"/>
  <c r="BC30" i="9"/>
  <c r="BE30" i="9" s="1"/>
  <c r="BF30" i="9" s="1"/>
  <c r="AT15" i="9"/>
  <c r="AU15" i="9" s="1"/>
  <c r="AV21" i="9"/>
  <c r="AT19" i="9"/>
  <c r="AU19" i="9" s="1"/>
  <c r="AQ20" i="9"/>
  <c r="AR20" i="9" s="1"/>
  <c r="AY13" i="9"/>
  <c r="AY18" i="9"/>
  <c r="AT14" i="9"/>
  <c r="AU14" i="9" s="1"/>
  <c r="AQ24" i="9"/>
  <c r="AR24" i="9" s="1"/>
  <c r="AT17" i="9"/>
  <c r="AU17" i="9" s="1"/>
  <c r="AT26" i="9"/>
  <c r="AU26" i="9" s="1"/>
  <c r="AZ22" i="9"/>
  <c r="BA22" i="9" s="1"/>
  <c r="AV28" i="9"/>
  <c r="AV25" i="9"/>
  <c r="BB22" i="9" l="1"/>
  <c r="AS24" i="9"/>
  <c r="AV15" i="9"/>
  <c r="AW15" i="9" s="1"/>
  <c r="AX15" i="9" s="1"/>
  <c r="AS16" i="9"/>
  <c r="BH30" i="9"/>
  <c r="BI30" i="9" s="1"/>
  <c r="AT24" i="9"/>
  <c r="AU24" i="9" s="1"/>
  <c r="AW29" i="9"/>
  <c r="AX29" i="9" s="1"/>
  <c r="AY29" i="9" s="1"/>
  <c r="AW28" i="9"/>
  <c r="AX28" i="9" s="1"/>
  <c r="AV26" i="9"/>
  <c r="BC22" i="9"/>
  <c r="BE22" i="9" s="1"/>
  <c r="BF22" i="9" s="1"/>
  <c r="AV17" i="9"/>
  <c r="AV14" i="9"/>
  <c r="AS20" i="9"/>
  <c r="AY21" i="9"/>
  <c r="AW21" i="9"/>
  <c r="AX21" i="9" s="1"/>
  <c r="BB27" i="9"/>
  <c r="AW25" i="9"/>
  <c r="AX25" i="9" s="1"/>
  <c r="AY25" i="9"/>
  <c r="AZ18" i="9"/>
  <c r="BA18" i="9" s="1"/>
  <c r="BB18" i="9"/>
  <c r="AT16" i="9"/>
  <c r="AU16" i="9" s="1"/>
  <c r="AZ13" i="9"/>
  <c r="BA13" i="9" s="1"/>
  <c r="AV19" i="9"/>
  <c r="AY23" i="9"/>
  <c r="AV24" i="9" l="1"/>
  <c r="BB13" i="9"/>
  <c r="AV16" i="9"/>
  <c r="BH22" i="9"/>
  <c r="BI22" i="9" s="1"/>
  <c r="AZ29" i="9"/>
  <c r="BA29" i="9" s="1"/>
  <c r="AZ25" i="9"/>
  <c r="BA25" i="9" s="1"/>
  <c r="BB25" i="9" s="1"/>
  <c r="AW24" i="9"/>
  <c r="AX24" i="9" s="1"/>
  <c r="AW19" i="9"/>
  <c r="AX19" i="9" s="1"/>
  <c r="AY15" i="9"/>
  <c r="AW17" i="9"/>
  <c r="AX17" i="9" s="1"/>
  <c r="AY28" i="9"/>
  <c r="BC18" i="9"/>
  <c r="BE18" i="9" s="1"/>
  <c r="BF18" i="9" s="1"/>
  <c r="AZ21" i="9"/>
  <c r="BA21" i="9" s="1"/>
  <c r="AZ23" i="9"/>
  <c r="BA23" i="9" s="1"/>
  <c r="BC13" i="9"/>
  <c r="BE13" i="9" s="1"/>
  <c r="AT20" i="9"/>
  <c r="AU20" i="9" s="1"/>
  <c r="AS31" i="9"/>
  <c r="AW16" i="9"/>
  <c r="AX16" i="9" s="1"/>
  <c r="BC27" i="9"/>
  <c r="BE27" i="9" s="1"/>
  <c r="AW14" i="9"/>
  <c r="AX14" i="9" s="1"/>
  <c r="AW26" i="9"/>
  <c r="AX26" i="9" s="1"/>
  <c r="AV20" i="9" l="1"/>
  <c r="AV31" i="9" s="1"/>
  <c r="AY24" i="9"/>
  <c r="AY16" i="9"/>
  <c r="AZ16" i="9" s="1"/>
  <c r="BA16" i="9" s="1"/>
  <c r="BF13" i="9"/>
  <c r="BC25" i="9"/>
  <c r="BE25" i="9" s="1"/>
  <c r="BF25" i="9" s="1"/>
  <c r="BH18" i="9"/>
  <c r="BI18" i="9" s="1"/>
  <c r="AY26" i="9"/>
  <c r="AY14" i="9"/>
  <c r="BB23" i="9"/>
  <c r="AY17" i="9"/>
  <c r="BB29" i="9"/>
  <c r="AZ24" i="9"/>
  <c r="BA24" i="9" s="1"/>
  <c r="BB24" i="9"/>
  <c r="AZ28" i="9"/>
  <c r="BA28" i="9" s="1"/>
  <c r="AZ15" i="9"/>
  <c r="BA15" i="9" s="1"/>
  <c r="AW20" i="9"/>
  <c r="AX20" i="9" s="1"/>
  <c r="BB21" i="9"/>
  <c r="AY19" i="9"/>
  <c r="BB28" i="9" l="1"/>
  <c r="AZ19" i="9"/>
  <c r="BA19" i="9" s="1"/>
  <c r="BH25" i="9"/>
  <c r="BI25" i="9" s="1"/>
  <c r="BC21" i="9"/>
  <c r="BE21" i="9" s="1"/>
  <c r="AY20" i="9"/>
  <c r="AZ17" i="9"/>
  <c r="BA17" i="9" s="1"/>
  <c r="BC24" i="9"/>
  <c r="BE24" i="9" s="1"/>
  <c r="BB15" i="9"/>
  <c r="AZ14" i="9"/>
  <c r="BA14" i="9" s="1"/>
  <c r="AY31" i="9"/>
  <c r="BH13" i="9"/>
  <c r="BI13" i="9" s="1"/>
  <c r="BC23" i="9"/>
  <c r="BE23" i="9" s="1"/>
  <c r="BF23" i="9" s="1"/>
  <c r="BC28" i="9"/>
  <c r="BE28" i="9" s="1"/>
  <c r="BF28" i="9" s="1"/>
  <c r="BC29" i="9"/>
  <c r="BE29" i="9" s="1"/>
  <c r="AZ26" i="9"/>
  <c r="BA26" i="9" s="1"/>
  <c r="BB26" i="9" s="1"/>
  <c r="BB16" i="9"/>
  <c r="BH28" i="9" l="1"/>
  <c r="BI28" i="9" s="1"/>
  <c r="BC16" i="9"/>
  <c r="BE16" i="9" s="1"/>
  <c r="BC15" i="9"/>
  <c r="BE15" i="9" s="1"/>
  <c r="BH23" i="9"/>
  <c r="BI23" i="9" s="1"/>
  <c r="BC26" i="9"/>
  <c r="BE26" i="9" s="1"/>
  <c r="BF26" i="9" s="1"/>
  <c r="AZ20" i="9"/>
  <c r="BA20" i="9" s="1"/>
  <c r="BB20" i="9" s="1"/>
  <c r="BB14" i="9"/>
  <c r="BB17" i="9"/>
  <c r="BB19" i="9"/>
  <c r="BC20" i="9" l="1"/>
  <c r="BE20" i="9" s="1"/>
  <c r="BF20" i="9" s="1"/>
  <c r="BH26" i="9"/>
  <c r="BI26" i="9" s="1"/>
  <c r="BC14" i="9"/>
  <c r="BE14" i="9" s="1"/>
  <c r="BB31" i="9"/>
  <c r="BC17" i="9"/>
  <c r="BE17" i="9" s="1"/>
  <c r="BF17" i="9" s="1"/>
  <c r="BC19" i="9"/>
  <c r="BE19" i="9" s="1"/>
  <c r="BF19" i="9" s="1"/>
  <c r="BH17" i="9" l="1"/>
  <c r="BI17" i="9" s="1"/>
  <c r="BH19" i="9"/>
  <c r="BI19" i="9" s="1"/>
  <c r="BF14" i="9"/>
  <c r="BE31" i="9"/>
  <c r="BH20" i="9"/>
  <c r="BI20" i="9" s="1"/>
  <c r="BH14" i="9" l="1"/>
  <c r="BH31" i="9" s="1"/>
  <c r="F14" i="8" s="1"/>
  <c r="BF31" i="9"/>
  <c r="F13" i="8" s="1"/>
  <c r="F15" i="8" s="1"/>
  <c r="F17" i="8" s="1"/>
  <c r="F21" i="8" s="1"/>
  <c r="F28" i="8" s="1"/>
  <c r="F36" i="8" l="1"/>
  <c r="F29" i="8"/>
  <c r="F37" i="8" s="1"/>
  <c r="BI14" i="9"/>
  <c r="BI31" i="9" s="1"/>
</calcChain>
</file>

<file path=xl/sharedStrings.xml><?xml version="1.0" encoding="utf-8"?>
<sst xmlns="http://schemas.openxmlformats.org/spreadsheetml/2006/main" count="264" uniqueCount="132">
  <si>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</si>
  <si>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</si>
  <si>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</si>
  <si>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</si>
  <si>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</si>
  <si>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</si>
  <si>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</si>
  <si>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</si>
  <si>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</si>
  <si>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</si>
  <si>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</si>
  <si>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</si>
  <si>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</si>
  <si>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</si>
  <si>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</si>
  <si>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</si>
  <si>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</si>
  <si>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</si>
  <si>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Dec 2013</t>
  </si>
  <si>
    <t>Account Balance</t>
  </si>
  <si>
    <t>Description:</t>
  </si>
  <si>
    <t>Forecast Method:</t>
  </si>
  <si>
    <t>Actual</t>
  </si>
  <si>
    <t>Forecast</t>
  </si>
  <si>
    <t>228.414 Misc Op Res - End of Life M&amp;S Inventory PTN</t>
  </si>
  <si>
    <t>June 2011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</si>
  <si>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</si>
  <si>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</si>
  <si>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</si>
  <si>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</si>
  <si>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</si>
  <si>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</si>
  <si>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</si>
  <si>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</si>
  <si>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</si>
  <si>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</si>
  <si>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</si>
  <si>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Change in monthly amortization rate effective 1/1/2013 per amount approved in FPSC Docket 100458-EI.</t>
  </si>
  <si>
    <t>Turkey</t>
  </si>
  <si>
    <t>Point</t>
  </si>
  <si>
    <t>Unit 4</t>
  </si>
  <si>
    <t>Total Number of Months From:</t>
  </si>
  <si>
    <t>Monthly</t>
  </si>
  <si>
    <t>Annual</t>
  </si>
  <si>
    <t>Florida Power and Light Company</t>
  </si>
  <si>
    <t>Line</t>
  </si>
  <si>
    <t>Number</t>
  </si>
  <si>
    <t>Adjusted Ending Inventory Value @ End of License</t>
  </si>
  <si>
    <t>Estimated Salvage</t>
  </si>
  <si>
    <t>Inventory Subject to Write-off</t>
  </si>
  <si>
    <t>Turkey Point Plant</t>
  </si>
  <si>
    <t>FPL's Ownership Share 100%</t>
  </si>
  <si>
    <t>Effective 1/1/2017</t>
  </si>
  <si>
    <t>Current Accrual Effective 01/01/13</t>
  </si>
  <si>
    <t>Increase (Decrease) Required Effective 1/1/17</t>
  </si>
  <si>
    <t>Required Accrual From 1/1/17 to  End of License</t>
  </si>
  <si>
    <t>(Change in Annual Amortization Assuming An Effective Date of 1/1/2017)</t>
  </si>
  <si>
    <t>2015 Decommissioning Study</t>
  </si>
  <si>
    <t>A</t>
  </si>
  <si>
    <t>B</t>
  </si>
  <si>
    <t>Annual Accrual</t>
  </si>
  <si>
    <t>=</t>
  </si>
  <si>
    <t>Monthly Accrual</t>
  </si>
  <si>
    <t>Florida Power &amp; Light Company</t>
  </si>
  <si>
    <t>Projected Inventory Write-Off</t>
  </si>
  <si>
    <t>Public Util Private Fixed Investment - From EDM Model</t>
  </si>
  <si>
    <t>Inventory Turnover --&gt;</t>
  </si>
  <si>
    <r>
      <t xml:space="preserve">Salvage Recovery --&gt; </t>
    </r>
    <r>
      <rPr>
        <vertAlign val="superscript"/>
        <sz val="8"/>
        <rFont val="Arial"/>
        <family val="2"/>
      </rPr>
      <t>(1)</t>
    </r>
  </si>
  <si>
    <t>Commodity Description</t>
  </si>
  <si>
    <t>Com Code</t>
  </si>
  <si>
    <t>5/12/15 Balance as Proxy for Average  Balance</t>
  </si>
  <si>
    <t>Issues</t>
  </si>
  <si>
    <t>Purchases</t>
  </si>
  <si>
    <t>Average Balance</t>
  </si>
  <si>
    <t xml:space="preserve"> Purchases @ 25% of Issues</t>
  </si>
  <si>
    <t>Adjusted 2033 Balance to Write Off</t>
  </si>
  <si>
    <t>Comment</t>
  </si>
  <si>
    <t>Less Assumed Salvage Proceeds</t>
  </si>
  <si>
    <t>Net Write Off at End of Plant Life</t>
  </si>
  <si>
    <t>Actuators</t>
  </si>
  <si>
    <t>AC</t>
  </si>
  <si>
    <t>Bearings</t>
  </si>
  <si>
    <t>BE</t>
  </si>
  <si>
    <t>Cables, Wire, Coax, Opti</t>
  </si>
  <si>
    <t>CA</t>
  </si>
  <si>
    <t>Used for decommissioning</t>
  </si>
  <si>
    <t>Chemicals &amp; Compounds</t>
  </si>
  <si>
    <t>CM</t>
  </si>
  <si>
    <t>Assumed inventory is zero</t>
  </si>
  <si>
    <t>Electric Components</t>
  </si>
  <si>
    <t>EC</t>
  </si>
  <si>
    <t>Electric Switches, Relays, Fuses</t>
  </si>
  <si>
    <t>EL</t>
  </si>
  <si>
    <t>Fasteners</t>
  </si>
  <si>
    <t>FS</t>
  </si>
  <si>
    <t>Insulation</t>
  </si>
  <si>
    <t>IN</t>
  </si>
  <si>
    <t>Janitorial</t>
  </si>
  <si>
    <t>JA</t>
  </si>
  <si>
    <t>Lamps &amp; Lighting</t>
  </si>
  <si>
    <t>LA</t>
  </si>
  <si>
    <t>Motor &amp; Parts</t>
  </si>
  <si>
    <t>MO</t>
  </si>
  <si>
    <t>Office, Copy paper, toner</t>
  </si>
  <si>
    <t>OF</t>
  </si>
  <si>
    <t>Pipe &amp; Fittings</t>
  </si>
  <si>
    <t>PI</t>
  </si>
  <si>
    <t>Pump Parts</t>
  </si>
  <si>
    <t>PU</t>
  </si>
  <si>
    <t>Safety &amp; Medical</t>
  </si>
  <si>
    <t>SA</t>
  </si>
  <si>
    <t>Steam Turbine &amp; Generator</t>
  </si>
  <si>
    <t>ST</t>
  </si>
  <si>
    <t>Tools &amp; Parts</t>
  </si>
  <si>
    <t>TO</t>
  </si>
  <si>
    <t>Valves</t>
  </si>
  <si>
    <t>VA</t>
  </si>
  <si>
    <t>Decommissioning Study</t>
  </si>
  <si>
    <t>PTP Unit 4</t>
  </si>
  <si>
    <t>LICENSE ENDS</t>
  </si>
  <si>
    <t>Month of Calculation</t>
  </si>
  <si>
    <t>Months Remaining</t>
  </si>
  <si>
    <t>BU Email containing the EOL Inventory and Salvage values (refer to Turkey Point tab)</t>
  </si>
  <si>
    <t>Actual Reserve Balance Accrued as of 12/31/16</t>
  </si>
  <si>
    <t>Remaining Amount to be Recovered as of 12/31/16</t>
  </si>
  <si>
    <t>12/31/16 to End of License 4/10/2033</t>
  </si>
  <si>
    <t>(1) Based on recent sales of obsolete inventory, FPL could expect to receive approximately 1% of book value for salvage.</t>
  </si>
  <si>
    <t>OPC 010053</t>
  </si>
  <si>
    <t>FPL RC-16</t>
  </si>
  <si>
    <t>OPC 010054</t>
  </si>
  <si>
    <t>OPC 010055</t>
  </si>
  <si>
    <t>OPC 010056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</si>
</sst>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  <numFmt numFmtId="167" formatCode="_-* #,##0.00\ _D_M_-;\-* #,##0.00\ _D_M_-;_-* &quot;-&quot;??\ _D_M_-;_-@_-"/>
    <numFmt numFmtId="168" formatCode="_-* #,##0.00\ &quot;DM&quot;_-;\-* #,##0.00\ &quot;DM&quot;_-;_-* &quot;-&quot;??\ &quot;DM&quot;_-;_-@_-"/>
    <numFmt numFmtId="169" formatCode="0.0000"/>
    <numFmt numFmtId="170" formatCode="0.0%"/>
    <numFmt numFmtId="171" formatCode="#,##0.0000_);[Red]\(#,##0.0000\)"/>
    <numFmt numFmtId="172" formatCode="0.0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etica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2" borderId="0" applyNumberFormat="0" applyBorder="0" applyAlignment="0" applyProtection="0"/>
    <xf numFmtId="0" fontId="6" fillId="30" borderId="0" applyNumberFormat="0" applyBorder="0" applyAlignment="0" applyProtection="0"/>
    <xf numFmtId="0" fontId="7" fillId="3" borderId="0" applyNumberFormat="0" applyBorder="0" applyAlignment="0" applyProtection="0"/>
    <xf numFmtId="0" fontId="8" fillId="31" borderId="1" applyNumberFormat="0" applyAlignment="0" applyProtection="0"/>
    <xf numFmtId="0" fontId="9" fillId="32" borderId="2" applyNumberFormat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36" borderId="0" applyNumberFormat="0" applyBorder="0" applyAlignment="0" applyProtection="0"/>
    <xf numFmtId="0" fontId="1" fillId="0" borderId="0"/>
    <xf numFmtId="0" fontId="1" fillId="37" borderId="7" applyNumberFormat="0" applyFont="0" applyAlignment="0" applyProtection="0"/>
    <xf numFmtId="0" fontId="18" fillId="31" borderId="8" applyNumberFormat="0" applyAlignment="0" applyProtection="0"/>
    <xf numFmtId="4" fontId="26" fillId="36" borderId="9" applyNumberFormat="0" applyProtection="0">
      <alignment vertical="center"/>
    </xf>
    <xf numFmtId="4" fontId="27" fillId="36" borderId="9" applyNumberFormat="0" applyProtection="0">
      <alignment vertical="center"/>
    </xf>
    <xf numFmtId="4" fontId="26" fillId="36" borderId="9" applyNumberFormat="0" applyProtection="0">
      <alignment horizontal="left" vertical="center" indent="1"/>
    </xf>
    <xf numFmtId="0" fontId="26" fillId="36" borderId="9" applyNumberFormat="0" applyProtection="0">
      <alignment horizontal="left" vertical="top" indent="1"/>
    </xf>
    <xf numFmtId="4" fontId="26" fillId="38" borderId="0" applyNumberFormat="0" applyProtection="0">
      <alignment horizontal="left" vertical="center" indent="1"/>
    </xf>
    <xf numFmtId="4" fontId="25" fillId="3" borderId="9" applyNumberFormat="0" applyProtection="0">
      <alignment horizontal="right" vertical="center"/>
    </xf>
    <xf numFmtId="4" fontId="25" fillId="9" borderId="9" applyNumberFormat="0" applyProtection="0">
      <alignment horizontal="right" vertical="center"/>
    </xf>
    <xf numFmtId="4" fontId="25" fillId="20" borderId="9" applyNumberFormat="0" applyProtection="0">
      <alignment horizontal="right" vertical="center"/>
    </xf>
    <xf numFmtId="4" fontId="25" fillId="11" borderId="9" applyNumberFormat="0" applyProtection="0">
      <alignment horizontal="right" vertical="center"/>
    </xf>
    <xf numFmtId="4" fontId="25" fillId="15" borderId="9" applyNumberFormat="0" applyProtection="0">
      <alignment horizontal="right" vertical="center"/>
    </xf>
    <xf numFmtId="4" fontId="25" fillId="28" borderId="9" applyNumberFormat="0" applyProtection="0">
      <alignment horizontal="right" vertical="center"/>
    </xf>
    <xf numFmtId="4" fontId="25" fillId="24" borderId="9" applyNumberFormat="0" applyProtection="0">
      <alignment horizontal="right" vertical="center"/>
    </xf>
    <xf numFmtId="4" fontId="25" fillId="39" borderId="9" applyNumberFormat="0" applyProtection="0">
      <alignment horizontal="right" vertical="center"/>
    </xf>
    <xf numFmtId="4" fontId="25" fillId="10" borderId="9" applyNumberFormat="0" applyProtection="0">
      <alignment horizontal="right" vertical="center"/>
    </xf>
    <xf numFmtId="4" fontId="26" fillId="40" borderId="10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4" fontId="28" fillId="42" borderId="0" applyNumberFormat="0" applyProtection="0">
      <alignment horizontal="left" vertical="center" indent="1"/>
    </xf>
    <xf numFmtId="4" fontId="25" fillId="38" borderId="9" applyNumberFormat="0" applyProtection="0">
      <alignment horizontal="right" vertical="center"/>
    </xf>
    <xf numFmtId="4" fontId="29" fillId="41" borderId="0" applyNumberFormat="0" applyProtection="0">
      <alignment horizontal="left" vertical="center" indent="1"/>
    </xf>
    <xf numFmtId="4" fontId="29" fillId="38" borderId="0" applyNumberFormat="0" applyProtection="0">
      <alignment horizontal="left" vertical="center" indent="1"/>
    </xf>
    <xf numFmtId="0" fontId="1" fillId="42" borderId="9" applyNumberFormat="0" applyProtection="0">
      <alignment horizontal="left" vertical="center" indent="1"/>
    </xf>
    <xf numFmtId="0" fontId="1" fillId="42" borderId="9" applyNumberFormat="0" applyProtection="0">
      <alignment horizontal="left" vertical="top" indent="1"/>
    </xf>
    <xf numFmtId="0" fontId="1" fillId="38" borderId="9" applyNumberFormat="0" applyProtection="0">
      <alignment horizontal="left" vertical="center" indent="1"/>
    </xf>
    <xf numFmtId="0" fontId="1" fillId="38" borderId="9" applyNumberFormat="0" applyProtection="0">
      <alignment horizontal="left" vertical="top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top" indent="1"/>
    </xf>
    <xf numFmtId="0" fontId="1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top" indent="1"/>
    </xf>
    <xf numFmtId="0" fontId="1" fillId="43" borderId="11" applyNumberFormat="0">
      <protection locked="0"/>
    </xf>
    <xf numFmtId="4" fontId="25" fillId="37" borderId="9" applyNumberFormat="0" applyProtection="0">
      <alignment vertical="center"/>
    </xf>
    <xf numFmtId="4" fontId="30" fillId="37" borderId="9" applyNumberFormat="0" applyProtection="0">
      <alignment vertical="center"/>
    </xf>
    <xf numFmtId="4" fontId="25" fillId="37" borderId="9" applyNumberFormat="0" applyProtection="0">
      <alignment horizontal="left" vertical="center" indent="1"/>
    </xf>
    <xf numFmtId="0" fontId="25" fillId="37" borderId="9" applyNumberFormat="0" applyProtection="0">
      <alignment horizontal="left" vertical="top" indent="1"/>
    </xf>
    <xf numFmtId="4" fontId="25" fillId="41" borderId="9" applyNumberFormat="0" applyProtection="0">
      <alignment horizontal="right" vertical="center"/>
    </xf>
    <xf numFmtId="4" fontId="30" fillId="41" borderId="9" applyNumberFormat="0" applyProtection="0">
      <alignment horizontal="right" vertical="center"/>
    </xf>
    <xf numFmtId="4" fontId="25" fillId="38" borderId="9" applyNumberFormat="0" applyProtection="0">
      <alignment horizontal="left" vertical="center" indent="1"/>
    </xf>
    <xf numFmtId="0" fontId="25" fillId="38" borderId="9" applyNumberFormat="0" applyProtection="0">
      <alignment horizontal="left" vertical="top" indent="1"/>
    </xf>
    <xf numFmtId="4" fontId="31" fillId="44" borderId="0" applyNumberFormat="0" applyProtection="0">
      <alignment horizontal="left" vertical="center" indent="1"/>
    </xf>
    <xf numFmtId="4" fontId="32" fillId="41" borderId="9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37" borderId="7" applyNumberFormat="0" applyFont="0" applyAlignment="0" applyProtection="0"/>
    <xf numFmtId="4" fontId="41" fillId="42" borderId="0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4" fontId="25" fillId="38" borderId="0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42" borderId="9" applyNumberFormat="0" applyProtection="0">
      <alignment horizontal="left" vertical="top" indent="1"/>
    </xf>
    <xf numFmtId="0" fontId="3" fillId="38" borderId="9" applyNumberFormat="0" applyProtection="0">
      <alignment horizontal="left" vertical="center" indent="1"/>
    </xf>
    <xf numFmtId="0" fontId="3" fillId="38" borderId="9" applyNumberFormat="0" applyProtection="0">
      <alignment horizontal="left" vertical="top" indent="1"/>
    </xf>
    <xf numFmtId="0" fontId="3" fillId="8" borderId="9" applyNumberFormat="0" applyProtection="0">
      <alignment horizontal="left" vertical="center" indent="1"/>
    </xf>
    <xf numFmtId="0" fontId="3" fillId="8" borderId="9" applyNumberFormat="0" applyProtection="0">
      <alignment horizontal="left" vertical="top" indent="1"/>
    </xf>
    <xf numFmtId="0" fontId="3" fillId="41" borderId="9" applyNumberFormat="0" applyProtection="0">
      <alignment horizontal="left" vertical="center" indent="1"/>
    </xf>
    <xf numFmtId="0" fontId="3" fillId="41" borderId="9" applyNumberFormat="0" applyProtection="0">
      <alignment horizontal="left" vertical="top" indent="1"/>
    </xf>
    <xf numFmtId="0" fontId="3" fillId="43" borderId="11" applyNumberFormat="0">
      <protection locked="0"/>
    </xf>
    <xf numFmtId="0" fontId="38" fillId="42" borderId="33" applyBorder="0"/>
    <xf numFmtId="4" fontId="42" fillId="44" borderId="0" applyNumberFormat="0" applyProtection="0">
      <alignment horizontal="left" vertical="center" indent="1"/>
    </xf>
  </cellStyleXfs>
  <cellXfs count="124">
    <xf numFmtId="0" fontId="0" fillId="0" borderId="0" xfId="0"/>
    <xf numFmtId="0" fontId="2" fillId="45" borderId="13" xfId="0" applyFont="1" applyFill="1" applyBorder="1"/>
    <xf numFmtId="0" fontId="2" fillId="45" borderId="15" xfId="0" applyFont="1" applyFill="1" applyBorder="1" applyAlignment="1">
      <alignment vertical="top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3" fontId="4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/>
    <xf numFmtId="0" fontId="2" fillId="0" borderId="14" xfId="0" applyFont="1" applyFill="1" applyBorder="1"/>
    <xf numFmtId="17" fontId="1" fillId="0" borderId="0" xfId="0" applyNumberFormat="1" applyFont="1" applyAlignment="1">
      <alignment horizontal="center" wrapText="1"/>
    </xf>
    <xf numFmtId="164" fontId="2" fillId="0" borderId="0" xfId="46" applyNumberFormat="1" applyFont="1"/>
    <xf numFmtId="164" fontId="0" fillId="0" borderId="0" xfId="0" applyNumberFormat="1"/>
    <xf numFmtId="0" fontId="1" fillId="0" borderId="0" xfId="61"/>
    <xf numFmtId="0" fontId="2" fillId="0" borderId="0" xfId="61" applyFont="1"/>
    <xf numFmtId="0" fontId="2" fillId="0" borderId="0" xfId="0" applyFont="1" applyAlignment="1">
      <alignment horizontal="centerContinuous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61" applyFont="1" applyAlignment="1">
      <alignment horizontal="center"/>
    </xf>
    <xf numFmtId="0" fontId="36" fillId="0" borderId="0" xfId="61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166" fontId="1" fillId="0" borderId="0" xfId="48" applyNumberFormat="1"/>
    <xf numFmtId="164" fontId="1" fillId="0" borderId="0" xfId="47" applyNumberFormat="1"/>
    <xf numFmtId="164" fontId="1" fillId="0" borderId="16" xfId="47" applyNumberFormat="1" applyBorder="1"/>
    <xf numFmtId="0" fontId="35" fillId="0" borderId="0" xfId="0" applyFont="1"/>
    <xf numFmtId="166" fontId="35" fillId="0" borderId="18" xfId="48" applyNumberFormat="1" applyFont="1" applyBorder="1"/>
    <xf numFmtId="164" fontId="35" fillId="0" borderId="0" xfId="47" applyNumberFormat="1" applyFont="1"/>
    <xf numFmtId="166" fontId="35" fillId="0" borderId="0" xfId="48" applyNumberFormat="1" applyFont="1"/>
    <xf numFmtId="0" fontId="2" fillId="0" borderId="0" xfId="61" quotePrefix="1" applyFont="1" applyAlignment="1">
      <alignment horizontal="left"/>
    </xf>
    <xf numFmtId="166" fontId="2" fillId="0" borderId="19" xfId="48" applyNumberFormat="1" applyFont="1" applyBorder="1"/>
    <xf numFmtId="0" fontId="35" fillId="0" borderId="0" xfId="0" quotePrefix="1" applyFont="1" applyAlignment="1">
      <alignment horizontal="left"/>
    </xf>
    <xf numFmtId="0" fontId="0" fillId="0" borderId="0" xfId="0" quotePrefix="1"/>
    <xf numFmtId="0" fontId="36" fillId="0" borderId="0" xfId="0" quotePrefix="1" applyFont="1" applyAlignment="1">
      <alignment horizontal="center"/>
    </xf>
    <xf numFmtId="0" fontId="1" fillId="0" borderId="0" xfId="47" applyNumberFormat="1" applyAlignment="1">
      <alignment horizontal="center"/>
    </xf>
    <xf numFmtId="165" fontId="1" fillId="0" borderId="0" xfId="61" applyNumberFormat="1" applyFont="1" applyAlignment="1">
      <alignment horizontal="left"/>
    </xf>
    <xf numFmtId="0" fontId="22" fillId="46" borderId="0" xfId="0" applyFont="1" applyFill="1" applyAlignment="1">
      <alignment horizontal="center"/>
    </xf>
    <xf numFmtId="0" fontId="0" fillId="46" borderId="0" xfId="0" applyFill="1"/>
    <xf numFmtId="17" fontId="1" fillId="46" borderId="0" xfId="0" applyNumberFormat="1" applyFont="1" applyFill="1" applyAlignment="1">
      <alignment horizontal="center" wrapText="1"/>
    </xf>
    <xf numFmtId="164" fontId="0" fillId="46" borderId="0" xfId="0" applyNumberFormat="1" applyFill="1"/>
    <xf numFmtId="164" fontId="3" fillId="0" borderId="0" xfId="47" applyNumberFormat="1" applyFont="1"/>
    <xf numFmtId="0" fontId="3" fillId="0" borderId="0" xfId="6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164" fontId="37" fillId="0" borderId="0" xfId="108" applyNumberFormat="1" applyFont="1" applyAlignment="1">
      <alignment horizontal="center"/>
    </xf>
    <xf numFmtId="0" fontId="3" fillId="0" borderId="0" xfId="108"/>
    <xf numFmtId="43" fontId="0" fillId="0" borderId="0" xfId="109" applyFont="1"/>
    <xf numFmtId="0" fontId="3" fillId="0" borderId="0" xfId="108" applyFont="1" applyAlignment="1">
      <alignment horizontal="right"/>
    </xf>
    <xf numFmtId="0" fontId="3" fillId="0" borderId="0" xfId="108" applyFont="1"/>
    <xf numFmtId="0" fontId="38" fillId="0" borderId="0" xfId="110" applyFont="1"/>
    <xf numFmtId="0" fontId="39" fillId="0" borderId="0" xfId="110" applyFont="1" applyAlignment="1">
      <alignment horizontal="center"/>
    </xf>
    <xf numFmtId="38" fontId="39" fillId="0" borderId="0" xfId="110" applyNumberFormat="1" applyFont="1"/>
    <xf numFmtId="40" fontId="39" fillId="0" borderId="0" xfId="110" applyNumberFormat="1" applyFont="1"/>
    <xf numFmtId="0" fontId="39" fillId="0" borderId="0" xfId="110" applyFont="1"/>
    <xf numFmtId="10" fontId="39" fillId="0" borderId="0" xfId="111" applyNumberFormat="1" applyFont="1"/>
    <xf numFmtId="0" fontId="39" fillId="0" borderId="0" xfId="110" applyFont="1" applyBorder="1" applyAlignment="1">
      <alignment horizontal="left"/>
    </xf>
    <xf numFmtId="10" fontId="39" fillId="0" borderId="0" xfId="111" applyNumberFormat="1" applyFont="1" applyBorder="1" applyAlignment="1">
      <alignment horizontal="right"/>
    </xf>
    <xf numFmtId="38" fontId="39" fillId="0" borderId="0" xfId="111" applyNumberFormat="1" applyFont="1"/>
    <xf numFmtId="0" fontId="39" fillId="0" borderId="0" xfId="110" applyFont="1" applyAlignment="1">
      <alignment horizontal="right"/>
    </xf>
    <xf numFmtId="169" fontId="39" fillId="0" borderId="0" xfId="110" applyNumberFormat="1" applyFont="1" applyAlignment="1">
      <alignment horizontal="center"/>
    </xf>
    <xf numFmtId="40" fontId="39" fillId="0" borderId="20" xfId="110" applyNumberFormat="1" applyFont="1" applyBorder="1"/>
    <xf numFmtId="40" fontId="39" fillId="0" borderId="21" xfId="110" applyNumberFormat="1" applyFont="1" applyBorder="1" applyAlignment="1">
      <alignment horizontal="right"/>
    </xf>
    <xf numFmtId="170" fontId="39" fillId="0" borderId="21" xfId="111" applyNumberFormat="1" applyFont="1" applyBorder="1"/>
    <xf numFmtId="40" fontId="39" fillId="0" borderId="22" xfId="110" applyNumberFormat="1" applyFont="1" applyBorder="1"/>
    <xf numFmtId="0" fontId="38" fillId="0" borderId="0" xfId="110" applyNumberFormat="1" applyFont="1" applyAlignment="1">
      <alignment horizontal="center"/>
    </xf>
    <xf numFmtId="38" fontId="38" fillId="0" borderId="0" xfId="110" applyNumberFormat="1" applyFont="1" applyAlignment="1">
      <alignment horizontal="center"/>
    </xf>
    <xf numFmtId="0" fontId="38" fillId="0" borderId="23" xfId="110" applyNumberFormat="1" applyFont="1" applyBorder="1" applyAlignment="1">
      <alignment horizontal="center"/>
    </xf>
    <xf numFmtId="0" fontId="38" fillId="0" borderId="0" xfId="110" applyNumberFormat="1" applyFont="1" applyBorder="1" applyAlignment="1">
      <alignment horizontal="center"/>
    </xf>
    <xf numFmtId="0" fontId="38" fillId="0" borderId="0" xfId="111" applyNumberFormat="1" applyFont="1" applyBorder="1" applyAlignment="1">
      <alignment horizontal="center"/>
    </xf>
    <xf numFmtId="0" fontId="38" fillId="0" borderId="24" xfId="110" applyNumberFormat="1" applyFont="1" applyBorder="1" applyAlignment="1">
      <alignment horizontal="center"/>
    </xf>
    <xf numFmtId="0" fontId="38" fillId="0" borderId="0" xfId="110" applyFont="1" applyAlignment="1">
      <alignment horizontal="left" wrapText="1"/>
    </xf>
    <xf numFmtId="0" fontId="38" fillId="0" borderId="0" xfId="110" applyFont="1" applyAlignment="1">
      <alignment horizontal="center" wrapText="1"/>
    </xf>
    <xf numFmtId="38" fontId="38" fillId="0" borderId="0" xfId="110" applyNumberFormat="1" applyFont="1" applyFill="1" applyAlignment="1">
      <alignment horizontal="center" wrapText="1"/>
    </xf>
    <xf numFmtId="40" fontId="38" fillId="0" borderId="25" xfId="110" applyNumberFormat="1" applyFont="1" applyBorder="1" applyAlignment="1">
      <alignment horizontal="center" wrapText="1"/>
    </xf>
    <xf numFmtId="40" fontId="38" fillId="0" borderId="26" xfId="110" applyNumberFormat="1" applyFont="1" applyBorder="1" applyAlignment="1">
      <alignment horizontal="center" wrapText="1"/>
    </xf>
    <xf numFmtId="40" fontId="38" fillId="0" borderId="27" xfId="110" applyNumberFormat="1" applyFont="1" applyBorder="1" applyAlignment="1">
      <alignment horizontal="center" wrapText="1"/>
    </xf>
    <xf numFmtId="40" fontId="38" fillId="0" borderId="23" xfId="110" applyNumberFormat="1" applyFont="1" applyBorder="1" applyAlignment="1">
      <alignment horizontal="center" wrapText="1"/>
    </xf>
    <xf numFmtId="40" fontId="38" fillId="0" borderId="0" xfId="110" applyNumberFormat="1" applyFont="1" applyBorder="1" applyAlignment="1">
      <alignment horizontal="left" wrapText="1"/>
    </xf>
    <xf numFmtId="40" fontId="38" fillId="0" borderId="0" xfId="110" applyNumberFormat="1" applyFont="1" applyBorder="1" applyAlignment="1">
      <alignment horizontal="center" wrapText="1"/>
    </xf>
    <xf numFmtId="40" fontId="38" fillId="0" borderId="24" xfId="110" applyNumberFormat="1" applyFont="1" applyBorder="1" applyAlignment="1">
      <alignment horizontal="center" wrapText="1"/>
    </xf>
    <xf numFmtId="0" fontId="39" fillId="0" borderId="0" xfId="110" applyFont="1" applyAlignment="1">
      <alignment horizontal="left" wrapText="1"/>
    </xf>
    <xf numFmtId="38" fontId="39" fillId="0" borderId="28" xfId="110" applyNumberFormat="1" applyFont="1" applyBorder="1"/>
    <xf numFmtId="38" fontId="39" fillId="0" borderId="0" xfId="110" applyNumberFormat="1" applyFont="1" applyBorder="1"/>
    <xf numFmtId="38" fontId="39" fillId="0" borderId="29" xfId="110" applyNumberFormat="1" applyFont="1" applyBorder="1"/>
    <xf numFmtId="38" fontId="39" fillId="0" borderId="23" xfId="110" applyNumberFormat="1" applyFont="1" applyBorder="1"/>
    <xf numFmtId="38" fontId="39" fillId="0" borderId="24" xfId="110" applyNumberFormat="1" applyFont="1" applyBorder="1"/>
    <xf numFmtId="38" fontId="39" fillId="0" borderId="17" xfId="110" applyNumberFormat="1" applyFont="1" applyBorder="1"/>
    <xf numFmtId="38" fontId="38" fillId="0" borderId="0" xfId="110" applyNumberFormat="1" applyFont="1"/>
    <xf numFmtId="40" fontId="39" fillId="0" borderId="15" xfId="110" applyNumberFormat="1" applyFont="1" applyBorder="1"/>
    <xf numFmtId="40" fontId="39" fillId="0" borderId="16" xfId="110" applyNumberFormat="1" applyFont="1" applyBorder="1"/>
    <xf numFmtId="40" fontId="39" fillId="0" borderId="17" xfId="110" applyNumberFormat="1" applyFont="1" applyBorder="1"/>
    <xf numFmtId="40" fontId="39" fillId="0" borderId="0" xfId="110" applyNumberFormat="1" applyFont="1" applyBorder="1"/>
    <xf numFmtId="40" fontId="39" fillId="0" borderId="30" xfId="110" applyNumberFormat="1" applyFont="1" applyBorder="1"/>
    <xf numFmtId="40" fontId="39" fillId="0" borderId="31" xfId="110" applyNumberFormat="1" applyFont="1" applyBorder="1"/>
    <xf numFmtId="40" fontId="39" fillId="0" borderId="32" xfId="110" applyNumberFormat="1" applyFont="1" applyBorder="1"/>
    <xf numFmtId="171" fontId="39" fillId="0" borderId="0" xfId="110" applyNumberFormat="1" applyFont="1"/>
    <xf numFmtId="38" fontId="3" fillId="0" borderId="0" xfId="110" applyNumberFormat="1" applyFont="1" applyBorder="1" applyAlignment="1">
      <alignment horizontal="right"/>
    </xf>
    <xf numFmtId="40" fontId="39" fillId="0" borderId="0" xfId="110" applyNumberFormat="1" applyFont="1" applyBorder="1" applyAlignment="1">
      <alignment horizontal="center" wrapText="1"/>
    </xf>
    <xf numFmtId="0" fontId="3" fillId="0" borderId="0" xfId="110" applyFont="1" applyBorder="1" applyAlignment="1">
      <alignment horizontal="right"/>
    </xf>
    <xf numFmtId="0" fontId="3" fillId="0" borderId="0" xfId="110" applyNumberFormat="1" applyFont="1" applyBorder="1" applyProtection="1"/>
    <xf numFmtId="10" fontId="4" fillId="0" borderId="0" xfId="110" applyNumberFormat="1" applyFont="1" applyFill="1" applyBorder="1" applyAlignment="1"/>
    <xf numFmtId="10" fontId="4" fillId="0" borderId="0" xfId="110" applyNumberFormat="1" applyFont="1" applyBorder="1" applyAlignment="1"/>
    <xf numFmtId="10" fontId="4" fillId="0" borderId="0" xfId="110" applyNumberFormat="1" applyFont="1" applyBorder="1" applyProtection="1"/>
    <xf numFmtId="0" fontId="43" fillId="0" borderId="0" xfId="0" applyFont="1" applyFill="1" applyAlignment="1">
      <alignment horizontal="left"/>
    </xf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14" fontId="44" fillId="46" borderId="0" xfId="0" applyNumberFormat="1" applyFont="1" applyFill="1" applyAlignment="1">
      <alignment horizontal="center"/>
    </xf>
    <xf numFmtId="14" fontId="44" fillId="46" borderId="0" xfId="107" quotePrefix="1" applyNumberFormat="1" applyFont="1" applyFill="1" applyAlignment="1">
      <alignment horizontal="center"/>
    </xf>
    <xf numFmtId="172" fontId="44" fillId="46" borderId="0" xfId="107" quotePrefix="1" applyNumberFormat="1" applyFont="1" applyFill="1" applyAlignment="1">
      <alignment horizontal="center"/>
    </xf>
    <xf numFmtId="44" fontId="1" fillId="0" borderId="0" xfId="48" applyNumberFormat="1"/>
    <xf numFmtId="0" fontId="36" fillId="0" borderId="0" xfId="61" applyFont="1" applyFill="1"/>
    <xf numFmtId="0" fontId="2" fillId="0" borderId="34" xfId="0" applyFont="1" applyFill="1" applyBorder="1"/>
    <xf numFmtId="0" fontId="3" fillId="0" borderId="35" xfId="0" applyFont="1" applyFill="1" applyBorder="1"/>
    <xf numFmtId="0" fontId="3" fillId="0" borderId="36" xfId="0" applyFont="1" applyBorder="1"/>
    <xf numFmtId="43" fontId="3" fillId="0" borderId="35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4" fillId="0" borderId="15" xfId="0" applyNumberFormat="1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2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/>
    <cellStyle name="Accent1 - 40%" xfId="21"/>
    <cellStyle name="Accent1 - 60%" xfId="22"/>
    <cellStyle name="Accent2" xfId="23" builtinId="33" customBuiltin="1"/>
    <cellStyle name="Accent2 - 20%" xfId="24"/>
    <cellStyle name="Accent2 - 40%" xfId="25"/>
    <cellStyle name="Accent2 - 60%" xfId="26"/>
    <cellStyle name="Accent3" xfId="27" builtinId="37" customBuiltin="1"/>
    <cellStyle name="Accent3 - 20%" xfId="28"/>
    <cellStyle name="Accent3 - 40%" xfId="29"/>
    <cellStyle name="Accent3 - 60%" xfId="30"/>
    <cellStyle name="Accent4" xfId="31" builtinId="41" customBuiltin="1"/>
    <cellStyle name="Accent4 - 20%" xfId="32"/>
    <cellStyle name="Accent4 - 40%" xfId="33"/>
    <cellStyle name="Accent4 - 60%" xfId="34"/>
    <cellStyle name="Accent5" xfId="35" builtinId="45" customBuiltin="1"/>
    <cellStyle name="Accent5 - 20%" xfId="36"/>
    <cellStyle name="Accent5 - 40%" xfId="37"/>
    <cellStyle name="Accent5 - 60%" xfId="38"/>
    <cellStyle name="Accent6" xfId="39" builtinId="49" customBuiltin="1"/>
    <cellStyle name="Accent6 - 20%" xfId="40"/>
    <cellStyle name="Accent6 - 40%" xfId="41"/>
    <cellStyle name="Accent6 - 60%" xfId="42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Comma 2" xfId="109"/>
    <cellStyle name="Comma 3" xfId="112"/>
    <cellStyle name="Comma_Staff's Req M&amp;S inventory" xfId="47"/>
    <cellStyle name="Currency 2" xfId="113"/>
    <cellStyle name="Currency_Staff's Req M&amp;S inventory" xfId="48"/>
    <cellStyle name="Emphasis 1" xfId="49"/>
    <cellStyle name="Emphasis 2" xfId="50"/>
    <cellStyle name="Emphasis 3" xfId="51"/>
    <cellStyle name="Explanatory Text" xfId="52" builtinId="53" customBuiltin="1"/>
    <cellStyle name="Good" xfId="53" builtinId="26" customBuiltin="1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Input" xfId="58" builtinId="20" customBuiltin="1"/>
    <cellStyle name="Linked Cell" xfId="59" builtinId="24" customBuiltin="1"/>
    <cellStyle name="Neutral" xfId="60" builtinId="28" customBuiltin="1"/>
    <cellStyle name="Normal" xfId="0" builtinId="0"/>
    <cellStyle name="Normal 2" xfId="108"/>
    <cellStyle name="Normal 3" xfId="110"/>
    <cellStyle name="Normal_EOLINVN2000" xfId="61"/>
    <cellStyle name="Note" xfId="62" builtinId="10" customBuiltin="1"/>
    <cellStyle name="Note 2" xfId="114"/>
    <cellStyle name="Output" xfId="63" builtinId="21" customBuiltin="1"/>
    <cellStyle name="Percent" xfId="107" builtinId="5"/>
    <cellStyle name="Percent 2" xfId="111"/>
    <cellStyle name="SAPBEXaggData" xfId="64"/>
    <cellStyle name="SAPBEXaggDataEmph" xfId="65"/>
    <cellStyle name="SAPBEXaggItem" xfId="66"/>
    <cellStyle name="SAPBEXaggItemX" xfId="67"/>
    <cellStyle name="SAPBEXchaText" xfId="68"/>
    <cellStyle name="SAPBEXexcBad7" xfId="69"/>
    <cellStyle name="SAPBEXexcBad8" xfId="70"/>
    <cellStyle name="SAPBEXexcBad9" xfId="71"/>
    <cellStyle name="SAPBEXexcCritical4" xfId="72"/>
    <cellStyle name="SAPBEXexcCritical5" xfId="73"/>
    <cellStyle name="SAPBEXexcCritical6" xfId="74"/>
    <cellStyle name="SAPBEXexcGood1" xfId="75"/>
    <cellStyle name="SAPBEXexcGood2" xfId="76"/>
    <cellStyle name="SAPBEXexcGood3" xfId="77"/>
    <cellStyle name="SAPBEXfilterDrill" xfId="78"/>
    <cellStyle name="SAPBEXfilterItem" xfId="79"/>
    <cellStyle name="SAPBEXfilterText" xfId="80"/>
    <cellStyle name="SAPBEXfilterText 2" xfId="115"/>
    <cellStyle name="SAPBEXformats" xfId="81"/>
    <cellStyle name="SAPBEXheaderItem" xfId="82"/>
    <cellStyle name="SAPBEXheaderItem 2" xfId="116"/>
    <cellStyle name="SAPBEXheaderText" xfId="83"/>
    <cellStyle name="SAPBEXheaderText 2" xfId="117"/>
    <cellStyle name="SAPBEXHLevel0" xfId="84"/>
    <cellStyle name="SAPBEXHLevel0 2" xfId="118"/>
    <cellStyle name="SAPBEXHLevel0X" xfId="85"/>
    <cellStyle name="SAPBEXHLevel0X 2" xfId="119"/>
    <cellStyle name="SAPBEXHLevel1" xfId="86"/>
    <cellStyle name="SAPBEXHLevel1 2" xfId="120"/>
    <cellStyle name="SAPBEXHLevel1X" xfId="87"/>
    <cellStyle name="SAPBEXHLevel1X 2" xfId="121"/>
    <cellStyle name="SAPBEXHLevel2" xfId="88"/>
    <cellStyle name="SAPBEXHLevel2 2" xfId="122"/>
    <cellStyle name="SAPBEXHLevel2X" xfId="89"/>
    <cellStyle name="SAPBEXHLevel2X 2" xfId="123"/>
    <cellStyle name="SAPBEXHLevel3" xfId="90"/>
    <cellStyle name="SAPBEXHLevel3 2" xfId="124"/>
    <cellStyle name="SAPBEXHLevel3X" xfId="91"/>
    <cellStyle name="SAPBEXHLevel3X 2" xfId="125"/>
    <cellStyle name="SAPBEXinputData" xfId="92"/>
    <cellStyle name="SAPBEXinputData 2" xfId="126"/>
    <cellStyle name="SAPBEXItemHeader" xfId="127"/>
    <cellStyle name="SAPBEXresData" xfId="93"/>
    <cellStyle name="SAPBEXresDataEmph" xfId="94"/>
    <cellStyle name="SAPBEXresItem" xfId="95"/>
    <cellStyle name="SAPBEXresItemX" xfId="96"/>
    <cellStyle name="SAPBEXstdData" xfId="97"/>
    <cellStyle name="SAPBEXstdDataEmph" xfId="98"/>
    <cellStyle name="SAPBEXstdItem" xfId="99"/>
    <cellStyle name="SAPBEXstdItemX" xfId="100"/>
    <cellStyle name="SAPBEXtitle" xfId="101"/>
    <cellStyle name="SAPBEXtitle 2" xfId="128"/>
    <cellStyle name="SAPBEXundefined" xfId="102"/>
    <cellStyle name="Sheet Title" xfId="103"/>
    <cellStyle name="Title" xfId="104" builtinId="15" customBuiltin="1"/>
    <cellStyle name="Total" xfId="105" builtinId="25" customBuiltin="1"/>
    <cellStyle name="Warning Text" xfId="10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4</xdr:row>
      <xdr:rowOff>123825</xdr:rowOff>
    </xdr:from>
    <xdr:to>
      <xdr:col>10</xdr:col>
      <xdr:colOff>596265</xdr:colOff>
      <xdr:row>33</xdr:row>
      <xdr:rowOff>42410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771525"/>
          <a:ext cx="6267450" cy="461441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38</xdr:row>
      <xdr:rowOff>85725</xdr:rowOff>
    </xdr:from>
    <xdr:to>
      <xdr:col>16</xdr:col>
      <xdr:colOff>484643</xdr:colOff>
      <xdr:row>53</xdr:row>
      <xdr:rowOff>113993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100" y="6238875"/>
          <a:ext cx="9057143" cy="2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  <pageSetUpPr fitToPage="1"/>
  </sheetPr>
  <dimension ref="A1:H44"/>
  <sheetViews>
    <sheetView tabSelected="1" zoomScaleNormal="100" workbookViewId="0">
      <selection sqref="A1:A2"/>
    </sheetView>
  </sheetViews>
  <sheetFormatPr defaultRowHeight="13.2" x14ac:dyDescent="0.25"/>
  <cols>
    <col min="1" max="1" width="9.6640625" style="9" customWidth="1"/>
    <col min="2" max="2" width="5.33203125" customWidth="1"/>
    <col min="5" max="5" width="36.5546875" customWidth="1"/>
    <col min="6" max="6" width="12.5546875" customWidth="1"/>
    <col min="7" max="7" width="3.44140625" customWidth="1"/>
  </cols>
  <sheetData>
    <row r="1" spans="1:8" x14ac:dyDescent="0.25">
      <c r="A1" s="119" t="s">
        <v>127</v>
      </c>
    </row>
    <row r="2" spans="1:8" x14ac:dyDescent="0.25">
      <c r="A2" s="119" t="s">
        <v>128</v>
      </c>
      <c r="B2" s="120" t="s">
        <v>44</v>
      </c>
      <c r="C2" s="120"/>
      <c r="D2" s="120"/>
      <c r="E2" s="120"/>
      <c r="F2" s="120"/>
      <c r="G2" s="120"/>
      <c r="H2" s="25"/>
    </row>
    <row r="3" spans="1:8" x14ac:dyDescent="0.25">
      <c r="B3" s="19" t="s">
        <v>57</v>
      </c>
      <c r="C3" s="19"/>
      <c r="D3" s="19"/>
      <c r="E3" s="19"/>
      <c r="F3" s="19"/>
      <c r="G3" s="19"/>
    </row>
    <row r="4" spans="1:8" x14ac:dyDescent="0.25">
      <c r="B4" s="19" t="s">
        <v>50</v>
      </c>
      <c r="C4" s="19"/>
      <c r="D4" s="19"/>
      <c r="E4" s="19"/>
      <c r="F4" s="19"/>
      <c r="G4" s="19"/>
    </row>
    <row r="5" spans="1:8" x14ac:dyDescent="0.25">
      <c r="B5" s="120" t="s">
        <v>56</v>
      </c>
      <c r="C5" s="120"/>
      <c r="D5" s="120"/>
      <c r="E5" s="120"/>
      <c r="F5" s="120"/>
      <c r="G5" s="120"/>
    </row>
    <row r="6" spans="1:8" x14ac:dyDescent="0.25">
      <c r="B6" s="21"/>
      <c r="C6" s="21"/>
      <c r="D6" s="21"/>
      <c r="E6" s="21"/>
      <c r="F6" s="21"/>
      <c r="G6" s="21"/>
    </row>
    <row r="9" spans="1:8" x14ac:dyDescent="0.25">
      <c r="F9" s="21" t="s">
        <v>38</v>
      </c>
    </row>
    <row r="10" spans="1:8" x14ac:dyDescent="0.25">
      <c r="A10" s="22" t="s">
        <v>45</v>
      </c>
      <c r="F10" s="21" t="s">
        <v>39</v>
      </c>
    </row>
    <row r="11" spans="1:8" x14ac:dyDescent="0.25">
      <c r="A11" s="23" t="s">
        <v>46</v>
      </c>
      <c r="F11" s="37" t="s">
        <v>40</v>
      </c>
      <c r="G11" s="24"/>
    </row>
    <row r="13" spans="1:8" x14ac:dyDescent="0.25">
      <c r="A13" s="9">
        <v>1</v>
      </c>
      <c r="B13" s="25" t="s">
        <v>47</v>
      </c>
      <c r="F13" s="26">
        <f>'Turkey Point'!BF31</f>
        <v>34007880.61255686</v>
      </c>
      <c r="G13" s="44"/>
    </row>
    <row r="14" spans="1:8" x14ac:dyDescent="0.25">
      <c r="A14" s="9">
        <v>2</v>
      </c>
      <c r="B14" t="s">
        <v>48</v>
      </c>
      <c r="F14" s="28">
        <f>'Turkey Point'!BH31</f>
        <v>-325253.64581009781</v>
      </c>
      <c r="G14" s="44"/>
    </row>
    <row r="15" spans="1:8" ht="13.8" thickBot="1" x14ac:dyDescent="0.3">
      <c r="A15" s="9">
        <v>3</v>
      </c>
      <c r="B15" s="29" t="s">
        <v>49</v>
      </c>
      <c r="F15" s="30">
        <f>SUM(F13:F14)</f>
        <v>33682626.966746762</v>
      </c>
      <c r="G15" s="31"/>
    </row>
    <row r="16" spans="1:8" ht="13.8" thickTop="1" x14ac:dyDescent="0.25">
      <c r="A16" s="9">
        <v>4</v>
      </c>
      <c r="B16" s="29"/>
      <c r="F16" s="32"/>
      <c r="G16" s="31"/>
    </row>
    <row r="17" spans="1:8" x14ac:dyDescent="0.25">
      <c r="A17" s="9">
        <v>5</v>
      </c>
      <c r="B17" s="35" t="s">
        <v>51</v>
      </c>
      <c r="F17" s="32">
        <f>F15</f>
        <v>33682626.966746762</v>
      </c>
      <c r="G17" s="31"/>
    </row>
    <row r="18" spans="1:8" x14ac:dyDescent="0.25">
      <c r="A18" s="9">
        <v>6</v>
      </c>
      <c r="B18" s="29"/>
      <c r="F18" s="32"/>
      <c r="G18" s="31"/>
    </row>
    <row r="19" spans="1:8" x14ac:dyDescent="0.25">
      <c r="A19" s="9">
        <v>7</v>
      </c>
      <c r="B19" s="45" t="s">
        <v>123</v>
      </c>
      <c r="C19" s="17"/>
      <c r="D19" s="17"/>
      <c r="E19" s="17"/>
      <c r="F19" s="28">
        <f>'228.414'!BR14</f>
        <v>15865270.239999996</v>
      </c>
      <c r="G19" s="47"/>
    </row>
    <row r="20" spans="1:8" x14ac:dyDescent="0.25">
      <c r="A20" s="9">
        <v>8</v>
      </c>
      <c r="B20" s="17"/>
      <c r="C20" s="17"/>
      <c r="D20" s="17"/>
      <c r="E20" s="17"/>
      <c r="F20" s="26"/>
    </row>
    <row r="21" spans="1:8" ht="13.8" thickBot="1" x14ac:dyDescent="0.3">
      <c r="A21" s="9">
        <v>9</v>
      </c>
      <c r="B21" s="33" t="s">
        <v>124</v>
      </c>
      <c r="C21" s="18"/>
      <c r="D21" s="18"/>
      <c r="E21" s="18"/>
      <c r="F21" s="34">
        <f>F17-F19</f>
        <v>17817356.726746768</v>
      </c>
    </row>
    <row r="22" spans="1:8" ht="13.8" thickTop="1" x14ac:dyDescent="0.25">
      <c r="A22" s="9">
        <v>10</v>
      </c>
      <c r="B22" s="29"/>
      <c r="F22" s="32"/>
      <c r="G22" s="31"/>
    </row>
    <row r="23" spans="1:8" x14ac:dyDescent="0.25">
      <c r="A23" s="9">
        <v>11</v>
      </c>
      <c r="B23" s="29"/>
      <c r="F23" s="32"/>
      <c r="G23" s="31"/>
    </row>
    <row r="24" spans="1:8" x14ac:dyDescent="0.25">
      <c r="A24" s="9">
        <v>12</v>
      </c>
      <c r="B24" s="25" t="s">
        <v>41</v>
      </c>
      <c r="F24" s="26"/>
    </row>
    <row r="25" spans="1:8" x14ac:dyDescent="0.25">
      <c r="A25" s="9">
        <v>13</v>
      </c>
      <c r="C25" s="46" t="s">
        <v>125</v>
      </c>
      <c r="F25" s="38">
        <f>'Additional Support'!Q29</f>
        <v>195.5</v>
      </c>
      <c r="G25" s="47"/>
    </row>
    <row r="26" spans="1:8" x14ac:dyDescent="0.25">
      <c r="A26" s="9">
        <v>14</v>
      </c>
      <c r="F26" s="26"/>
    </row>
    <row r="27" spans="1:8" x14ac:dyDescent="0.25">
      <c r="A27" s="9">
        <v>15</v>
      </c>
      <c r="B27" s="20" t="s">
        <v>55</v>
      </c>
      <c r="F27" s="26"/>
    </row>
    <row r="28" spans="1:8" x14ac:dyDescent="0.25">
      <c r="A28" s="9">
        <v>16</v>
      </c>
      <c r="C28" t="s">
        <v>42</v>
      </c>
      <c r="E28" s="114" t="s">
        <v>52</v>
      </c>
      <c r="F28" s="113">
        <f>F21/F25</f>
        <v>91137.374561364544</v>
      </c>
      <c r="G28" s="27"/>
    </row>
    <row r="29" spans="1:8" x14ac:dyDescent="0.25">
      <c r="A29" s="9">
        <v>17</v>
      </c>
      <c r="C29" t="s">
        <v>43</v>
      </c>
      <c r="E29" s="114" t="s">
        <v>52</v>
      </c>
      <c r="F29" s="26">
        <f>F28*12</f>
        <v>1093648.4947363746</v>
      </c>
      <c r="G29" s="27"/>
    </row>
    <row r="30" spans="1:8" x14ac:dyDescent="0.25">
      <c r="A30" s="9">
        <v>18</v>
      </c>
      <c r="F30" s="26"/>
      <c r="G30" s="27"/>
    </row>
    <row r="31" spans="1:8" x14ac:dyDescent="0.25">
      <c r="A31" s="9">
        <v>19</v>
      </c>
      <c r="B31" s="33" t="s">
        <v>53</v>
      </c>
      <c r="C31" s="17"/>
      <c r="F31" s="26"/>
      <c r="G31" s="27"/>
    </row>
    <row r="32" spans="1:8" x14ac:dyDescent="0.25">
      <c r="A32" s="9">
        <v>20</v>
      </c>
      <c r="B32" s="17"/>
      <c r="C32" s="17" t="s">
        <v>42</v>
      </c>
      <c r="F32" s="26">
        <v>78166.363295880146</v>
      </c>
      <c r="G32" s="27"/>
      <c r="H32" s="26"/>
    </row>
    <row r="33" spans="1:8" x14ac:dyDescent="0.25">
      <c r="A33" s="9">
        <v>21</v>
      </c>
      <c r="B33" s="17"/>
      <c r="C33" s="17" t="s">
        <v>43</v>
      </c>
      <c r="F33" s="26">
        <v>937996.35955056176</v>
      </c>
      <c r="G33" s="27"/>
      <c r="H33" s="26"/>
    </row>
    <row r="34" spans="1:8" x14ac:dyDescent="0.25">
      <c r="A34" s="9">
        <v>22</v>
      </c>
      <c r="F34" s="26"/>
      <c r="G34" s="27"/>
    </row>
    <row r="35" spans="1:8" x14ac:dyDescent="0.25">
      <c r="A35" s="9">
        <v>23</v>
      </c>
      <c r="B35" s="33" t="s">
        <v>54</v>
      </c>
      <c r="C35" s="18"/>
      <c r="F35" s="26"/>
      <c r="G35" s="27"/>
    </row>
    <row r="36" spans="1:8" x14ac:dyDescent="0.25">
      <c r="A36" s="9">
        <v>24</v>
      </c>
      <c r="B36" s="18"/>
      <c r="C36" s="18" t="s">
        <v>42</v>
      </c>
      <c r="F36" s="26">
        <f>F28-F32</f>
        <v>12971.011265484398</v>
      </c>
      <c r="G36" s="27"/>
    </row>
    <row r="37" spans="1:8" x14ac:dyDescent="0.25">
      <c r="A37" s="9">
        <v>25</v>
      </c>
      <c r="B37" s="18"/>
      <c r="C37" s="18" t="s">
        <v>43</v>
      </c>
      <c r="F37" s="26">
        <f>F29-F33</f>
        <v>155652.13518581283</v>
      </c>
      <c r="G37" s="27"/>
    </row>
    <row r="38" spans="1:8" x14ac:dyDescent="0.25">
      <c r="A38" s="9">
        <v>26</v>
      </c>
      <c r="F38" s="27"/>
      <c r="G38" s="27"/>
    </row>
    <row r="39" spans="1:8" x14ac:dyDescent="0.25">
      <c r="A39" s="9">
        <v>27</v>
      </c>
    </row>
    <row r="40" spans="1:8" x14ac:dyDescent="0.25">
      <c r="A40" s="9">
        <v>28</v>
      </c>
      <c r="B40" s="36"/>
      <c r="C40" s="39"/>
      <c r="F40" s="16"/>
    </row>
    <row r="41" spans="1:8" x14ac:dyDescent="0.25">
      <c r="A41" s="9">
        <v>29</v>
      </c>
      <c r="C41" s="17"/>
    </row>
    <row r="42" spans="1:8" x14ac:dyDescent="0.25">
      <c r="A42" s="9">
        <v>30</v>
      </c>
    </row>
    <row r="43" spans="1:8" x14ac:dyDescent="0.25">
      <c r="A43" s="9">
        <v>31</v>
      </c>
      <c r="B43" s="25"/>
      <c r="C43" s="25"/>
    </row>
    <row r="44" spans="1:8" x14ac:dyDescent="0.25">
      <c r="A44" s="9">
        <v>32</v>
      </c>
    </row>
  </sheetData>
  <mergeCells count="2">
    <mergeCell ref="B2:G2"/>
    <mergeCell ref="B5:G5"/>
  </mergeCells>
  <phoneticPr fontId="24" type="noConversion"/>
  <pageMargins left="0.85" right="0.45" top="1" bottom="1" header="0.5" footer="0.5"/>
  <pageSetup scale="83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7"/>
  <sheetViews>
    <sheetView zoomScaleNormal="100" workbookViewId="0">
      <selection activeCell="A2" sqref="A1:A2"/>
    </sheetView>
  </sheetViews>
  <sheetFormatPr defaultRowHeight="13.2" x14ac:dyDescent="0.25"/>
  <cols>
    <col min="1" max="1" width="11.44140625" customWidth="1"/>
    <col min="2" max="2" width="17" bestFit="1" customWidth="1"/>
    <col min="3" max="3" width="13.33203125" bestFit="1" customWidth="1"/>
    <col min="4" max="5" width="12.6640625" bestFit="1" customWidth="1"/>
    <col min="6" max="6" width="13.33203125" customWidth="1"/>
    <col min="7" max="7" width="12.5546875" bestFit="1" customWidth="1"/>
    <col min="8" max="8" width="13" customWidth="1"/>
    <col min="9" max="9" width="13.33203125" customWidth="1"/>
    <col min="10" max="12" width="12.6640625" customWidth="1"/>
    <col min="13" max="43" width="11.88671875" customWidth="1"/>
    <col min="44" max="44" width="3.44140625" bestFit="1" customWidth="1"/>
    <col min="45" max="56" width="11.88671875" customWidth="1"/>
    <col min="57" max="57" width="3.44140625" bestFit="1" customWidth="1"/>
    <col min="58" max="58" width="14.5546875" bestFit="1" customWidth="1"/>
    <col min="59" max="69" width="11.88671875" customWidth="1"/>
    <col min="70" max="70" width="14.5546875" bestFit="1" customWidth="1"/>
  </cols>
  <sheetData>
    <row r="1" spans="1:82" x14ac:dyDescent="0.25">
      <c r="A1" s="12" t="s">
        <v>129</v>
      </c>
    </row>
    <row r="2" spans="1:82" x14ac:dyDescent="0.25">
      <c r="A2" s="12" t="s">
        <v>128</v>
      </c>
    </row>
    <row r="5" spans="1:82" x14ac:dyDescent="0.25">
      <c r="A5" s="1" t="s">
        <v>20</v>
      </c>
      <c r="B5" s="115" t="s">
        <v>24</v>
      </c>
      <c r="C5" s="116"/>
      <c r="D5" s="117"/>
      <c r="E5" s="118"/>
    </row>
    <row r="6" spans="1:82" ht="49.65" customHeight="1" x14ac:dyDescent="0.25">
      <c r="A6" s="2" t="s">
        <v>21</v>
      </c>
      <c r="B6" s="121" t="s">
        <v>37</v>
      </c>
      <c r="C6" s="122"/>
      <c r="D6" s="122"/>
      <c r="E6" s="123"/>
    </row>
    <row r="7" spans="1:82" s="8" customFormat="1" ht="21.75" customHeight="1" x14ac:dyDescent="0.25">
      <c r="A7" s="13" t="s">
        <v>24</v>
      </c>
      <c r="B7" s="4"/>
      <c r="C7" s="5"/>
      <c r="D7" s="6"/>
      <c r="E7" s="7"/>
      <c r="F7" s="7"/>
      <c r="G7" s="7"/>
    </row>
    <row r="8" spans="1:82" x14ac:dyDescent="0.25">
      <c r="B8" s="11" t="s">
        <v>22</v>
      </c>
      <c r="C8" s="10" t="s">
        <v>23</v>
      </c>
      <c r="D8" s="10" t="s">
        <v>23</v>
      </c>
      <c r="E8" s="10" t="s">
        <v>23</v>
      </c>
      <c r="F8" s="10" t="s">
        <v>23</v>
      </c>
      <c r="G8" s="10" t="s">
        <v>23</v>
      </c>
      <c r="H8" s="10" t="s">
        <v>23</v>
      </c>
      <c r="I8" s="10" t="s">
        <v>23</v>
      </c>
      <c r="J8" s="10" t="s">
        <v>23</v>
      </c>
      <c r="K8" s="10" t="s">
        <v>23</v>
      </c>
      <c r="L8" s="10" t="s">
        <v>23</v>
      </c>
      <c r="M8" s="10" t="s">
        <v>23</v>
      </c>
      <c r="N8" s="10" t="s">
        <v>23</v>
      </c>
      <c r="O8" s="10" t="s">
        <v>23</v>
      </c>
      <c r="P8" s="10" t="s">
        <v>23</v>
      </c>
      <c r="Q8" s="10" t="s">
        <v>23</v>
      </c>
      <c r="R8" s="10" t="s">
        <v>23</v>
      </c>
      <c r="S8" s="10" t="s">
        <v>23</v>
      </c>
      <c r="T8" s="10" t="s">
        <v>23</v>
      </c>
      <c r="U8" s="10" t="s">
        <v>23</v>
      </c>
      <c r="V8" s="10" t="s">
        <v>23</v>
      </c>
      <c r="W8" s="10" t="s">
        <v>23</v>
      </c>
      <c r="X8" s="10" t="s">
        <v>23</v>
      </c>
      <c r="Y8" s="10" t="s">
        <v>23</v>
      </c>
      <c r="Z8" s="10" t="s">
        <v>23</v>
      </c>
      <c r="AA8" s="10" t="s">
        <v>23</v>
      </c>
      <c r="AB8" s="10" t="s">
        <v>23</v>
      </c>
      <c r="AC8" s="10" t="s">
        <v>23</v>
      </c>
      <c r="AD8" s="10" t="s">
        <v>23</v>
      </c>
      <c r="AE8" s="10" t="s">
        <v>23</v>
      </c>
      <c r="AF8" s="10" t="s">
        <v>23</v>
      </c>
      <c r="AG8" s="10" t="s">
        <v>23</v>
      </c>
      <c r="AH8" s="10" t="s">
        <v>23</v>
      </c>
      <c r="AI8" s="10" t="s">
        <v>23</v>
      </c>
      <c r="AJ8" s="10" t="s">
        <v>23</v>
      </c>
      <c r="AK8" s="10" t="s">
        <v>23</v>
      </c>
      <c r="AL8" s="10" t="s">
        <v>23</v>
      </c>
      <c r="AM8" s="10" t="s">
        <v>23</v>
      </c>
      <c r="AN8" s="10" t="s">
        <v>23</v>
      </c>
      <c r="AO8" s="10" t="s">
        <v>23</v>
      </c>
      <c r="AP8" s="10" t="s">
        <v>23</v>
      </c>
      <c r="AQ8" s="10" t="s">
        <v>23</v>
      </c>
      <c r="AR8" s="10"/>
      <c r="AS8" s="10" t="s">
        <v>23</v>
      </c>
      <c r="AT8" s="10" t="s">
        <v>23</v>
      </c>
      <c r="AU8" s="10" t="s">
        <v>23</v>
      </c>
      <c r="AV8" s="10" t="s">
        <v>23</v>
      </c>
      <c r="AW8" s="10" t="s">
        <v>23</v>
      </c>
      <c r="AX8" s="10" t="s">
        <v>23</v>
      </c>
      <c r="AY8" s="10" t="s">
        <v>23</v>
      </c>
      <c r="AZ8" s="10" t="s">
        <v>23</v>
      </c>
      <c r="BA8" s="10" t="s">
        <v>23</v>
      </c>
      <c r="BB8" s="10" t="s">
        <v>23</v>
      </c>
      <c r="BC8" s="10" t="s">
        <v>23</v>
      </c>
      <c r="BD8" s="10" t="s">
        <v>23</v>
      </c>
      <c r="BE8" s="10"/>
      <c r="BF8" s="10" t="s">
        <v>23</v>
      </c>
      <c r="BG8" s="10" t="s">
        <v>23</v>
      </c>
      <c r="BH8" s="10" t="s">
        <v>23</v>
      </c>
      <c r="BI8" s="10" t="s">
        <v>23</v>
      </c>
      <c r="BJ8" s="10" t="s">
        <v>23</v>
      </c>
      <c r="BK8" s="10" t="s">
        <v>23</v>
      </c>
      <c r="BL8" s="10" t="s">
        <v>23</v>
      </c>
      <c r="BM8" s="10" t="s">
        <v>23</v>
      </c>
      <c r="BN8" s="10" t="s">
        <v>23</v>
      </c>
      <c r="BO8" s="10" t="s">
        <v>23</v>
      </c>
      <c r="BP8" s="10" t="s">
        <v>23</v>
      </c>
      <c r="BQ8" s="10" t="s">
        <v>23</v>
      </c>
      <c r="BR8" s="40" t="s">
        <v>23</v>
      </c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41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</row>
    <row r="10" spans="1:82" x14ac:dyDescent="0.25">
      <c r="B10" s="3" t="s">
        <v>25</v>
      </c>
      <c r="C10" s="3" t="s">
        <v>0</v>
      </c>
      <c r="D10" s="3" t="s">
        <v>1</v>
      </c>
      <c r="E10" s="3" t="s">
        <v>2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26</v>
      </c>
      <c r="V10" s="3" t="s">
        <v>27</v>
      </c>
      <c r="W10" s="3" t="s">
        <v>28</v>
      </c>
      <c r="X10" s="3" t="s">
        <v>29</v>
      </c>
      <c r="Y10" s="3" t="s">
        <v>30</v>
      </c>
      <c r="Z10" s="3" t="s">
        <v>31</v>
      </c>
      <c r="AA10" s="3" t="s">
        <v>32</v>
      </c>
      <c r="AB10" s="3" t="s">
        <v>33</v>
      </c>
      <c r="AC10" s="3" t="s">
        <v>34</v>
      </c>
      <c r="AD10" s="3" t="s">
        <v>35</v>
      </c>
      <c r="AE10" s="3" t="s">
        <v>36</v>
      </c>
      <c r="AF10" s="3" t="s">
        <v>18</v>
      </c>
      <c r="AG10" s="14">
        <v>41640</v>
      </c>
      <c r="AH10" s="14">
        <v>41671</v>
      </c>
      <c r="AI10" s="14">
        <v>41699</v>
      </c>
      <c r="AJ10" s="14">
        <v>41730</v>
      </c>
      <c r="AK10" s="14">
        <v>41760</v>
      </c>
      <c r="AL10" s="14">
        <v>41791</v>
      </c>
      <c r="AM10" s="14">
        <v>41821</v>
      </c>
      <c r="AN10" s="14">
        <v>41852</v>
      </c>
      <c r="AO10" s="14">
        <v>41883</v>
      </c>
      <c r="AP10" s="14">
        <v>41913</v>
      </c>
      <c r="AQ10" s="14">
        <v>41944</v>
      </c>
      <c r="AR10" s="14"/>
      <c r="AS10" s="14">
        <v>41974</v>
      </c>
      <c r="AT10" s="14">
        <v>42005</v>
      </c>
      <c r="AU10" s="14">
        <v>42036</v>
      </c>
      <c r="AV10" s="14">
        <v>42064</v>
      </c>
      <c r="AW10" s="14">
        <v>42095</v>
      </c>
      <c r="AX10" s="14">
        <v>42125</v>
      </c>
      <c r="AY10" s="14">
        <v>42156</v>
      </c>
      <c r="AZ10" s="14">
        <v>42186</v>
      </c>
      <c r="BA10" s="14">
        <v>42217</v>
      </c>
      <c r="BB10" s="14">
        <v>42248</v>
      </c>
      <c r="BC10" s="14">
        <v>42278</v>
      </c>
      <c r="BD10" s="14">
        <v>42309</v>
      </c>
      <c r="BE10" s="14"/>
      <c r="BF10" s="14">
        <v>42339</v>
      </c>
      <c r="BG10" s="14">
        <v>42370</v>
      </c>
      <c r="BH10" s="14">
        <v>42401</v>
      </c>
      <c r="BI10" s="14">
        <v>42430</v>
      </c>
      <c r="BJ10" s="14">
        <v>42461</v>
      </c>
      <c r="BK10" s="14">
        <v>42491</v>
      </c>
      <c r="BL10" s="14">
        <v>42522</v>
      </c>
      <c r="BM10" s="14">
        <v>42552</v>
      </c>
      <c r="BN10" s="14">
        <v>42583</v>
      </c>
      <c r="BO10" s="14">
        <v>42614</v>
      </c>
      <c r="BP10" s="14">
        <v>42644</v>
      </c>
      <c r="BQ10" s="14">
        <v>42675</v>
      </c>
      <c r="BR10" s="42">
        <v>42705</v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</row>
    <row r="11" spans="1:82" x14ac:dyDescent="0.25">
      <c r="BR11" s="41"/>
    </row>
    <row r="12" spans="1:82" x14ac:dyDescent="0.25">
      <c r="A12" s="12" t="s">
        <v>19</v>
      </c>
      <c r="B12" s="15">
        <v>-10890787.6</v>
      </c>
      <c r="C12" s="16">
        <f>B12-67916.6</f>
        <v>-10958704.199999999</v>
      </c>
      <c r="D12" s="16">
        <f t="shared" ref="D12:T12" si="0">C12-67916.6</f>
        <v>-11026620.799999999</v>
      </c>
      <c r="E12" s="16">
        <f t="shared" si="0"/>
        <v>-11094537.399999999</v>
      </c>
      <c r="F12" s="16">
        <f t="shared" si="0"/>
        <v>-11162453.999999998</v>
      </c>
      <c r="G12" s="16">
        <f t="shared" si="0"/>
        <v>-11230370.599999998</v>
      </c>
      <c r="H12" s="16">
        <f t="shared" si="0"/>
        <v>-11298287.199999997</v>
      </c>
      <c r="I12" s="16">
        <f t="shared" si="0"/>
        <v>-11366203.799999997</v>
      </c>
      <c r="J12" s="16">
        <f t="shared" si="0"/>
        <v>-11434120.399999997</v>
      </c>
      <c r="K12" s="16">
        <f t="shared" si="0"/>
        <v>-11502036.999999996</v>
      </c>
      <c r="L12" s="16">
        <f t="shared" si="0"/>
        <v>-11569953.599999996</v>
      </c>
      <c r="M12" s="16">
        <f t="shared" si="0"/>
        <v>-11637870.199999996</v>
      </c>
      <c r="N12" s="16">
        <f t="shared" si="0"/>
        <v>-11705786.799999995</v>
      </c>
      <c r="O12" s="16">
        <f t="shared" si="0"/>
        <v>-11773703.399999995</v>
      </c>
      <c r="P12" s="16">
        <f t="shared" si="0"/>
        <v>-11841619.999999994</v>
      </c>
      <c r="Q12" s="16">
        <f t="shared" si="0"/>
        <v>-11909536.599999994</v>
      </c>
      <c r="R12" s="16">
        <f t="shared" si="0"/>
        <v>-11977453.199999994</v>
      </c>
      <c r="S12" s="16">
        <f t="shared" si="0"/>
        <v>-12045369.799999993</v>
      </c>
      <c r="T12" s="16">
        <f t="shared" si="0"/>
        <v>-12113286.399999993</v>
      </c>
      <c r="U12" s="16">
        <f>T12-78166.33</f>
        <v>-12191452.729999993</v>
      </c>
      <c r="V12" s="16">
        <f t="shared" ref="V12:BR12" si="1">U12-78166.33</f>
        <v>-12269619.059999993</v>
      </c>
      <c r="W12" s="16">
        <f t="shared" si="1"/>
        <v>-12347785.389999993</v>
      </c>
      <c r="X12" s="16">
        <f t="shared" si="1"/>
        <v>-12425951.719999993</v>
      </c>
      <c r="Y12" s="16">
        <f t="shared" si="1"/>
        <v>-12504118.049999993</v>
      </c>
      <c r="Z12" s="16">
        <f t="shared" si="1"/>
        <v>-12582284.379999993</v>
      </c>
      <c r="AA12" s="16">
        <f t="shared" si="1"/>
        <v>-12660450.709999993</v>
      </c>
      <c r="AB12" s="16">
        <f t="shared" si="1"/>
        <v>-12738617.039999994</v>
      </c>
      <c r="AC12" s="16">
        <f t="shared" si="1"/>
        <v>-12816783.369999994</v>
      </c>
      <c r="AD12" s="16">
        <f t="shared" si="1"/>
        <v>-12894949.699999994</v>
      </c>
      <c r="AE12" s="16">
        <f t="shared" si="1"/>
        <v>-12973116.029999994</v>
      </c>
      <c r="AF12" s="16">
        <f t="shared" si="1"/>
        <v>-13051282.359999994</v>
      </c>
      <c r="AG12" s="16">
        <f t="shared" si="1"/>
        <v>-13129448.689999994</v>
      </c>
      <c r="AH12" s="16">
        <f t="shared" si="1"/>
        <v>-13207615.019999994</v>
      </c>
      <c r="AI12" s="16">
        <f t="shared" si="1"/>
        <v>-13285781.349999994</v>
      </c>
      <c r="AJ12" s="16">
        <f t="shared" si="1"/>
        <v>-13363947.679999994</v>
      </c>
      <c r="AK12" s="16">
        <f t="shared" si="1"/>
        <v>-13442114.009999994</v>
      </c>
      <c r="AL12" s="16">
        <f t="shared" si="1"/>
        <v>-13520280.339999994</v>
      </c>
      <c r="AM12" s="16">
        <f t="shared" si="1"/>
        <v>-13598446.669999994</v>
      </c>
      <c r="AN12" s="16">
        <f t="shared" si="1"/>
        <v>-13676612.999999994</v>
      </c>
      <c r="AO12" s="16">
        <f t="shared" si="1"/>
        <v>-13754779.329999994</v>
      </c>
      <c r="AP12" s="16">
        <f t="shared" si="1"/>
        <v>-13832945.659999995</v>
      </c>
      <c r="AQ12" s="16">
        <f t="shared" si="1"/>
        <v>-13911111.989999995</v>
      </c>
      <c r="AR12" s="48" t="s">
        <v>58</v>
      </c>
      <c r="AS12" s="16">
        <f>AQ12-78166.33</f>
        <v>-13989278.319999995</v>
      </c>
      <c r="AT12" s="16">
        <f t="shared" si="1"/>
        <v>-14067444.649999995</v>
      </c>
      <c r="AU12" s="16">
        <f t="shared" si="1"/>
        <v>-14145610.979999995</v>
      </c>
      <c r="AV12" s="16">
        <f t="shared" si="1"/>
        <v>-14223777.309999995</v>
      </c>
      <c r="AW12" s="16">
        <f t="shared" si="1"/>
        <v>-14301943.639999995</v>
      </c>
      <c r="AX12" s="16">
        <f t="shared" si="1"/>
        <v>-14380109.969999995</v>
      </c>
      <c r="AY12" s="16">
        <f t="shared" si="1"/>
        <v>-14458276.299999995</v>
      </c>
      <c r="AZ12" s="16">
        <f t="shared" si="1"/>
        <v>-14536442.629999995</v>
      </c>
      <c r="BA12" s="16">
        <f t="shared" si="1"/>
        <v>-14614608.959999995</v>
      </c>
      <c r="BB12" s="16">
        <f t="shared" si="1"/>
        <v>-14692775.289999995</v>
      </c>
      <c r="BC12" s="16">
        <f t="shared" si="1"/>
        <v>-14770941.619999995</v>
      </c>
      <c r="BD12" s="16">
        <f t="shared" si="1"/>
        <v>-14849107.949999996</v>
      </c>
      <c r="BE12" s="48" t="s">
        <v>59</v>
      </c>
      <c r="BF12" s="16">
        <f>BD12-78166.33</f>
        <v>-14927274.279999996</v>
      </c>
      <c r="BG12" s="16">
        <f t="shared" si="1"/>
        <v>-15005440.609999996</v>
      </c>
      <c r="BH12" s="16">
        <f t="shared" si="1"/>
        <v>-15083606.939999996</v>
      </c>
      <c r="BI12" s="16">
        <f t="shared" si="1"/>
        <v>-15161773.269999996</v>
      </c>
      <c r="BJ12" s="16">
        <f t="shared" si="1"/>
        <v>-15239939.599999996</v>
      </c>
      <c r="BK12" s="16">
        <f t="shared" si="1"/>
        <v>-15318105.929999996</v>
      </c>
      <c r="BL12" s="16">
        <f t="shared" si="1"/>
        <v>-15396272.259999996</v>
      </c>
      <c r="BM12" s="16">
        <f t="shared" si="1"/>
        <v>-15474438.589999996</v>
      </c>
      <c r="BN12" s="16">
        <f t="shared" si="1"/>
        <v>-15552604.919999996</v>
      </c>
      <c r="BO12" s="16">
        <f t="shared" si="1"/>
        <v>-15630771.249999996</v>
      </c>
      <c r="BP12" s="16">
        <f t="shared" si="1"/>
        <v>-15708937.579999996</v>
      </c>
      <c r="BQ12" s="16">
        <f t="shared" si="1"/>
        <v>-15787103.909999996</v>
      </c>
      <c r="BR12" s="43">
        <f t="shared" si="1"/>
        <v>-15865270.239999996</v>
      </c>
    </row>
    <row r="13" spans="1:82" x14ac:dyDescent="0.25">
      <c r="C13" s="16">
        <f>C12-B12</f>
        <v>-67916.599999999627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82" x14ac:dyDescent="0.25"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8" t="s">
        <v>59</v>
      </c>
      <c r="BF14" s="50">
        <f>BF12*-1</f>
        <v>14927274.279999996</v>
      </c>
      <c r="BR14" s="50">
        <f>BR12*-1</f>
        <v>15865270.239999996</v>
      </c>
    </row>
    <row r="15" spans="1:82" x14ac:dyDescent="0.25"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8" t="s">
        <v>58</v>
      </c>
      <c r="BF15" s="50">
        <f>AS12</f>
        <v>-13989278.319999995</v>
      </c>
      <c r="BR15" s="50">
        <f>BF12</f>
        <v>-14927274.279999996</v>
      </c>
    </row>
    <row r="16" spans="1:82" x14ac:dyDescent="0.25">
      <c r="AS16" s="51" t="s">
        <v>60</v>
      </c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52" t="s">
        <v>61</v>
      </c>
      <c r="BF16" s="50">
        <f>BF14+BF15</f>
        <v>937995.96000000089</v>
      </c>
      <c r="BR16" s="50">
        <f>BR14+BR15</f>
        <v>937995.96000000089</v>
      </c>
    </row>
    <row r="17" spans="45:70" x14ac:dyDescent="0.25">
      <c r="AS17" s="51" t="s">
        <v>62</v>
      </c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52" t="s">
        <v>61</v>
      </c>
      <c r="BF17" s="50">
        <f>BF16/12</f>
        <v>78166.330000000075</v>
      </c>
      <c r="BR17" s="50">
        <f>BR16/12</f>
        <v>78166.330000000075</v>
      </c>
    </row>
  </sheetData>
  <mergeCells count="1">
    <mergeCell ref="B6:E6"/>
  </mergeCells>
  <phoneticPr fontId="24" type="noConversion"/>
  <pageMargins left="0.75" right="0.75" top="1" bottom="1" header="0.5" footer="0.5"/>
  <pageSetup paperSize="5" scale="98" orientation="landscape" r:id="rId1"/>
  <headerFooter alignWithMargins="0"/>
  <colBreaks count="2" manualBreakCount="2">
    <brk id="8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3"/>
  <sheetViews>
    <sheetView workbookViewId="0">
      <selection activeCell="A2" sqref="A1:A2"/>
    </sheetView>
  </sheetViews>
  <sheetFormatPr defaultRowHeight="10.199999999999999" x14ac:dyDescent="0.2"/>
  <cols>
    <col min="1" max="1" width="9.6640625" style="57" customWidth="1"/>
    <col min="2" max="2" width="5.6640625" style="54" customWidth="1"/>
    <col min="3" max="3" width="12.6640625" style="55" customWidth="1"/>
    <col min="4" max="58" width="9.6640625" style="56" customWidth="1"/>
    <col min="59" max="59" width="20.6640625" style="56" customWidth="1"/>
    <col min="60" max="61" width="9.6640625" style="56" customWidth="1"/>
    <col min="62" max="256" width="9.109375" style="57"/>
    <col min="257" max="257" width="23.6640625" style="57" customWidth="1"/>
    <col min="258" max="258" width="5.6640625" style="57" customWidth="1"/>
    <col min="259" max="259" width="12.6640625" style="57" customWidth="1"/>
    <col min="260" max="314" width="9.6640625" style="57" customWidth="1"/>
    <col min="315" max="315" width="20.6640625" style="57" customWidth="1"/>
    <col min="316" max="317" width="9.6640625" style="57" customWidth="1"/>
    <col min="318" max="512" width="9.109375" style="57"/>
    <col min="513" max="513" width="23.6640625" style="57" customWidth="1"/>
    <col min="514" max="514" width="5.6640625" style="57" customWidth="1"/>
    <col min="515" max="515" width="12.6640625" style="57" customWidth="1"/>
    <col min="516" max="570" width="9.6640625" style="57" customWidth="1"/>
    <col min="571" max="571" width="20.6640625" style="57" customWidth="1"/>
    <col min="572" max="573" width="9.6640625" style="57" customWidth="1"/>
    <col min="574" max="768" width="9.109375" style="57"/>
    <col min="769" max="769" width="23.6640625" style="57" customWidth="1"/>
    <col min="770" max="770" width="5.6640625" style="57" customWidth="1"/>
    <col min="771" max="771" width="12.6640625" style="57" customWidth="1"/>
    <col min="772" max="826" width="9.6640625" style="57" customWidth="1"/>
    <col min="827" max="827" width="20.6640625" style="57" customWidth="1"/>
    <col min="828" max="829" width="9.6640625" style="57" customWidth="1"/>
    <col min="830" max="1024" width="9.109375" style="57"/>
    <col min="1025" max="1025" width="23.6640625" style="57" customWidth="1"/>
    <col min="1026" max="1026" width="5.6640625" style="57" customWidth="1"/>
    <col min="1027" max="1027" width="12.6640625" style="57" customWidth="1"/>
    <col min="1028" max="1082" width="9.6640625" style="57" customWidth="1"/>
    <col min="1083" max="1083" width="20.6640625" style="57" customWidth="1"/>
    <col min="1084" max="1085" width="9.6640625" style="57" customWidth="1"/>
    <col min="1086" max="1280" width="9.109375" style="57"/>
    <col min="1281" max="1281" width="23.6640625" style="57" customWidth="1"/>
    <col min="1282" max="1282" width="5.6640625" style="57" customWidth="1"/>
    <col min="1283" max="1283" width="12.6640625" style="57" customWidth="1"/>
    <col min="1284" max="1338" width="9.6640625" style="57" customWidth="1"/>
    <col min="1339" max="1339" width="20.6640625" style="57" customWidth="1"/>
    <col min="1340" max="1341" width="9.6640625" style="57" customWidth="1"/>
    <col min="1342" max="1536" width="9.109375" style="57"/>
    <col min="1537" max="1537" width="23.6640625" style="57" customWidth="1"/>
    <col min="1538" max="1538" width="5.6640625" style="57" customWidth="1"/>
    <col min="1539" max="1539" width="12.6640625" style="57" customWidth="1"/>
    <col min="1540" max="1594" width="9.6640625" style="57" customWidth="1"/>
    <col min="1595" max="1595" width="20.6640625" style="57" customWidth="1"/>
    <col min="1596" max="1597" width="9.6640625" style="57" customWidth="1"/>
    <col min="1598" max="1792" width="9.109375" style="57"/>
    <col min="1793" max="1793" width="23.6640625" style="57" customWidth="1"/>
    <col min="1794" max="1794" width="5.6640625" style="57" customWidth="1"/>
    <col min="1795" max="1795" width="12.6640625" style="57" customWidth="1"/>
    <col min="1796" max="1850" width="9.6640625" style="57" customWidth="1"/>
    <col min="1851" max="1851" width="20.6640625" style="57" customWidth="1"/>
    <col min="1852" max="1853" width="9.6640625" style="57" customWidth="1"/>
    <col min="1854" max="2048" width="9.109375" style="57"/>
    <col min="2049" max="2049" width="23.6640625" style="57" customWidth="1"/>
    <col min="2050" max="2050" width="5.6640625" style="57" customWidth="1"/>
    <col min="2051" max="2051" width="12.6640625" style="57" customWidth="1"/>
    <col min="2052" max="2106" width="9.6640625" style="57" customWidth="1"/>
    <col min="2107" max="2107" width="20.6640625" style="57" customWidth="1"/>
    <col min="2108" max="2109" width="9.6640625" style="57" customWidth="1"/>
    <col min="2110" max="2304" width="9.109375" style="57"/>
    <col min="2305" max="2305" width="23.6640625" style="57" customWidth="1"/>
    <col min="2306" max="2306" width="5.6640625" style="57" customWidth="1"/>
    <col min="2307" max="2307" width="12.6640625" style="57" customWidth="1"/>
    <col min="2308" max="2362" width="9.6640625" style="57" customWidth="1"/>
    <col min="2363" max="2363" width="20.6640625" style="57" customWidth="1"/>
    <col min="2364" max="2365" width="9.6640625" style="57" customWidth="1"/>
    <col min="2366" max="2560" width="9.109375" style="57"/>
    <col min="2561" max="2561" width="23.6640625" style="57" customWidth="1"/>
    <col min="2562" max="2562" width="5.6640625" style="57" customWidth="1"/>
    <col min="2563" max="2563" width="12.6640625" style="57" customWidth="1"/>
    <col min="2564" max="2618" width="9.6640625" style="57" customWidth="1"/>
    <col min="2619" max="2619" width="20.6640625" style="57" customWidth="1"/>
    <col min="2620" max="2621" width="9.6640625" style="57" customWidth="1"/>
    <col min="2622" max="2816" width="9.109375" style="57"/>
    <col min="2817" max="2817" width="23.6640625" style="57" customWidth="1"/>
    <col min="2818" max="2818" width="5.6640625" style="57" customWidth="1"/>
    <col min="2819" max="2819" width="12.6640625" style="57" customWidth="1"/>
    <col min="2820" max="2874" width="9.6640625" style="57" customWidth="1"/>
    <col min="2875" max="2875" width="20.6640625" style="57" customWidth="1"/>
    <col min="2876" max="2877" width="9.6640625" style="57" customWidth="1"/>
    <col min="2878" max="3072" width="9.109375" style="57"/>
    <col min="3073" max="3073" width="23.6640625" style="57" customWidth="1"/>
    <col min="3074" max="3074" width="5.6640625" style="57" customWidth="1"/>
    <col min="3075" max="3075" width="12.6640625" style="57" customWidth="1"/>
    <col min="3076" max="3130" width="9.6640625" style="57" customWidth="1"/>
    <col min="3131" max="3131" width="20.6640625" style="57" customWidth="1"/>
    <col min="3132" max="3133" width="9.6640625" style="57" customWidth="1"/>
    <col min="3134" max="3328" width="9.109375" style="57"/>
    <col min="3329" max="3329" width="23.6640625" style="57" customWidth="1"/>
    <col min="3330" max="3330" width="5.6640625" style="57" customWidth="1"/>
    <col min="3331" max="3331" width="12.6640625" style="57" customWidth="1"/>
    <col min="3332" max="3386" width="9.6640625" style="57" customWidth="1"/>
    <col min="3387" max="3387" width="20.6640625" style="57" customWidth="1"/>
    <col min="3388" max="3389" width="9.6640625" style="57" customWidth="1"/>
    <col min="3390" max="3584" width="9.109375" style="57"/>
    <col min="3585" max="3585" width="23.6640625" style="57" customWidth="1"/>
    <col min="3586" max="3586" width="5.6640625" style="57" customWidth="1"/>
    <col min="3587" max="3587" width="12.6640625" style="57" customWidth="1"/>
    <col min="3588" max="3642" width="9.6640625" style="57" customWidth="1"/>
    <col min="3643" max="3643" width="20.6640625" style="57" customWidth="1"/>
    <col min="3644" max="3645" width="9.6640625" style="57" customWidth="1"/>
    <col min="3646" max="3840" width="9.109375" style="57"/>
    <col min="3841" max="3841" width="23.6640625" style="57" customWidth="1"/>
    <col min="3842" max="3842" width="5.6640625" style="57" customWidth="1"/>
    <col min="3843" max="3843" width="12.6640625" style="57" customWidth="1"/>
    <col min="3844" max="3898" width="9.6640625" style="57" customWidth="1"/>
    <col min="3899" max="3899" width="20.6640625" style="57" customWidth="1"/>
    <col min="3900" max="3901" width="9.6640625" style="57" customWidth="1"/>
    <col min="3902" max="4096" width="9.109375" style="57"/>
    <col min="4097" max="4097" width="23.6640625" style="57" customWidth="1"/>
    <col min="4098" max="4098" width="5.6640625" style="57" customWidth="1"/>
    <col min="4099" max="4099" width="12.6640625" style="57" customWidth="1"/>
    <col min="4100" max="4154" width="9.6640625" style="57" customWidth="1"/>
    <col min="4155" max="4155" width="20.6640625" style="57" customWidth="1"/>
    <col min="4156" max="4157" width="9.6640625" style="57" customWidth="1"/>
    <col min="4158" max="4352" width="9.109375" style="57"/>
    <col min="4353" max="4353" width="23.6640625" style="57" customWidth="1"/>
    <col min="4354" max="4354" width="5.6640625" style="57" customWidth="1"/>
    <col min="4355" max="4355" width="12.6640625" style="57" customWidth="1"/>
    <col min="4356" max="4410" width="9.6640625" style="57" customWidth="1"/>
    <col min="4411" max="4411" width="20.6640625" style="57" customWidth="1"/>
    <col min="4412" max="4413" width="9.6640625" style="57" customWidth="1"/>
    <col min="4414" max="4608" width="9.109375" style="57"/>
    <col min="4609" max="4609" width="23.6640625" style="57" customWidth="1"/>
    <col min="4610" max="4610" width="5.6640625" style="57" customWidth="1"/>
    <col min="4611" max="4611" width="12.6640625" style="57" customWidth="1"/>
    <col min="4612" max="4666" width="9.6640625" style="57" customWidth="1"/>
    <col min="4667" max="4667" width="20.6640625" style="57" customWidth="1"/>
    <col min="4668" max="4669" width="9.6640625" style="57" customWidth="1"/>
    <col min="4670" max="4864" width="9.109375" style="57"/>
    <col min="4865" max="4865" width="23.6640625" style="57" customWidth="1"/>
    <col min="4866" max="4866" width="5.6640625" style="57" customWidth="1"/>
    <col min="4867" max="4867" width="12.6640625" style="57" customWidth="1"/>
    <col min="4868" max="4922" width="9.6640625" style="57" customWidth="1"/>
    <col min="4923" max="4923" width="20.6640625" style="57" customWidth="1"/>
    <col min="4924" max="4925" width="9.6640625" style="57" customWidth="1"/>
    <col min="4926" max="5120" width="9.109375" style="57"/>
    <col min="5121" max="5121" width="23.6640625" style="57" customWidth="1"/>
    <col min="5122" max="5122" width="5.6640625" style="57" customWidth="1"/>
    <col min="5123" max="5123" width="12.6640625" style="57" customWidth="1"/>
    <col min="5124" max="5178" width="9.6640625" style="57" customWidth="1"/>
    <col min="5179" max="5179" width="20.6640625" style="57" customWidth="1"/>
    <col min="5180" max="5181" width="9.6640625" style="57" customWidth="1"/>
    <col min="5182" max="5376" width="9.109375" style="57"/>
    <col min="5377" max="5377" width="23.6640625" style="57" customWidth="1"/>
    <col min="5378" max="5378" width="5.6640625" style="57" customWidth="1"/>
    <col min="5379" max="5379" width="12.6640625" style="57" customWidth="1"/>
    <col min="5380" max="5434" width="9.6640625" style="57" customWidth="1"/>
    <col min="5435" max="5435" width="20.6640625" style="57" customWidth="1"/>
    <col min="5436" max="5437" width="9.6640625" style="57" customWidth="1"/>
    <col min="5438" max="5632" width="9.109375" style="57"/>
    <col min="5633" max="5633" width="23.6640625" style="57" customWidth="1"/>
    <col min="5634" max="5634" width="5.6640625" style="57" customWidth="1"/>
    <col min="5635" max="5635" width="12.6640625" style="57" customWidth="1"/>
    <col min="5636" max="5690" width="9.6640625" style="57" customWidth="1"/>
    <col min="5691" max="5691" width="20.6640625" style="57" customWidth="1"/>
    <col min="5692" max="5693" width="9.6640625" style="57" customWidth="1"/>
    <col min="5694" max="5888" width="9.109375" style="57"/>
    <col min="5889" max="5889" width="23.6640625" style="57" customWidth="1"/>
    <col min="5890" max="5890" width="5.6640625" style="57" customWidth="1"/>
    <col min="5891" max="5891" width="12.6640625" style="57" customWidth="1"/>
    <col min="5892" max="5946" width="9.6640625" style="57" customWidth="1"/>
    <col min="5947" max="5947" width="20.6640625" style="57" customWidth="1"/>
    <col min="5948" max="5949" width="9.6640625" style="57" customWidth="1"/>
    <col min="5950" max="6144" width="9.109375" style="57"/>
    <col min="6145" max="6145" width="23.6640625" style="57" customWidth="1"/>
    <col min="6146" max="6146" width="5.6640625" style="57" customWidth="1"/>
    <col min="6147" max="6147" width="12.6640625" style="57" customWidth="1"/>
    <col min="6148" max="6202" width="9.6640625" style="57" customWidth="1"/>
    <col min="6203" max="6203" width="20.6640625" style="57" customWidth="1"/>
    <col min="6204" max="6205" width="9.6640625" style="57" customWidth="1"/>
    <col min="6206" max="6400" width="9.109375" style="57"/>
    <col min="6401" max="6401" width="23.6640625" style="57" customWidth="1"/>
    <col min="6402" max="6402" width="5.6640625" style="57" customWidth="1"/>
    <col min="6403" max="6403" width="12.6640625" style="57" customWidth="1"/>
    <col min="6404" max="6458" width="9.6640625" style="57" customWidth="1"/>
    <col min="6459" max="6459" width="20.6640625" style="57" customWidth="1"/>
    <col min="6460" max="6461" width="9.6640625" style="57" customWidth="1"/>
    <col min="6462" max="6656" width="9.109375" style="57"/>
    <col min="6657" max="6657" width="23.6640625" style="57" customWidth="1"/>
    <col min="6658" max="6658" width="5.6640625" style="57" customWidth="1"/>
    <col min="6659" max="6659" width="12.6640625" style="57" customWidth="1"/>
    <col min="6660" max="6714" width="9.6640625" style="57" customWidth="1"/>
    <col min="6715" max="6715" width="20.6640625" style="57" customWidth="1"/>
    <col min="6716" max="6717" width="9.6640625" style="57" customWidth="1"/>
    <col min="6718" max="6912" width="9.109375" style="57"/>
    <col min="6913" max="6913" width="23.6640625" style="57" customWidth="1"/>
    <col min="6914" max="6914" width="5.6640625" style="57" customWidth="1"/>
    <col min="6915" max="6915" width="12.6640625" style="57" customWidth="1"/>
    <col min="6916" max="6970" width="9.6640625" style="57" customWidth="1"/>
    <col min="6971" max="6971" width="20.6640625" style="57" customWidth="1"/>
    <col min="6972" max="6973" width="9.6640625" style="57" customWidth="1"/>
    <col min="6974" max="7168" width="9.109375" style="57"/>
    <col min="7169" max="7169" width="23.6640625" style="57" customWidth="1"/>
    <col min="7170" max="7170" width="5.6640625" style="57" customWidth="1"/>
    <col min="7171" max="7171" width="12.6640625" style="57" customWidth="1"/>
    <col min="7172" max="7226" width="9.6640625" style="57" customWidth="1"/>
    <col min="7227" max="7227" width="20.6640625" style="57" customWidth="1"/>
    <col min="7228" max="7229" width="9.6640625" style="57" customWidth="1"/>
    <col min="7230" max="7424" width="9.109375" style="57"/>
    <col min="7425" max="7425" width="23.6640625" style="57" customWidth="1"/>
    <col min="7426" max="7426" width="5.6640625" style="57" customWidth="1"/>
    <col min="7427" max="7427" width="12.6640625" style="57" customWidth="1"/>
    <col min="7428" max="7482" width="9.6640625" style="57" customWidth="1"/>
    <col min="7483" max="7483" width="20.6640625" style="57" customWidth="1"/>
    <col min="7484" max="7485" width="9.6640625" style="57" customWidth="1"/>
    <col min="7486" max="7680" width="9.109375" style="57"/>
    <col min="7681" max="7681" width="23.6640625" style="57" customWidth="1"/>
    <col min="7682" max="7682" width="5.6640625" style="57" customWidth="1"/>
    <col min="7683" max="7683" width="12.6640625" style="57" customWidth="1"/>
    <col min="7684" max="7738" width="9.6640625" style="57" customWidth="1"/>
    <col min="7739" max="7739" width="20.6640625" style="57" customWidth="1"/>
    <col min="7740" max="7741" width="9.6640625" style="57" customWidth="1"/>
    <col min="7742" max="7936" width="9.109375" style="57"/>
    <col min="7937" max="7937" width="23.6640625" style="57" customWidth="1"/>
    <col min="7938" max="7938" width="5.6640625" style="57" customWidth="1"/>
    <col min="7939" max="7939" width="12.6640625" style="57" customWidth="1"/>
    <col min="7940" max="7994" width="9.6640625" style="57" customWidth="1"/>
    <col min="7995" max="7995" width="20.6640625" style="57" customWidth="1"/>
    <col min="7996" max="7997" width="9.6640625" style="57" customWidth="1"/>
    <col min="7998" max="8192" width="9.109375" style="57"/>
    <col min="8193" max="8193" width="23.6640625" style="57" customWidth="1"/>
    <col min="8194" max="8194" width="5.6640625" style="57" customWidth="1"/>
    <col min="8195" max="8195" width="12.6640625" style="57" customWidth="1"/>
    <col min="8196" max="8250" width="9.6640625" style="57" customWidth="1"/>
    <col min="8251" max="8251" width="20.6640625" style="57" customWidth="1"/>
    <col min="8252" max="8253" width="9.6640625" style="57" customWidth="1"/>
    <col min="8254" max="8448" width="9.109375" style="57"/>
    <col min="8449" max="8449" width="23.6640625" style="57" customWidth="1"/>
    <col min="8450" max="8450" width="5.6640625" style="57" customWidth="1"/>
    <col min="8451" max="8451" width="12.6640625" style="57" customWidth="1"/>
    <col min="8452" max="8506" width="9.6640625" style="57" customWidth="1"/>
    <col min="8507" max="8507" width="20.6640625" style="57" customWidth="1"/>
    <col min="8508" max="8509" width="9.6640625" style="57" customWidth="1"/>
    <col min="8510" max="8704" width="9.109375" style="57"/>
    <col min="8705" max="8705" width="23.6640625" style="57" customWidth="1"/>
    <col min="8706" max="8706" width="5.6640625" style="57" customWidth="1"/>
    <col min="8707" max="8707" width="12.6640625" style="57" customWidth="1"/>
    <col min="8708" max="8762" width="9.6640625" style="57" customWidth="1"/>
    <col min="8763" max="8763" width="20.6640625" style="57" customWidth="1"/>
    <col min="8764" max="8765" width="9.6640625" style="57" customWidth="1"/>
    <col min="8766" max="8960" width="9.109375" style="57"/>
    <col min="8961" max="8961" width="23.6640625" style="57" customWidth="1"/>
    <col min="8962" max="8962" width="5.6640625" style="57" customWidth="1"/>
    <col min="8963" max="8963" width="12.6640625" style="57" customWidth="1"/>
    <col min="8964" max="9018" width="9.6640625" style="57" customWidth="1"/>
    <col min="9019" max="9019" width="20.6640625" style="57" customWidth="1"/>
    <col min="9020" max="9021" width="9.6640625" style="57" customWidth="1"/>
    <col min="9022" max="9216" width="9.109375" style="57"/>
    <col min="9217" max="9217" width="23.6640625" style="57" customWidth="1"/>
    <col min="9218" max="9218" width="5.6640625" style="57" customWidth="1"/>
    <col min="9219" max="9219" width="12.6640625" style="57" customWidth="1"/>
    <col min="9220" max="9274" width="9.6640625" style="57" customWidth="1"/>
    <col min="9275" max="9275" width="20.6640625" style="57" customWidth="1"/>
    <col min="9276" max="9277" width="9.6640625" style="57" customWidth="1"/>
    <col min="9278" max="9472" width="9.109375" style="57"/>
    <col min="9473" max="9473" width="23.6640625" style="57" customWidth="1"/>
    <col min="9474" max="9474" width="5.6640625" style="57" customWidth="1"/>
    <col min="9475" max="9475" width="12.6640625" style="57" customWidth="1"/>
    <col min="9476" max="9530" width="9.6640625" style="57" customWidth="1"/>
    <col min="9531" max="9531" width="20.6640625" style="57" customWidth="1"/>
    <col min="9532" max="9533" width="9.6640625" style="57" customWidth="1"/>
    <col min="9534" max="9728" width="9.109375" style="57"/>
    <col min="9729" max="9729" width="23.6640625" style="57" customWidth="1"/>
    <col min="9730" max="9730" width="5.6640625" style="57" customWidth="1"/>
    <col min="9731" max="9731" width="12.6640625" style="57" customWidth="1"/>
    <col min="9732" max="9786" width="9.6640625" style="57" customWidth="1"/>
    <col min="9787" max="9787" width="20.6640625" style="57" customWidth="1"/>
    <col min="9788" max="9789" width="9.6640625" style="57" customWidth="1"/>
    <col min="9790" max="9984" width="9.109375" style="57"/>
    <col min="9985" max="9985" width="23.6640625" style="57" customWidth="1"/>
    <col min="9986" max="9986" width="5.6640625" style="57" customWidth="1"/>
    <col min="9987" max="9987" width="12.6640625" style="57" customWidth="1"/>
    <col min="9988" max="10042" width="9.6640625" style="57" customWidth="1"/>
    <col min="10043" max="10043" width="20.6640625" style="57" customWidth="1"/>
    <col min="10044" max="10045" width="9.6640625" style="57" customWidth="1"/>
    <col min="10046" max="10240" width="9.109375" style="57"/>
    <col min="10241" max="10241" width="23.6640625" style="57" customWidth="1"/>
    <col min="10242" max="10242" width="5.6640625" style="57" customWidth="1"/>
    <col min="10243" max="10243" width="12.6640625" style="57" customWidth="1"/>
    <col min="10244" max="10298" width="9.6640625" style="57" customWidth="1"/>
    <col min="10299" max="10299" width="20.6640625" style="57" customWidth="1"/>
    <col min="10300" max="10301" width="9.6640625" style="57" customWidth="1"/>
    <col min="10302" max="10496" width="9.109375" style="57"/>
    <col min="10497" max="10497" width="23.6640625" style="57" customWidth="1"/>
    <col min="10498" max="10498" width="5.6640625" style="57" customWidth="1"/>
    <col min="10499" max="10499" width="12.6640625" style="57" customWidth="1"/>
    <col min="10500" max="10554" width="9.6640625" style="57" customWidth="1"/>
    <col min="10555" max="10555" width="20.6640625" style="57" customWidth="1"/>
    <col min="10556" max="10557" width="9.6640625" style="57" customWidth="1"/>
    <col min="10558" max="10752" width="9.109375" style="57"/>
    <col min="10753" max="10753" width="23.6640625" style="57" customWidth="1"/>
    <col min="10754" max="10754" width="5.6640625" style="57" customWidth="1"/>
    <col min="10755" max="10755" width="12.6640625" style="57" customWidth="1"/>
    <col min="10756" max="10810" width="9.6640625" style="57" customWidth="1"/>
    <col min="10811" max="10811" width="20.6640625" style="57" customWidth="1"/>
    <col min="10812" max="10813" width="9.6640625" style="57" customWidth="1"/>
    <col min="10814" max="11008" width="9.109375" style="57"/>
    <col min="11009" max="11009" width="23.6640625" style="57" customWidth="1"/>
    <col min="11010" max="11010" width="5.6640625" style="57" customWidth="1"/>
    <col min="11011" max="11011" width="12.6640625" style="57" customWidth="1"/>
    <col min="11012" max="11066" width="9.6640625" style="57" customWidth="1"/>
    <col min="11067" max="11067" width="20.6640625" style="57" customWidth="1"/>
    <col min="11068" max="11069" width="9.6640625" style="57" customWidth="1"/>
    <col min="11070" max="11264" width="9.109375" style="57"/>
    <col min="11265" max="11265" width="23.6640625" style="57" customWidth="1"/>
    <col min="11266" max="11266" width="5.6640625" style="57" customWidth="1"/>
    <col min="11267" max="11267" width="12.6640625" style="57" customWidth="1"/>
    <col min="11268" max="11322" width="9.6640625" style="57" customWidth="1"/>
    <col min="11323" max="11323" width="20.6640625" style="57" customWidth="1"/>
    <col min="11324" max="11325" width="9.6640625" style="57" customWidth="1"/>
    <col min="11326" max="11520" width="9.109375" style="57"/>
    <col min="11521" max="11521" width="23.6640625" style="57" customWidth="1"/>
    <col min="11522" max="11522" width="5.6640625" style="57" customWidth="1"/>
    <col min="11523" max="11523" width="12.6640625" style="57" customWidth="1"/>
    <col min="11524" max="11578" width="9.6640625" style="57" customWidth="1"/>
    <col min="11579" max="11579" width="20.6640625" style="57" customWidth="1"/>
    <col min="11580" max="11581" width="9.6640625" style="57" customWidth="1"/>
    <col min="11582" max="11776" width="9.109375" style="57"/>
    <col min="11777" max="11777" width="23.6640625" style="57" customWidth="1"/>
    <col min="11778" max="11778" width="5.6640625" style="57" customWidth="1"/>
    <col min="11779" max="11779" width="12.6640625" style="57" customWidth="1"/>
    <col min="11780" max="11834" width="9.6640625" style="57" customWidth="1"/>
    <col min="11835" max="11835" width="20.6640625" style="57" customWidth="1"/>
    <col min="11836" max="11837" width="9.6640625" style="57" customWidth="1"/>
    <col min="11838" max="12032" width="9.109375" style="57"/>
    <col min="12033" max="12033" width="23.6640625" style="57" customWidth="1"/>
    <col min="12034" max="12034" width="5.6640625" style="57" customWidth="1"/>
    <col min="12035" max="12035" width="12.6640625" style="57" customWidth="1"/>
    <col min="12036" max="12090" width="9.6640625" style="57" customWidth="1"/>
    <col min="12091" max="12091" width="20.6640625" style="57" customWidth="1"/>
    <col min="12092" max="12093" width="9.6640625" style="57" customWidth="1"/>
    <col min="12094" max="12288" width="9.109375" style="57"/>
    <col min="12289" max="12289" width="23.6640625" style="57" customWidth="1"/>
    <col min="12290" max="12290" width="5.6640625" style="57" customWidth="1"/>
    <col min="12291" max="12291" width="12.6640625" style="57" customWidth="1"/>
    <col min="12292" max="12346" width="9.6640625" style="57" customWidth="1"/>
    <col min="12347" max="12347" width="20.6640625" style="57" customWidth="1"/>
    <col min="12348" max="12349" width="9.6640625" style="57" customWidth="1"/>
    <col min="12350" max="12544" width="9.109375" style="57"/>
    <col min="12545" max="12545" width="23.6640625" style="57" customWidth="1"/>
    <col min="12546" max="12546" width="5.6640625" style="57" customWidth="1"/>
    <col min="12547" max="12547" width="12.6640625" style="57" customWidth="1"/>
    <col min="12548" max="12602" width="9.6640625" style="57" customWidth="1"/>
    <col min="12603" max="12603" width="20.6640625" style="57" customWidth="1"/>
    <col min="12604" max="12605" width="9.6640625" style="57" customWidth="1"/>
    <col min="12606" max="12800" width="9.109375" style="57"/>
    <col min="12801" max="12801" width="23.6640625" style="57" customWidth="1"/>
    <col min="12802" max="12802" width="5.6640625" style="57" customWidth="1"/>
    <col min="12803" max="12803" width="12.6640625" style="57" customWidth="1"/>
    <col min="12804" max="12858" width="9.6640625" style="57" customWidth="1"/>
    <col min="12859" max="12859" width="20.6640625" style="57" customWidth="1"/>
    <col min="12860" max="12861" width="9.6640625" style="57" customWidth="1"/>
    <col min="12862" max="13056" width="9.109375" style="57"/>
    <col min="13057" max="13057" width="23.6640625" style="57" customWidth="1"/>
    <col min="13058" max="13058" width="5.6640625" style="57" customWidth="1"/>
    <col min="13059" max="13059" width="12.6640625" style="57" customWidth="1"/>
    <col min="13060" max="13114" width="9.6640625" style="57" customWidth="1"/>
    <col min="13115" max="13115" width="20.6640625" style="57" customWidth="1"/>
    <col min="13116" max="13117" width="9.6640625" style="57" customWidth="1"/>
    <col min="13118" max="13312" width="9.109375" style="57"/>
    <col min="13313" max="13313" width="23.6640625" style="57" customWidth="1"/>
    <col min="13314" max="13314" width="5.6640625" style="57" customWidth="1"/>
    <col min="13315" max="13315" width="12.6640625" style="57" customWidth="1"/>
    <col min="13316" max="13370" width="9.6640625" style="57" customWidth="1"/>
    <col min="13371" max="13371" width="20.6640625" style="57" customWidth="1"/>
    <col min="13372" max="13373" width="9.6640625" style="57" customWidth="1"/>
    <col min="13374" max="13568" width="9.109375" style="57"/>
    <col min="13569" max="13569" width="23.6640625" style="57" customWidth="1"/>
    <col min="13570" max="13570" width="5.6640625" style="57" customWidth="1"/>
    <col min="13571" max="13571" width="12.6640625" style="57" customWidth="1"/>
    <col min="13572" max="13626" width="9.6640625" style="57" customWidth="1"/>
    <col min="13627" max="13627" width="20.6640625" style="57" customWidth="1"/>
    <col min="13628" max="13629" width="9.6640625" style="57" customWidth="1"/>
    <col min="13630" max="13824" width="9.109375" style="57"/>
    <col min="13825" max="13825" width="23.6640625" style="57" customWidth="1"/>
    <col min="13826" max="13826" width="5.6640625" style="57" customWidth="1"/>
    <col min="13827" max="13827" width="12.6640625" style="57" customWidth="1"/>
    <col min="13828" max="13882" width="9.6640625" style="57" customWidth="1"/>
    <col min="13883" max="13883" width="20.6640625" style="57" customWidth="1"/>
    <col min="13884" max="13885" width="9.6640625" style="57" customWidth="1"/>
    <col min="13886" max="14080" width="9.109375" style="57"/>
    <col min="14081" max="14081" width="23.6640625" style="57" customWidth="1"/>
    <col min="14082" max="14082" width="5.6640625" style="57" customWidth="1"/>
    <col min="14083" max="14083" width="12.6640625" style="57" customWidth="1"/>
    <col min="14084" max="14138" width="9.6640625" style="57" customWidth="1"/>
    <col min="14139" max="14139" width="20.6640625" style="57" customWidth="1"/>
    <col min="14140" max="14141" width="9.6640625" style="57" customWidth="1"/>
    <col min="14142" max="14336" width="9.109375" style="57"/>
    <col min="14337" max="14337" width="23.6640625" style="57" customWidth="1"/>
    <col min="14338" max="14338" width="5.6640625" style="57" customWidth="1"/>
    <col min="14339" max="14339" width="12.6640625" style="57" customWidth="1"/>
    <col min="14340" max="14394" width="9.6640625" style="57" customWidth="1"/>
    <col min="14395" max="14395" width="20.6640625" style="57" customWidth="1"/>
    <col min="14396" max="14397" width="9.6640625" style="57" customWidth="1"/>
    <col min="14398" max="14592" width="9.109375" style="57"/>
    <col min="14593" max="14593" width="23.6640625" style="57" customWidth="1"/>
    <col min="14594" max="14594" width="5.6640625" style="57" customWidth="1"/>
    <col min="14595" max="14595" width="12.6640625" style="57" customWidth="1"/>
    <col min="14596" max="14650" width="9.6640625" style="57" customWidth="1"/>
    <col min="14651" max="14651" width="20.6640625" style="57" customWidth="1"/>
    <col min="14652" max="14653" width="9.6640625" style="57" customWidth="1"/>
    <col min="14654" max="14848" width="9.109375" style="57"/>
    <col min="14849" max="14849" width="23.6640625" style="57" customWidth="1"/>
    <col min="14850" max="14850" width="5.6640625" style="57" customWidth="1"/>
    <col min="14851" max="14851" width="12.6640625" style="57" customWidth="1"/>
    <col min="14852" max="14906" width="9.6640625" style="57" customWidth="1"/>
    <col min="14907" max="14907" width="20.6640625" style="57" customWidth="1"/>
    <col min="14908" max="14909" width="9.6640625" style="57" customWidth="1"/>
    <col min="14910" max="15104" width="9.109375" style="57"/>
    <col min="15105" max="15105" width="23.6640625" style="57" customWidth="1"/>
    <col min="15106" max="15106" width="5.6640625" style="57" customWidth="1"/>
    <col min="15107" max="15107" width="12.6640625" style="57" customWidth="1"/>
    <col min="15108" max="15162" width="9.6640625" style="57" customWidth="1"/>
    <col min="15163" max="15163" width="20.6640625" style="57" customWidth="1"/>
    <col min="15164" max="15165" width="9.6640625" style="57" customWidth="1"/>
    <col min="15166" max="15360" width="9.109375" style="57"/>
    <col min="15361" max="15361" width="23.6640625" style="57" customWidth="1"/>
    <col min="15362" max="15362" width="5.6640625" style="57" customWidth="1"/>
    <col min="15363" max="15363" width="12.6640625" style="57" customWidth="1"/>
    <col min="15364" max="15418" width="9.6640625" style="57" customWidth="1"/>
    <col min="15419" max="15419" width="20.6640625" style="57" customWidth="1"/>
    <col min="15420" max="15421" width="9.6640625" style="57" customWidth="1"/>
    <col min="15422" max="15616" width="9.109375" style="57"/>
    <col min="15617" max="15617" width="23.6640625" style="57" customWidth="1"/>
    <col min="15618" max="15618" width="5.6640625" style="57" customWidth="1"/>
    <col min="15619" max="15619" width="12.6640625" style="57" customWidth="1"/>
    <col min="15620" max="15674" width="9.6640625" style="57" customWidth="1"/>
    <col min="15675" max="15675" width="20.6640625" style="57" customWidth="1"/>
    <col min="15676" max="15677" width="9.6640625" style="57" customWidth="1"/>
    <col min="15678" max="15872" width="9.109375" style="57"/>
    <col min="15873" max="15873" width="23.6640625" style="57" customWidth="1"/>
    <col min="15874" max="15874" width="5.6640625" style="57" customWidth="1"/>
    <col min="15875" max="15875" width="12.6640625" style="57" customWidth="1"/>
    <col min="15876" max="15930" width="9.6640625" style="57" customWidth="1"/>
    <col min="15931" max="15931" width="20.6640625" style="57" customWidth="1"/>
    <col min="15932" max="15933" width="9.6640625" style="57" customWidth="1"/>
    <col min="15934" max="16128" width="9.109375" style="57"/>
    <col min="16129" max="16129" width="23.6640625" style="57" customWidth="1"/>
    <col min="16130" max="16130" width="5.6640625" style="57" customWidth="1"/>
    <col min="16131" max="16131" width="12.6640625" style="57" customWidth="1"/>
    <col min="16132" max="16186" width="9.6640625" style="57" customWidth="1"/>
    <col min="16187" max="16187" width="20.6640625" style="57" customWidth="1"/>
    <col min="16188" max="16189" width="9.6640625" style="57" customWidth="1"/>
    <col min="16190" max="16384" width="9.109375" style="57"/>
  </cols>
  <sheetData>
    <row r="1" spans="1:61" x14ac:dyDescent="0.2">
      <c r="A1" s="53" t="s">
        <v>130</v>
      </c>
    </row>
    <row r="2" spans="1:61" x14ac:dyDescent="0.2">
      <c r="A2" s="53" t="s">
        <v>128</v>
      </c>
    </row>
    <row r="4" spans="1:61" x14ac:dyDescent="0.2">
      <c r="A4" s="53" t="s">
        <v>63</v>
      </c>
    </row>
    <row r="5" spans="1:61" x14ac:dyDescent="0.2">
      <c r="A5" s="53" t="s">
        <v>57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61" x14ac:dyDescent="0.2">
      <c r="A6" s="53" t="s">
        <v>64</v>
      </c>
    </row>
    <row r="7" spans="1:61" x14ac:dyDescent="0.2">
      <c r="A7" s="53" t="s">
        <v>50</v>
      </c>
    </row>
    <row r="8" spans="1:61" x14ac:dyDescent="0.2">
      <c r="BA8" s="58"/>
    </row>
    <row r="9" spans="1:61" s="58" customFormat="1" ht="10.8" thickBot="1" x14ac:dyDescent="0.25">
      <c r="A9" s="59" t="s">
        <v>65</v>
      </c>
      <c r="B9" s="60"/>
      <c r="C9" s="61"/>
      <c r="E9" s="58">
        <v>2.5131474028853296E-2</v>
      </c>
      <c r="H9" s="58">
        <v>2.6274003786321831E-2</v>
      </c>
      <c r="K9" s="58">
        <v>2.6804515157143216E-2</v>
      </c>
      <c r="N9" s="58">
        <v>2.7063510693372983E-2</v>
      </c>
      <c r="Q9" s="58">
        <v>2.7990779058707504E-2</v>
      </c>
      <c r="T9" s="58">
        <v>2.7787798610450221E-2</v>
      </c>
      <c r="W9" s="58">
        <v>2.6822567019006538E-2</v>
      </c>
      <c r="Z9" s="58">
        <v>2.6081075679878829E-2</v>
      </c>
      <c r="AC9" s="58">
        <v>2.523097207607039E-2</v>
      </c>
      <c r="AF9" s="58">
        <v>2.4876408704843422E-2</v>
      </c>
      <c r="AI9" s="58">
        <v>2.503892905777283E-2</v>
      </c>
      <c r="AL9" s="58">
        <v>2.5043301918497685E-2</v>
      </c>
      <c r="AO9" s="58">
        <v>2.5345756832310995E-2</v>
      </c>
      <c r="AR9" s="58">
        <v>2.5556019610907477E-2</v>
      </c>
      <c r="AU9" s="58">
        <v>2.6423267709014819E-2</v>
      </c>
      <c r="AX9" s="58">
        <v>2.6297121729499606E-2</v>
      </c>
      <c r="BA9" s="58">
        <v>2.5755654747462664E-2</v>
      </c>
      <c r="BD9" s="58">
        <v>2.5908801788961711E-2</v>
      </c>
    </row>
    <row r="10" spans="1:61" ht="19.5" customHeight="1" thickTop="1" x14ac:dyDescent="0.2">
      <c r="A10" s="62" t="s">
        <v>66</v>
      </c>
      <c r="B10" s="63">
        <v>0.34799742148440843</v>
      </c>
      <c r="BF10" s="64"/>
      <c r="BG10" s="65" t="s">
        <v>67</v>
      </c>
      <c r="BH10" s="66">
        <v>9.564066914831592E-3</v>
      </c>
      <c r="BI10" s="67"/>
    </row>
    <row r="11" spans="1:61" s="68" customFormat="1" x14ac:dyDescent="0.2">
      <c r="C11" s="69"/>
      <c r="D11" s="68">
        <v>2016</v>
      </c>
      <c r="E11" s="68">
        <v>2016</v>
      </c>
      <c r="F11" s="68">
        <v>2016</v>
      </c>
      <c r="G11" s="68">
        <f t="shared" ref="G11:BE11" si="0">+D11+1</f>
        <v>2017</v>
      </c>
      <c r="H11" s="68">
        <f t="shared" si="0"/>
        <v>2017</v>
      </c>
      <c r="I11" s="68">
        <f t="shared" si="0"/>
        <v>2017</v>
      </c>
      <c r="J11" s="68">
        <f t="shared" si="0"/>
        <v>2018</v>
      </c>
      <c r="K11" s="68">
        <f t="shared" si="0"/>
        <v>2018</v>
      </c>
      <c r="L11" s="68">
        <f t="shared" si="0"/>
        <v>2018</v>
      </c>
      <c r="M11" s="68">
        <f t="shared" si="0"/>
        <v>2019</v>
      </c>
      <c r="N11" s="68">
        <f t="shared" si="0"/>
        <v>2019</v>
      </c>
      <c r="O11" s="68">
        <f t="shared" si="0"/>
        <v>2019</v>
      </c>
      <c r="P11" s="68">
        <f t="shared" si="0"/>
        <v>2020</v>
      </c>
      <c r="Q11" s="68">
        <f t="shared" si="0"/>
        <v>2020</v>
      </c>
      <c r="R11" s="68">
        <f t="shared" si="0"/>
        <v>2020</v>
      </c>
      <c r="S11" s="68">
        <f t="shared" si="0"/>
        <v>2021</v>
      </c>
      <c r="T11" s="68">
        <f t="shared" si="0"/>
        <v>2021</v>
      </c>
      <c r="U11" s="68">
        <f t="shared" si="0"/>
        <v>2021</v>
      </c>
      <c r="V11" s="68">
        <f t="shared" si="0"/>
        <v>2022</v>
      </c>
      <c r="W11" s="68">
        <f t="shared" si="0"/>
        <v>2022</v>
      </c>
      <c r="X11" s="68">
        <f t="shared" si="0"/>
        <v>2022</v>
      </c>
      <c r="Y11" s="68">
        <f t="shared" si="0"/>
        <v>2023</v>
      </c>
      <c r="Z11" s="68">
        <f t="shared" si="0"/>
        <v>2023</v>
      </c>
      <c r="AA11" s="68">
        <f t="shared" si="0"/>
        <v>2023</v>
      </c>
      <c r="AB11" s="68">
        <f t="shared" si="0"/>
        <v>2024</v>
      </c>
      <c r="AC11" s="68">
        <f t="shared" si="0"/>
        <v>2024</v>
      </c>
      <c r="AD11" s="68">
        <f t="shared" si="0"/>
        <v>2024</v>
      </c>
      <c r="AE11" s="68">
        <f t="shared" si="0"/>
        <v>2025</v>
      </c>
      <c r="AF11" s="68">
        <f t="shared" si="0"/>
        <v>2025</v>
      </c>
      <c r="AG11" s="68">
        <f t="shared" si="0"/>
        <v>2025</v>
      </c>
      <c r="AH11" s="68">
        <f t="shared" si="0"/>
        <v>2026</v>
      </c>
      <c r="AI11" s="68">
        <f t="shared" si="0"/>
        <v>2026</v>
      </c>
      <c r="AJ11" s="68">
        <f t="shared" si="0"/>
        <v>2026</v>
      </c>
      <c r="AK11" s="68">
        <f t="shared" si="0"/>
        <v>2027</v>
      </c>
      <c r="AL11" s="68">
        <f t="shared" si="0"/>
        <v>2027</v>
      </c>
      <c r="AM11" s="68">
        <f t="shared" si="0"/>
        <v>2027</v>
      </c>
      <c r="AN11" s="68">
        <f t="shared" si="0"/>
        <v>2028</v>
      </c>
      <c r="AO11" s="68">
        <f t="shared" si="0"/>
        <v>2028</v>
      </c>
      <c r="AP11" s="68">
        <f t="shared" si="0"/>
        <v>2028</v>
      </c>
      <c r="AQ11" s="68">
        <f t="shared" si="0"/>
        <v>2029</v>
      </c>
      <c r="AR11" s="68">
        <f t="shared" si="0"/>
        <v>2029</v>
      </c>
      <c r="AS11" s="68">
        <f t="shared" si="0"/>
        <v>2029</v>
      </c>
      <c r="AT11" s="68">
        <f t="shared" si="0"/>
        <v>2030</v>
      </c>
      <c r="AU11" s="68">
        <f t="shared" si="0"/>
        <v>2030</v>
      </c>
      <c r="AV11" s="68">
        <f t="shared" si="0"/>
        <v>2030</v>
      </c>
      <c r="AW11" s="68">
        <f t="shared" si="0"/>
        <v>2031</v>
      </c>
      <c r="AX11" s="68">
        <f t="shared" si="0"/>
        <v>2031</v>
      </c>
      <c r="AY11" s="68">
        <f t="shared" si="0"/>
        <v>2031</v>
      </c>
      <c r="AZ11" s="68">
        <f t="shared" si="0"/>
        <v>2032</v>
      </c>
      <c r="BA11" s="68">
        <f t="shared" si="0"/>
        <v>2032</v>
      </c>
      <c r="BB11" s="68">
        <f t="shared" si="0"/>
        <v>2032</v>
      </c>
      <c r="BC11" s="68">
        <f t="shared" si="0"/>
        <v>2033</v>
      </c>
      <c r="BD11" s="68">
        <f t="shared" si="0"/>
        <v>2033</v>
      </c>
      <c r="BE11" s="68">
        <f t="shared" si="0"/>
        <v>2033</v>
      </c>
      <c r="BF11" s="70"/>
      <c r="BG11" s="71"/>
      <c r="BH11" s="72"/>
      <c r="BI11" s="73"/>
    </row>
    <row r="12" spans="1:61" s="84" customFormat="1" ht="40.799999999999997" x14ac:dyDescent="0.2">
      <c r="A12" s="74" t="s">
        <v>68</v>
      </c>
      <c r="B12" s="75" t="s">
        <v>69</v>
      </c>
      <c r="C12" s="76" t="s">
        <v>70</v>
      </c>
      <c r="D12" s="77" t="s">
        <v>71</v>
      </c>
      <c r="E12" s="78" t="s">
        <v>72</v>
      </c>
      <c r="F12" s="79" t="s">
        <v>73</v>
      </c>
      <c r="G12" s="77" t="s">
        <v>71</v>
      </c>
      <c r="H12" s="78" t="s">
        <v>72</v>
      </c>
      <c r="I12" s="79" t="s">
        <v>73</v>
      </c>
      <c r="J12" s="77" t="s">
        <v>71</v>
      </c>
      <c r="K12" s="78" t="s">
        <v>72</v>
      </c>
      <c r="L12" s="79" t="s">
        <v>73</v>
      </c>
      <c r="M12" s="77" t="s">
        <v>71</v>
      </c>
      <c r="N12" s="78" t="s">
        <v>72</v>
      </c>
      <c r="O12" s="79" t="s">
        <v>73</v>
      </c>
      <c r="P12" s="77" t="s">
        <v>71</v>
      </c>
      <c r="Q12" s="78" t="s">
        <v>72</v>
      </c>
      <c r="R12" s="79" t="s">
        <v>73</v>
      </c>
      <c r="S12" s="77" t="s">
        <v>71</v>
      </c>
      <c r="T12" s="78" t="s">
        <v>72</v>
      </c>
      <c r="U12" s="79" t="s">
        <v>73</v>
      </c>
      <c r="V12" s="77" t="s">
        <v>71</v>
      </c>
      <c r="W12" s="78" t="s">
        <v>72</v>
      </c>
      <c r="X12" s="79" t="s">
        <v>73</v>
      </c>
      <c r="Y12" s="77" t="s">
        <v>71</v>
      </c>
      <c r="Z12" s="78" t="s">
        <v>72</v>
      </c>
      <c r="AA12" s="79" t="s">
        <v>73</v>
      </c>
      <c r="AB12" s="77" t="s">
        <v>71</v>
      </c>
      <c r="AC12" s="78" t="s">
        <v>72</v>
      </c>
      <c r="AD12" s="79" t="s">
        <v>73</v>
      </c>
      <c r="AE12" s="77" t="s">
        <v>71</v>
      </c>
      <c r="AF12" s="78" t="s">
        <v>72</v>
      </c>
      <c r="AG12" s="79" t="s">
        <v>73</v>
      </c>
      <c r="AH12" s="77" t="s">
        <v>71</v>
      </c>
      <c r="AI12" s="78" t="s">
        <v>72</v>
      </c>
      <c r="AJ12" s="79" t="s">
        <v>73</v>
      </c>
      <c r="AK12" s="77" t="s">
        <v>71</v>
      </c>
      <c r="AL12" s="78" t="s">
        <v>72</v>
      </c>
      <c r="AM12" s="79" t="s">
        <v>73</v>
      </c>
      <c r="AN12" s="77" t="s">
        <v>71</v>
      </c>
      <c r="AO12" s="78" t="s">
        <v>72</v>
      </c>
      <c r="AP12" s="79" t="s">
        <v>73</v>
      </c>
      <c r="AQ12" s="77" t="s">
        <v>71</v>
      </c>
      <c r="AR12" s="78" t="s">
        <v>72</v>
      </c>
      <c r="AS12" s="79" t="s">
        <v>73</v>
      </c>
      <c r="AT12" s="77" t="s">
        <v>71</v>
      </c>
      <c r="AU12" s="78" t="s">
        <v>72</v>
      </c>
      <c r="AV12" s="79" t="s">
        <v>73</v>
      </c>
      <c r="AW12" s="77" t="s">
        <v>71</v>
      </c>
      <c r="AX12" s="78" t="s">
        <v>72</v>
      </c>
      <c r="AY12" s="79" t="s">
        <v>73</v>
      </c>
      <c r="AZ12" s="77" t="s">
        <v>71</v>
      </c>
      <c r="BA12" s="78" t="s">
        <v>74</v>
      </c>
      <c r="BB12" s="79" t="s">
        <v>73</v>
      </c>
      <c r="BC12" s="77" t="s">
        <v>71</v>
      </c>
      <c r="BD12" s="78"/>
      <c r="BE12" s="79" t="s">
        <v>73</v>
      </c>
      <c r="BF12" s="80" t="s">
        <v>75</v>
      </c>
      <c r="BG12" s="81" t="s">
        <v>76</v>
      </c>
      <c r="BH12" s="82" t="s">
        <v>77</v>
      </c>
      <c r="BI12" s="83" t="s">
        <v>78</v>
      </c>
    </row>
    <row r="13" spans="1:61" x14ac:dyDescent="0.2">
      <c r="A13" s="57" t="s">
        <v>79</v>
      </c>
      <c r="B13" s="54" t="s">
        <v>80</v>
      </c>
      <c r="C13" s="55">
        <v>1691712.5495559999</v>
      </c>
      <c r="D13" s="85">
        <f>C13*-$B$10</f>
        <v>-588711.60513830255</v>
      </c>
      <c r="E13" s="86">
        <f t="shared" ref="E13:E30" si="1">-D13+(-D13*E$9)</f>
        <v>603506.79555332032</v>
      </c>
      <c r="F13" s="87">
        <f t="shared" ref="F13:F30" si="2">C13+D13+E13</f>
        <v>1706507.7399710177</v>
      </c>
      <c r="G13" s="85">
        <f>F13*-$B$10</f>
        <v>-593860.29325309955</v>
      </c>
      <c r="H13" s="86">
        <f t="shared" ref="H13:H30" si="3">-G13+(-G13*H$9)</f>
        <v>609463.3808465777</v>
      </c>
      <c r="I13" s="87">
        <f t="shared" ref="I13:I30" si="4">F13+G13+H13</f>
        <v>1722110.8275644958</v>
      </c>
      <c r="J13" s="85">
        <f>I13*-$B$10</f>
        <v>-599290.12750282523</v>
      </c>
      <c r="K13" s="86">
        <f t="shared" ref="K13:K30" si="5">-J13+(-J13*K$9)</f>
        <v>615353.808809001</v>
      </c>
      <c r="L13" s="87">
        <f t="shared" ref="L13:L30" si="6">I13+J13+K13</f>
        <v>1738174.5088706715</v>
      </c>
      <c r="M13" s="85">
        <f>L13*-$B$10</f>
        <v>-604880.24717692169</v>
      </c>
      <c r="N13" s="86">
        <f t="shared" ref="N13:N30" si="7">-M13+(-M13*N$9)</f>
        <v>621250.43021460436</v>
      </c>
      <c r="O13" s="87">
        <f t="shared" ref="O13:O30" si="8">L13+M13+N13</f>
        <v>1754544.6919083542</v>
      </c>
      <c r="P13" s="85">
        <f>O13*-$B$10</f>
        <v>-610577.02866326307</v>
      </c>
      <c r="Q13" s="86">
        <f t="shared" ref="Q13:Q30" si="9">-P13+(-P13*Q$9)</f>
        <v>627667.55537089857</v>
      </c>
      <c r="R13" s="87">
        <f t="shared" ref="R13:R30" si="10">O13+P13+Q13</f>
        <v>1771635.2186159897</v>
      </c>
      <c r="S13" s="85">
        <f>R13*-$B$10</f>
        <v>-616524.4878893306</v>
      </c>
      <c r="T13" s="86">
        <f t="shared" ref="T13:T30" si="11">-S13+(-S13*T$9)</f>
        <v>633656.34619721025</v>
      </c>
      <c r="U13" s="87">
        <f t="shared" ref="U13:U30" si="12">R13+S13+T13</f>
        <v>1788767.0769238693</v>
      </c>
      <c r="V13" s="85">
        <f>U13*-$B$10</f>
        <v>-622486.33040570898</v>
      </c>
      <c r="W13" s="86">
        <f t="shared" ref="W13:W30" si="13">-V13+(-V13*W$9)</f>
        <v>639183.01172143151</v>
      </c>
      <c r="X13" s="87">
        <f t="shared" ref="X13:X30" si="14">U13+V13+W13</f>
        <v>1805463.7582395917</v>
      </c>
      <c r="Y13" s="85">
        <f>X13*-$B$10</f>
        <v>-628296.73245092726</v>
      </c>
      <c r="Z13" s="86">
        <f t="shared" ref="Z13:Z30" si="15">-Y13+(-Y13*Z$9)</f>
        <v>644683.38707940048</v>
      </c>
      <c r="AA13" s="87">
        <f t="shared" ref="AA13:AA30" si="16">X13+Y13+Z13</f>
        <v>1821850.4128680648</v>
      </c>
      <c r="AB13" s="85">
        <f>AA13*-$B$10</f>
        <v>-633999.24600839149</v>
      </c>
      <c r="AC13" s="86">
        <f t="shared" ref="AC13:AC30" si="17">-AB13+(-AB13*AC$9)</f>
        <v>649995.66328067891</v>
      </c>
      <c r="AD13" s="87">
        <f t="shared" ref="AD13:AD30" si="18">AA13+AB13+AC13</f>
        <v>1837846.8301403522</v>
      </c>
      <c r="AE13" s="85">
        <f>AD13*-$B$10</f>
        <v>-639565.95797213609</v>
      </c>
      <c r="AF13" s="86">
        <f t="shared" ref="AF13:AF30" si="19">-AE13+(-AE13*AF$9)</f>
        <v>655476.06213635567</v>
      </c>
      <c r="AG13" s="87">
        <f t="shared" ref="AG13:AG30" si="20">AD13+AE13+AF13</f>
        <v>1853756.9343045717</v>
      </c>
      <c r="AH13" s="85">
        <f>AG13*-$B$10</f>
        <v>-645102.63319683284</v>
      </c>
      <c r="AI13" s="86">
        <f t="shared" ref="AI13:AI30" si="21">-AH13+(-AH13*AI$9)</f>
        <v>661255.3122644308</v>
      </c>
      <c r="AJ13" s="87">
        <f t="shared" ref="AJ13:AJ30" si="22">AG13+AH13+AI13</f>
        <v>1869909.6133721697</v>
      </c>
      <c r="AK13" s="85">
        <f>AJ13*-$B$10</f>
        <v>-650723.72386242216</v>
      </c>
      <c r="AL13" s="86">
        <f t="shared" ref="AL13:AL30" si="23">-AK13+(-AK13*AL$9)</f>
        <v>667019.99454463797</v>
      </c>
      <c r="AM13" s="87">
        <f>AJ13+AK13+AL13</f>
        <v>1886205.8840543856</v>
      </c>
      <c r="AN13" s="85">
        <f>AM13*-$B$10</f>
        <v>-656394.78403964522</v>
      </c>
      <c r="AO13" s="86">
        <f t="shared" ref="AO13:AO30" si="24">-AN13+(-AN13*AO$9)</f>
        <v>673031.6066219114</v>
      </c>
      <c r="AP13" s="87">
        <f>AM13+AN13+AO13</f>
        <v>1902842.7066366519</v>
      </c>
      <c r="AQ13" s="85">
        <f>AP13*-$B$10</f>
        <v>-662184.35539996752</v>
      </c>
      <c r="AR13" s="86">
        <f t="shared" ref="AR13:AR30" si="25">-AQ13+(-AQ13*AR$9)</f>
        <v>679107.15177260526</v>
      </c>
      <c r="AS13" s="87">
        <f>AP13+AQ13+AR13</f>
        <v>1919765.5030092895</v>
      </c>
      <c r="AT13" s="85">
        <f>AS13*-$B$10</f>
        <v>-668073.44490195112</v>
      </c>
      <c r="AU13" s="86">
        <f t="shared" ref="AU13:AU30" si="26">-AT13+(-AT13*AU$9)</f>
        <v>685726.1283858791</v>
      </c>
      <c r="AV13" s="87">
        <f>AS13+AT13+AU13</f>
        <v>1937418.1864932175</v>
      </c>
      <c r="AW13" s="85">
        <f>AV13*-$B$10</f>
        <v>-674216.53323663841</v>
      </c>
      <c r="AX13" s="86">
        <f t="shared" ref="AX13:AX30" si="27">-AW13+(-AW13*AX$9)</f>
        <v>691946.48748320353</v>
      </c>
      <c r="AY13" s="87">
        <f>AV13+AW13+AX13</f>
        <v>1955148.1407397827</v>
      </c>
      <c r="AZ13" s="85">
        <f>AY13*-$B$10</f>
        <v>-680386.51159747969</v>
      </c>
      <c r="BA13" s="86">
        <f t="shared" ref="BA13:BA30" si="28">(-AZ13*0.25)+((-AZ13*0.25)*BA$9)</f>
        <v>174477.57792125372</v>
      </c>
      <c r="BB13" s="87">
        <f>AY13+AZ13+BA13</f>
        <v>1449239.2070635566</v>
      </c>
      <c r="BC13" s="85">
        <f>BB13*-$B$10</f>
        <v>-504331.50717222638</v>
      </c>
      <c r="BD13" s="86"/>
      <c r="BE13" s="87">
        <f>BB13+BC13+BD13</f>
        <v>944907.69989133021</v>
      </c>
      <c r="BF13" s="88">
        <f>+BE13</f>
        <v>944907.69989133021</v>
      </c>
      <c r="BG13" s="86"/>
      <c r="BH13" s="86">
        <f t="shared" ref="BH13:BH30" si="29">BF13*-$BH$10</f>
        <v>-9037.1604701002907</v>
      </c>
      <c r="BI13" s="89">
        <f t="shared" ref="BI13:BI30" si="30">BF13+BH13</f>
        <v>935870.53942122997</v>
      </c>
    </row>
    <row r="14" spans="1:61" x14ac:dyDescent="0.2">
      <c r="A14" s="57" t="s">
        <v>81</v>
      </c>
      <c r="B14" s="54" t="s">
        <v>82</v>
      </c>
      <c r="C14" s="55">
        <v>4561712.9257469997</v>
      </c>
      <c r="D14" s="85">
        <f t="shared" ref="D14:D30" si="31">C14*-$B$10</f>
        <v>-1587464.3357120526</v>
      </c>
      <c r="E14" s="86">
        <f t="shared" si="1"/>
        <v>1627359.654436731</v>
      </c>
      <c r="F14" s="87">
        <f t="shared" si="2"/>
        <v>4601608.2444716776</v>
      </c>
      <c r="G14" s="85">
        <f t="shared" ref="G14:G30" si="32">F14*-$B$10</f>
        <v>-1601347.8037575393</v>
      </c>
      <c r="H14" s="86">
        <f t="shared" si="3"/>
        <v>1643421.622016683</v>
      </c>
      <c r="I14" s="87">
        <f t="shared" si="4"/>
        <v>4643682.0627308218</v>
      </c>
      <c r="J14" s="85">
        <f t="shared" ref="J14:J30" si="33">I14*-$B$10</f>
        <v>-1615989.3840237251</v>
      </c>
      <c r="K14" s="86">
        <f t="shared" si="5"/>
        <v>1659305.1959615715</v>
      </c>
      <c r="L14" s="87">
        <f t="shared" si="6"/>
        <v>4686997.874668668</v>
      </c>
      <c r="M14" s="85">
        <f t="shared" ref="M14:M30" si="34">L14*-$B$10</f>
        <v>-1631063.174887599</v>
      </c>
      <c r="N14" s="86">
        <f t="shared" si="7"/>
        <v>1675205.4705627363</v>
      </c>
      <c r="O14" s="87">
        <f t="shared" si="8"/>
        <v>4731140.1703438051</v>
      </c>
      <c r="P14" s="85">
        <f t="shared" ref="P14:P30" si="35">O14*-$B$10</f>
        <v>-1646424.579960949</v>
      </c>
      <c r="Q14" s="86">
        <f t="shared" si="9"/>
        <v>1692509.2866154613</v>
      </c>
      <c r="R14" s="87">
        <f t="shared" si="10"/>
        <v>4777224.8769983174</v>
      </c>
      <c r="S14" s="85">
        <f t="shared" ref="S14:S30" si="36">R14*-$B$10</f>
        <v>-1662461.9390465848</v>
      </c>
      <c r="T14" s="86">
        <f t="shared" si="11"/>
        <v>1708658.0966063498</v>
      </c>
      <c r="U14" s="87">
        <f t="shared" si="12"/>
        <v>4823421.034558082</v>
      </c>
      <c r="V14" s="85">
        <f t="shared" ref="V14:V30" si="37">U14*-$B$10</f>
        <v>-1678538.0827598702</v>
      </c>
      <c r="W14" s="86">
        <f t="shared" si="13"/>
        <v>1723560.7829786516</v>
      </c>
      <c r="X14" s="87">
        <f t="shared" si="14"/>
        <v>4868443.7347768638</v>
      </c>
      <c r="Y14" s="85">
        <f t="shared" ref="Y14:Y30" si="38">X14*-$B$10</f>
        <v>-1694205.8663442719</v>
      </c>
      <c r="Z14" s="86">
        <f t="shared" si="15"/>
        <v>1738392.5777616915</v>
      </c>
      <c r="AA14" s="87">
        <f t="shared" si="16"/>
        <v>4912630.4461942837</v>
      </c>
      <c r="AB14" s="85">
        <f t="shared" ref="AB14:AB30" si="39">AA14*-$B$10</f>
        <v>-1709582.7279814095</v>
      </c>
      <c r="AC14" s="86">
        <f t="shared" si="17"/>
        <v>1752717.1620528407</v>
      </c>
      <c r="AD14" s="87">
        <f t="shared" si="18"/>
        <v>4955764.8802657146</v>
      </c>
      <c r="AE14" s="85">
        <f t="shared" ref="AE14:AE30" si="40">AD14*-$B$10</f>
        <v>-1724593.3998154567</v>
      </c>
      <c r="AF14" s="86">
        <f t="shared" si="19"/>
        <v>1767495.0900789415</v>
      </c>
      <c r="AG14" s="87">
        <f t="shared" si="20"/>
        <v>4998666.5705291992</v>
      </c>
      <c r="AH14" s="85">
        <f t="shared" ref="AH14:AH30" si="41">AG14*-$B$10</f>
        <v>-1739523.077404472</v>
      </c>
      <c r="AI14" s="86">
        <f t="shared" si="21"/>
        <v>1783078.8723339613</v>
      </c>
      <c r="AJ14" s="87">
        <f t="shared" si="22"/>
        <v>5042222.3654586887</v>
      </c>
      <c r="AK14" s="85">
        <f t="shared" ref="AK14:AK30" si="42">AJ14*-$B$10</f>
        <v>-1754680.3817306382</v>
      </c>
      <c r="AL14" s="86">
        <f t="shared" si="23"/>
        <v>1798623.3723007834</v>
      </c>
      <c r="AM14" s="87">
        <f>AJ14+AK14+AL14</f>
        <v>5086165.3560288334</v>
      </c>
      <c r="AN14" s="85">
        <f t="shared" ref="AN14:AN30" si="43">AM14*-$B$10</f>
        <v>-1769972.4291413622</v>
      </c>
      <c r="AO14" s="86">
        <f t="shared" si="24"/>
        <v>1814833.7199302739</v>
      </c>
      <c r="AP14" s="87">
        <f>AM14+AN14+AO14</f>
        <v>5131026.6468177456</v>
      </c>
      <c r="AQ14" s="85">
        <f t="shared" ref="AQ14:AQ30" si="44">AP14*-$B$10</f>
        <v>-1785584.0426603658</v>
      </c>
      <c r="AR14" s="86">
        <f t="shared" si="25"/>
        <v>1831216.4634715177</v>
      </c>
      <c r="AS14" s="87">
        <f>AP14+AQ14+AR14</f>
        <v>5176659.0676288977</v>
      </c>
      <c r="AT14" s="85">
        <f t="shared" ref="AT14:AT30" si="45">AS14*-$B$10</f>
        <v>-1801464.0074387384</v>
      </c>
      <c r="AU14" s="86">
        <f t="shared" si="26"/>
        <v>1849064.5731754468</v>
      </c>
      <c r="AV14" s="87">
        <f>AS14+AT14+AU14</f>
        <v>5224259.633365606</v>
      </c>
      <c r="AW14" s="85">
        <f t="shared" ref="AW14:AW30" si="46">AV14*-$B$10</f>
        <v>-1818028.8815763118</v>
      </c>
      <c r="AX14" s="86">
        <f t="shared" si="27"/>
        <v>1865837.8083828702</v>
      </c>
      <c r="AY14" s="87">
        <f>AV14+AW14+AX14</f>
        <v>5272068.5601721648</v>
      </c>
      <c r="AZ14" s="85">
        <f t="shared" ref="AZ14:AZ30" si="47">AY14*-$B$10</f>
        <v>-1834666.2648289311</v>
      </c>
      <c r="BA14" s="86">
        <f t="shared" si="28"/>
        <v>470479.82393067051</v>
      </c>
      <c r="BB14" s="87">
        <f>AY14+AZ14+BA14</f>
        <v>3907882.1192739042</v>
      </c>
      <c r="BC14" s="85">
        <f t="shared" ref="BC14:BC30" si="48">BB14*-$B$10</f>
        <v>-1359932.9009723442</v>
      </c>
      <c r="BD14" s="86"/>
      <c r="BE14" s="87">
        <f>BB14+BC14+BD14</f>
        <v>2547949.2183015598</v>
      </c>
      <c r="BF14" s="88">
        <f>+BE14</f>
        <v>2547949.2183015598</v>
      </c>
      <c r="BG14" s="86"/>
      <c r="BH14" s="86">
        <f t="shared" si="29"/>
        <v>-24368.756819428967</v>
      </c>
      <c r="BI14" s="89">
        <f t="shared" si="30"/>
        <v>2523580.4614821309</v>
      </c>
    </row>
    <row r="15" spans="1:61" x14ac:dyDescent="0.2">
      <c r="A15" s="57" t="s">
        <v>83</v>
      </c>
      <c r="B15" s="54" t="s">
        <v>84</v>
      </c>
      <c r="C15" s="55">
        <v>3386639.2767619998</v>
      </c>
      <c r="D15" s="85">
        <f t="shared" si="31"/>
        <v>-1178541.7358109979</v>
      </c>
      <c r="E15" s="86">
        <f t="shared" si="1"/>
        <v>1208160.2268364516</v>
      </c>
      <c r="F15" s="87">
        <f t="shared" si="2"/>
        <v>3416257.7677874537</v>
      </c>
      <c r="G15" s="85">
        <f t="shared" si="32"/>
        <v>-1188848.894316115</v>
      </c>
      <c r="H15" s="86">
        <f t="shared" si="3"/>
        <v>1220084.714666741</v>
      </c>
      <c r="I15" s="87">
        <f t="shared" si="4"/>
        <v>3447493.5881380797</v>
      </c>
      <c r="J15" s="85">
        <f t="shared" si="33"/>
        <v>-1199718.8792560829</v>
      </c>
      <c r="K15" s="86">
        <f t="shared" si="5"/>
        <v>1231876.7621394135</v>
      </c>
      <c r="L15" s="87">
        <f t="shared" si="6"/>
        <v>3479651.4710214101</v>
      </c>
      <c r="M15" s="85">
        <f t="shared" si="34"/>
        <v>-1210909.7395798794</v>
      </c>
      <c r="N15" s="86">
        <f t="shared" si="7"/>
        <v>1243681.208265709</v>
      </c>
      <c r="O15" s="87">
        <f t="shared" si="8"/>
        <v>3512422.9397072392</v>
      </c>
      <c r="P15" s="85">
        <f t="shared" si="35"/>
        <v>-1222314.126180805</v>
      </c>
      <c r="Q15" s="86">
        <f t="shared" si="9"/>
        <v>1256527.6508270691</v>
      </c>
      <c r="R15" s="87">
        <f t="shared" si="10"/>
        <v>3546636.4643535027</v>
      </c>
      <c r="S15" s="85">
        <f t="shared" si="36"/>
        <v>-1234220.3445375981</v>
      </c>
      <c r="T15" s="86">
        <f t="shared" si="11"/>
        <v>1268516.6109125293</v>
      </c>
      <c r="U15" s="87">
        <f t="shared" si="12"/>
        <v>3580932.7307284339</v>
      </c>
      <c r="V15" s="85">
        <f t="shared" si="37"/>
        <v>-1246155.3568026165</v>
      </c>
      <c r="W15" s="86">
        <f t="shared" si="13"/>
        <v>1279580.4423765487</v>
      </c>
      <c r="X15" s="87">
        <f t="shared" si="14"/>
        <v>3614357.8163023656</v>
      </c>
      <c r="Y15" s="85">
        <f t="shared" si="38"/>
        <v>-1257787.2003952404</v>
      </c>
      <c r="Z15" s="86">
        <f t="shared" si="15"/>
        <v>1290591.6435579315</v>
      </c>
      <c r="AA15" s="87">
        <f t="shared" si="16"/>
        <v>3647162.2594650565</v>
      </c>
      <c r="AB15" s="85">
        <f t="shared" si="39"/>
        <v>-1269203.0620290886</v>
      </c>
      <c r="AC15" s="86">
        <f t="shared" si="17"/>
        <v>1301226.2890460077</v>
      </c>
      <c r="AD15" s="87">
        <f t="shared" si="18"/>
        <v>3679185.4864819753</v>
      </c>
      <c r="AE15" s="85">
        <f t="shared" si="40"/>
        <v>-1280347.0624585862</v>
      </c>
      <c r="AF15" s="86">
        <f t="shared" si="19"/>
        <v>1312197.4992683516</v>
      </c>
      <c r="AG15" s="87">
        <f t="shared" si="20"/>
        <v>3711035.9232917405</v>
      </c>
      <c r="AH15" s="85">
        <f t="shared" si="41"/>
        <v>-1291430.9323415365</v>
      </c>
      <c r="AI15" s="86">
        <f t="shared" si="21"/>
        <v>1323766.9798394497</v>
      </c>
      <c r="AJ15" s="87">
        <f t="shared" si="22"/>
        <v>3743371.9707896537</v>
      </c>
      <c r="AK15" s="85">
        <f t="shared" si="42"/>
        <v>-1302683.7934918078</v>
      </c>
      <c r="AL15" s="86">
        <f t="shared" si="23"/>
        <v>1335307.297036557</v>
      </c>
      <c r="AM15" s="87">
        <f>AJ15+AK15+AL15</f>
        <v>3775995.4743344029</v>
      </c>
      <c r="AN15" s="85">
        <f t="shared" si="43"/>
        <v>-1314036.6886051679</v>
      </c>
      <c r="AO15" s="86">
        <f t="shared" si="24"/>
        <v>1347341.9429832897</v>
      </c>
      <c r="AP15" s="87">
        <f>AM15+AN15+AO15</f>
        <v>3809300.7287125248</v>
      </c>
      <c r="AQ15" s="85">
        <f t="shared" si="44"/>
        <v>-1325626.8312506366</v>
      </c>
      <c r="AR15" s="86">
        <f t="shared" si="25"/>
        <v>1359504.5765468229</v>
      </c>
      <c r="AS15" s="87">
        <f>AP15+AQ15+AR15</f>
        <v>3843178.4740087111</v>
      </c>
      <c r="AT15" s="85">
        <f t="shared" si="45"/>
        <v>-1337416.199259415</v>
      </c>
      <c r="AU15" s="86">
        <f t="shared" si="26"/>
        <v>1372755.1055308196</v>
      </c>
      <c r="AV15" s="87">
        <f>AS15+AT15+AU15</f>
        <v>3878517.3802801156</v>
      </c>
      <c r="AW15" s="85">
        <f t="shared" si="46"/>
        <v>-1349714.047519943</v>
      </c>
      <c r="AX15" s="86">
        <f t="shared" si="27"/>
        <v>1385207.6421275905</v>
      </c>
      <c r="AY15" s="87">
        <f>AV15+AW15+AX15</f>
        <v>3914010.9748877632</v>
      </c>
      <c r="AZ15" s="85">
        <f t="shared" si="47"/>
        <v>-1362065.7269226173</v>
      </c>
      <c r="BA15" s="86">
        <f t="shared" si="28"/>
        <v>349286.655382147</v>
      </c>
      <c r="BB15" s="87">
        <f>AY15+AZ15+BA15</f>
        <v>2901231.9033472929</v>
      </c>
      <c r="BC15" s="85">
        <f t="shared" si="48"/>
        <v>-1009621.2214931604</v>
      </c>
      <c r="BD15" s="86"/>
      <c r="BE15" s="87">
        <f>BB15+BC15+BD15</f>
        <v>1891610.6818541326</v>
      </c>
      <c r="BF15" s="88">
        <v>0</v>
      </c>
      <c r="BG15" s="86" t="s">
        <v>85</v>
      </c>
      <c r="BH15" s="86">
        <f t="shared" si="29"/>
        <v>0</v>
      </c>
      <c r="BI15" s="89">
        <f t="shared" si="30"/>
        <v>0</v>
      </c>
    </row>
    <row r="16" spans="1:61" x14ac:dyDescent="0.2">
      <c r="A16" s="57" t="s">
        <v>86</v>
      </c>
      <c r="B16" s="54" t="s">
        <v>87</v>
      </c>
      <c r="C16" s="55">
        <v>1144586.0282000001</v>
      </c>
      <c r="D16" s="85">
        <f t="shared" si="31"/>
        <v>-398312.98648068041</v>
      </c>
      <c r="E16" s="86">
        <f t="shared" si="1"/>
        <v>408323.17895577464</v>
      </c>
      <c r="F16" s="87">
        <f t="shared" si="2"/>
        <v>1154596.2206750943</v>
      </c>
      <c r="G16" s="85">
        <f t="shared" si="32"/>
        <v>-401796.50765057583</v>
      </c>
      <c r="H16" s="86">
        <f t="shared" si="3"/>
        <v>412353.31061391794</v>
      </c>
      <c r="I16" s="87">
        <f t="shared" si="4"/>
        <v>1165153.0236384363</v>
      </c>
      <c r="J16" s="85">
        <f t="shared" si="33"/>
        <v>-405470.24786093784</v>
      </c>
      <c r="K16" s="86">
        <f t="shared" si="5"/>
        <v>416338.681265497</v>
      </c>
      <c r="L16" s="87">
        <f t="shared" si="6"/>
        <v>1176021.4570429954</v>
      </c>
      <c r="M16" s="85">
        <f t="shared" si="34"/>
        <v>-409252.4346612994</v>
      </c>
      <c r="N16" s="86">
        <f t="shared" si="7"/>
        <v>420328.24230304442</v>
      </c>
      <c r="O16" s="87">
        <f t="shared" si="8"/>
        <v>1187097.2646847405</v>
      </c>
      <c r="P16" s="85">
        <f t="shared" si="35"/>
        <v>-413106.78716148395</v>
      </c>
      <c r="Q16" s="86">
        <f t="shared" si="9"/>
        <v>424669.96796857356</v>
      </c>
      <c r="R16" s="87">
        <f t="shared" si="10"/>
        <v>1198660.4454918301</v>
      </c>
      <c r="S16" s="85">
        <f t="shared" si="36"/>
        <v>-417130.74426650919</v>
      </c>
      <c r="T16" s="86">
        <f t="shared" si="11"/>
        <v>428721.88938241417</v>
      </c>
      <c r="U16" s="87">
        <f t="shared" si="12"/>
        <v>1210251.5906077351</v>
      </c>
      <c r="V16" s="85">
        <f t="shared" si="37"/>
        <v>-421164.43287889572</v>
      </c>
      <c r="W16" s="86">
        <f t="shared" si="13"/>
        <v>432461.14410581178</v>
      </c>
      <c r="X16" s="87">
        <f t="shared" si="14"/>
        <v>1221548.3018346513</v>
      </c>
      <c r="Y16" s="85">
        <f t="shared" si="38"/>
        <v>-425095.65925711649</v>
      </c>
      <c r="Z16" s="86">
        <f t="shared" si="15"/>
        <v>436182.61131738935</v>
      </c>
      <c r="AA16" s="87">
        <f t="shared" si="16"/>
        <v>1232635.2538949242</v>
      </c>
      <c r="AB16" s="85">
        <f t="shared" si="39"/>
        <v>-428953.88998621271</v>
      </c>
      <c r="AC16" s="86">
        <f t="shared" si="17"/>
        <v>439776.81360637664</v>
      </c>
      <c r="AD16" s="87">
        <f t="shared" si="18"/>
        <v>1243458.1775150881</v>
      </c>
      <c r="AE16" s="85">
        <f t="shared" si="40"/>
        <v>-432720.23949895246</v>
      </c>
      <c r="AF16" s="86">
        <f t="shared" si="19"/>
        <v>443484.76503158611</v>
      </c>
      <c r="AG16" s="87">
        <f t="shared" si="20"/>
        <v>1254222.7030477219</v>
      </c>
      <c r="AH16" s="85">
        <f t="shared" si="41"/>
        <v>-436466.26662781212</v>
      </c>
      <c r="AI16" s="86">
        <f t="shared" si="21"/>
        <v>447394.91451401688</v>
      </c>
      <c r="AJ16" s="87">
        <f t="shared" si="22"/>
        <v>1265151.3509339266</v>
      </c>
      <c r="AK16" s="85">
        <f t="shared" si="42"/>
        <v>-440269.40791252238</v>
      </c>
      <c r="AL16" s="86">
        <f t="shared" si="23"/>
        <v>451295.2076203539</v>
      </c>
      <c r="AM16" s="87">
        <f>AJ16+AK16+AL16</f>
        <v>1276177.1506417582</v>
      </c>
      <c r="AN16" s="85">
        <f t="shared" si="43"/>
        <v>-444106.35778065131</v>
      </c>
      <c r="AO16" s="86">
        <f t="shared" si="24"/>
        <v>455362.56953264301</v>
      </c>
      <c r="AP16" s="87">
        <f>AM16+AN16+AO16</f>
        <v>1287433.3623937499</v>
      </c>
      <c r="AQ16" s="85">
        <f t="shared" si="44"/>
        <v>-448023.4904460269</v>
      </c>
      <c r="AR16" s="86">
        <f t="shared" si="25"/>
        <v>459473.18755401281</v>
      </c>
      <c r="AS16" s="87">
        <f>AP16+AQ16+AR16</f>
        <v>1298883.0595017357</v>
      </c>
      <c r="AT16" s="85">
        <f t="shared" si="45"/>
        <v>-452007.95551638346</v>
      </c>
      <c r="AU16" s="86">
        <f t="shared" si="26"/>
        <v>463951.48273159732</v>
      </c>
      <c r="AV16" s="87">
        <f>AS16+AT16+AU16</f>
        <v>1310826.5867169495</v>
      </c>
      <c r="AW16" s="85">
        <f t="shared" si="46"/>
        <v>-456164.27219070675</v>
      </c>
      <c r="AX16" s="86">
        <f t="shared" si="27"/>
        <v>468160.07958515437</v>
      </c>
      <c r="AY16" s="87">
        <f>AV16+AW16+AX16</f>
        <v>1322822.394111397</v>
      </c>
      <c r="AZ16" s="85">
        <f t="shared" si="47"/>
        <v>-460338.78223259805</v>
      </c>
      <c r="BA16" s="86">
        <f t="shared" si="28"/>
        <v>118048.77724366206</v>
      </c>
      <c r="BB16" s="87">
        <f>AY16+AZ16+BA16</f>
        <v>980532.38912246097</v>
      </c>
      <c r="BC16" s="85">
        <f t="shared" si="48"/>
        <v>-341222.74309656303</v>
      </c>
      <c r="BD16" s="86"/>
      <c r="BE16" s="87">
        <f>BB16+BC16+BD16</f>
        <v>639309.64602589794</v>
      </c>
      <c r="BF16" s="88">
        <v>0</v>
      </c>
      <c r="BG16" s="86" t="s">
        <v>88</v>
      </c>
      <c r="BH16" s="86">
        <f t="shared" si="29"/>
        <v>0</v>
      </c>
      <c r="BI16" s="89">
        <f t="shared" si="30"/>
        <v>0</v>
      </c>
    </row>
    <row r="17" spans="1:61" x14ac:dyDescent="0.2">
      <c r="A17" s="57" t="s">
        <v>89</v>
      </c>
      <c r="B17" s="54" t="s">
        <v>90</v>
      </c>
      <c r="C17" s="55">
        <v>6494185.6863550004</v>
      </c>
      <c r="D17" s="85">
        <f t="shared" si="31"/>
        <v>-2259959.8734924933</v>
      </c>
      <c r="E17" s="86">
        <f t="shared" si="1"/>
        <v>2316755.9963594205</v>
      </c>
      <c r="F17" s="87">
        <f t="shared" si="2"/>
        <v>6550981.8092219271</v>
      </c>
      <c r="G17" s="85">
        <f t="shared" si="32"/>
        <v>-2279724.7778004953</v>
      </c>
      <c r="H17" s="86">
        <f t="shared" si="3"/>
        <v>2339622.2752441973</v>
      </c>
      <c r="I17" s="87">
        <f t="shared" si="4"/>
        <v>6610879.3066656291</v>
      </c>
      <c r="J17" s="85">
        <f t="shared" si="33"/>
        <v>-2300568.9524642727</v>
      </c>
      <c r="K17" s="86">
        <f t="shared" si="5"/>
        <v>2362234.5878206543</v>
      </c>
      <c r="L17" s="87">
        <f t="shared" si="6"/>
        <v>6672544.9420220107</v>
      </c>
      <c r="M17" s="85">
        <f t="shared" si="34"/>
        <v>-2322028.4345624913</v>
      </c>
      <c r="N17" s="86">
        <f t="shared" si="7"/>
        <v>2384870.6759315892</v>
      </c>
      <c r="O17" s="87">
        <f t="shared" si="8"/>
        <v>6735387.1833911091</v>
      </c>
      <c r="P17" s="85">
        <f t="shared" si="35"/>
        <v>-2343897.3725192384</v>
      </c>
      <c r="Q17" s="86">
        <f t="shared" si="9"/>
        <v>2409504.8860097094</v>
      </c>
      <c r="R17" s="87">
        <f t="shared" si="10"/>
        <v>6800994.6968815811</v>
      </c>
      <c r="S17" s="85">
        <f t="shared" si="36"/>
        <v>-2366728.6180439261</v>
      </c>
      <c r="T17" s="86">
        <f t="shared" si="11"/>
        <v>2432494.7962477198</v>
      </c>
      <c r="U17" s="87">
        <f t="shared" si="12"/>
        <v>6866760.8750853753</v>
      </c>
      <c r="V17" s="85">
        <f t="shared" si="37"/>
        <v>-2389615.0784797305</v>
      </c>
      <c r="W17" s="86">
        <f t="shared" si="13"/>
        <v>2453710.6890718816</v>
      </c>
      <c r="X17" s="87">
        <f t="shared" si="14"/>
        <v>6930856.4856775263</v>
      </c>
      <c r="Y17" s="85">
        <f t="shared" si="38"/>
        <v>-2411920.185694268</v>
      </c>
      <c r="Z17" s="86">
        <f t="shared" si="15"/>
        <v>2474825.6585911876</v>
      </c>
      <c r="AA17" s="87">
        <f t="shared" si="16"/>
        <v>6993761.9585744459</v>
      </c>
      <c r="AB17" s="85">
        <f t="shared" si="39"/>
        <v>-2433811.1280596531</v>
      </c>
      <c r="AC17" s="86">
        <f t="shared" si="17"/>
        <v>2495218.5486701555</v>
      </c>
      <c r="AD17" s="87">
        <f t="shared" si="18"/>
        <v>7055169.3791849483</v>
      </c>
      <c r="AE17" s="85">
        <f t="shared" si="40"/>
        <v>-2455180.7520921165</v>
      </c>
      <c r="AF17" s="86">
        <f t="shared" si="19"/>
        <v>2516256.8319254247</v>
      </c>
      <c r="AG17" s="87">
        <f t="shared" si="20"/>
        <v>7116245.4590182565</v>
      </c>
      <c r="AH17" s="85">
        <f t="shared" si="41"/>
        <v>-2476435.0703884838</v>
      </c>
      <c r="AI17" s="86">
        <f t="shared" si="21"/>
        <v>2538442.3524321215</v>
      </c>
      <c r="AJ17" s="87">
        <f t="shared" si="22"/>
        <v>7178252.7410618942</v>
      </c>
      <c r="AK17" s="85">
        <f t="shared" si="42"/>
        <v>-2498013.4446529262</v>
      </c>
      <c r="AL17" s="86">
        <f t="shared" si="23"/>
        <v>2560571.9495438356</v>
      </c>
      <c r="AM17" s="87">
        <f t="shared" ref="AM17:AM30" si="49">AJ17+AK17+AL17</f>
        <v>7240811.2459528036</v>
      </c>
      <c r="AN17" s="85">
        <f t="shared" si="43"/>
        <v>-2519783.6430468825</v>
      </c>
      <c r="AO17" s="86">
        <f t="shared" si="24"/>
        <v>2583649.4665335836</v>
      </c>
      <c r="AP17" s="87">
        <f t="shared" ref="AP17:AP30" si="50">AM17+AN17+AO17</f>
        <v>7304677.0694395052</v>
      </c>
      <c r="AQ17" s="85">
        <f t="shared" si="44"/>
        <v>-2542008.7849412328</v>
      </c>
      <c r="AR17" s="86">
        <f t="shared" si="25"/>
        <v>2606972.4113002899</v>
      </c>
      <c r="AS17" s="87">
        <f t="shared" ref="AS17:AS30" si="51">AP17+AQ17+AR17</f>
        <v>7369640.6957985628</v>
      </c>
      <c r="AT17" s="85">
        <f t="shared" si="45"/>
        <v>-2564615.9594044616</v>
      </c>
      <c r="AU17" s="86">
        <f t="shared" si="26"/>
        <v>2632381.4934706176</v>
      </c>
      <c r="AV17" s="87">
        <f t="shared" ref="AV17:AV30" si="52">AS17+AT17+AU17</f>
        <v>7437406.2298647193</v>
      </c>
      <c r="AW17" s="85">
        <f t="shared" si="46"/>
        <v>-2588198.1905249977</v>
      </c>
      <c r="AX17" s="86">
        <f t="shared" si="27"/>
        <v>2656260.3534013042</v>
      </c>
      <c r="AY17" s="87">
        <f t="shared" ref="AY17:AY30" si="53">AV17+AW17+AX17</f>
        <v>7505468.3927410254</v>
      </c>
      <c r="AZ17" s="85">
        <f t="shared" si="47"/>
        <v>-2611883.6477066041</v>
      </c>
      <c r="BA17" s="86">
        <f t="shared" si="28"/>
        <v>669788.60529436974</v>
      </c>
      <c r="BB17" s="87">
        <f t="shared" ref="BB17:BB30" si="54">AY17+AZ17+BA17</f>
        <v>5563373.350328791</v>
      </c>
      <c r="BC17" s="85">
        <f t="shared" si="48"/>
        <v>-1936039.5806694936</v>
      </c>
      <c r="BD17" s="86"/>
      <c r="BE17" s="87">
        <f t="shared" ref="BE17:BE30" si="55">BB17+BC17+BD17</f>
        <v>3627333.7696592975</v>
      </c>
      <c r="BF17" s="88">
        <f>+BE17</f>
        <v>3627333.7696592975</v>
      </c>
      <c r="BG17" s="86"/>
      <c r="BH17" s="86">
        <f t="shared" si="29"/>
        <v>-34692.062895449846</v>
      </c>
      <c r="BI17" s="89">
        <f t="shared" si="30"/>
        <v>3592641.7067638477</v>
      </c>
    </row>
    <row r="18" spans="1:61" x14ac:dyDescent="0.2">
      <c r="A18" s="57" t="s">
        <v>91</v>
      </c>
      <c r="B18" s="54" t="s">
        <v>92</v>
      </c>
      <c r="C18" s="55">
        <v>15368682.837839</v>
      </c>
      <c r="D18" s="85">
        <f t="shared" si="31"/>
        <v>-5348261.9991796529</v>
      </c>
      <c r="E18" s="86">
        <f t="shared" si="1"/>
        <v>5482671.7067115391</v>
      </c>
      <c r="F18" s="87">
        <f t="shared" si="2"/>
        <v>15503092.545370884</v>
      </c>
      <c r="G18" s="85">
        <f t="shared" si="32"/>
        <v>-5395036.2308232216</v>
      </c>
      <c r="H18" s="86">
        <f t="shared" si="3"/>
        <v>5536785.4331792146</v>
      </c>
      <c r="I18" s="87">
        <f t="shared" si="4"/>
        <v>15644841.747726876</v>
      </c>
      <c r="J18" s="85">
        <f t="shared" si="33"/>
        <v>-5444364.5877405787</v>
      </c>
      <c r="K18" s="86">
        <f t="shared" si="5"/>
        <v>5590298.1408536844</v>
      </c>
      <c r="L18" s="87">
        <f t="shared" si="6"/>
        <v>15790775.300839983</v>
      </c>
      <c r="M18" s="85">
        <f t="shared" si="34"/>
        <v>-5495149.0879319981</v>
      </c>
      <c r="N18" s="86">
        <f t="shared" si="7"/>
        <v>5643867.1140349247</v>
      </c>
      <c r="O18" s="87">
        <f t="shared" si="8"/>
        <v>15939493.32694291</v>
      </c>
      <c r="P18" s="85">
        <f t="shared" si="35"/>
        <v>-5546902.5775440671</v>
      </c>
      <c r="Q18" s="86">
        <f t="shared" si="9"/>
        <v>5702164.7020522784</v>
      </c>
      <c r="R18" s="87">
        <f t="shared" si="10"/>
        <v>16094755.451451121</v>
      </c>
      <c r="S18" s="85">
        <f t="shared" si="36"/>
        <v>-5600933.3965271162</v>
      </c>
      <c r="T18" s="86">
        <f t="shared" si="11"/>
        <v>5756571.0057803569</v>
      </c>
      <c r="U18" s="87">
        <f t="shared" si="12"/>
        <v>16250393.060704362</v>
      </c>
      <c r="V18" s="85">
        <f t="shared" si="37"/>
        <v>-5655094.8832332417</v>
      </c>
      <c r="W18" s="86">
        <f t="shared" si="13"/>
        <v>5806779.0447376063</v>
      </c>
      <c r="X18" s="87">
        <f t="shared" si="14"/>
        <v>16402077.222208727</v>
      </c>
      <c r="Y18" s="85">
        <f t="shared" si="38"/>
        <v>-5707880.5803167857</v>
      </c>
      <c r="Z18" s="86">
        <f t="shared" si="15"/>
        <v>5856748.2457037382</v>
      </c>
      <c r="AA18" s="87">
        <f t="shared" si="16"/>
        <v>16550944.88759568</v>
      </c>
      <c r="AB18" s="85">
        <f t="shared" si="39"/>
        <v>-5759686.1440138491</v>
      </c>
      <c r="AC18" s="86">
        <f t="shared" si="17"/>
        <v>5905008.6242803922</v>
      </c>
      <c r="AD18" s="87">
        <f t="shared" si="18"/>
        <v>16696267.367862225</v>
      </c>
      <c r="AE18" s="85">
        <f t="shared" si="40"/>
        <v>-5810257.9924303247</v>
      </c>
      <c r="AF18" s="86">
        <f t="shared" si="19"/>
        <v>5954796.3449306041</v>
      </c>
      <c r="AG18" s="87">
        <f t="shared" si="20"/>
        <v>16840805.720362503</v>
      </c>
      <c r="AH18" s="85">
        <f t="shared" si="41"/>
        <v>-5860556.9664060269</v>
      </c>
      <c r="AI18" s="86">
        <f t="shared" si="21"/>
        <v>6007299.0365269035</v>
      </c>
      <c r="AJ18" s="87">
        <f t="shared" si="22"/>
        <v>16987547.790483378</v>
      </c>
      <c r="AK18" s="85">
        <f t="shared" si="42"/>
        <v>-5911622.8284313753</v>
      </c>
      <c r="AL18" s="86">
        <f t="shared" si="23"/>
        <v>6059669.3837520657</v>
      </c>
      <c r="AM18" s="87">
        <f t="shared" si="49"/>
        <v>17135594.345804069</v>
      </c>
      <c r="AN18" s="85">
        <f t="shared" si="43"/>
        <v>-5963142.647942625</v>
      </c>
      <c r="AO18" s="86">
        <f t="shared" si="24"/>
        <v>6114283.0114537617</v>
      </c>
      <c r="AP18" s="87">
        <f t="shared" si="50"/>
        <v>17286734.709315207</v>
      </c>
      <c r="AQ18" s="85">
        <f t="shared" si="44"/>
        <v>-6015739.1047267169</v>
      </c>
      <c r="AR18" s="86">
        <f t="shared" si="25"/>
        <v>6169477.4512612158</v>
      </c>
      <c r="AS18" s="87">
        <f t="shared" si="51"/>
        <v>17440473.055849705</v>
      </c>
      <c r="AT18" s="85">
        <f t="shared" si="45"/>
        <v>-6069239.6529039983</v>
      </c>
      <c r="AU18" s="86">
        <f t="shared" si="26"/>
        <v>6229608.7970428485</v>
      </c>
      <c r="AV18" s="87">
        <f t="shared" si="52"/>
        <v>17600842.199988555</v>
      </c>
      <c r="AW18" s="85">
        <f t="shared" si="46"/>
        <v>-6125047.7015499799</v>
      </c>
      <c r="AX18" s="86">
        <f t="shared" si="27"/>
        <v>6286118.8265566314</v>
      </c>
      <c r="AY18" s="87">
        <f t="shared" si="53"/>
        <v>17761913.324995205</v>
      </c>
      <c r="AZ18" s="85">
        <f t="shared" si="47"/>
        <v>-6181100.0377278868</v>
      </c>
      <c r="BA18" s="86">
        <f t="shared" si="28"/>
        <v>1585074.5790647836</v>
      </c>
      <c r="BB18" s="87">
        <f t="shared" si="54"/>
        <v>13165887.866332103</v>
      </c>
      <c r="BC18" s="85">
        <f t="shared" si="48"/>
        <v>-4581695.0290364316</v>
      </c>
      <c r="BD18" s="86"/>
      <c r="BE18" s="87">
        <f t="shared" si="55"/>
        <v>8584192.8372956701</v>
      </c>
      <c r="BF18" s="88">
        <f>+BE18</f>
        <v>8584192.8372956701</v>
      </c>
      <c r="BG18" s="86"/>
      <c r="BH18" s="86">
        <f t="shared" si="29"/>
        <v>-82099.794705713852</v>
      </c>
      <c r="BI18" s="89">
        <f t="shared" si="30"/>
        <v>8502093.0425899569</v>
      </c>
    </row>
    <row r="19" spans="1:61" x14ac:dyDescent="0.2">
      <c r="A19" s="57" t="s">
        <v>93</v>
      </c>
      <c r="B19" s="54" t="s">
        <v>94</v>
      </c>
      <c r="C19" s="55">
        <v>5948405.9364290005</v>
      </c>
      <c r="D19" s="85">
        <f t="shared" si="31"/>
        <v>-2070029.9278198401</v>
      </c>
      <c r="E19" s="86">
        <f t="shared" si="1"/>
        <v>2122052.8311897935</v>
      </c>
      <c r="F19" s="87">
        <f t="shared" si="2"/>
        <v>6000428.8397989534</v>
      </c>
      <c r="G19" s="85">
        <f t="shared" si="32"/>
        <v>-2088133.7640507163</v>
      </c>
      <c r="H19" s="86">
        <f t="shared" si="3"/>
        <v>2142997.3984737312</v>
      </c>
      <c r="I19" s="87">
        <f t="shared" si="4"/>
        <v>6055292.4742219681</v>
      </c>
      <c r="J19" s="85">
        <f t="shared" si="33"/>
        <v>-2107226.1673631887</v>
      </c>
      <c r="K19" s="86">
        <f t="shared" si="5"/>
        <v>2163709.3431058042</v>
      </c>
      <c r="L19" s="87">
        <f t="shared" si="6"/>
        <v>6111775.649964584</v>
      </c>
      <c r="M19" s="85">
        <f t="shared" si="34"/>
        <v>-2126882.1668788698</v>
      </c>
      <c r="N19" s="86">
        <f t="shared" si="7"/>
        <v>2184443.0651457403</v>
      </c>
      <c r="O19" s="87">
        <f t="shared" si="8"/>
        <v>6169336.5482314546</v>
      </c>
      <c r="P19" s="85">
        <f t="shared" si="35"/>
        <v>-2146913.2110540671</v>
      </c>
      <c r="Q19" s="86">
        <f t="shared" si="9"/>
        <v>2207006.984402902</v>
      </c>
      <c r="R19" s="87">
        <f t="shared" si="10"/>
        <v>6229430.3215802889</v>
      </c>
      <c r="S19" s="85">
        <f t="shared" si="36"/>
        <v>-2167825.6892267298</v>
      </c>
      <c r="T19" s="86">
        <f t="shared" si="11"/>
        <v>2228064.7929015225</v>
      </c>
      <c r="U19" s="87">
        <f t="shared" si="12"/>
        <v>6289669.4252550816</v>
      </c>
      <c r="V19" s="85">
        <f t="shared" si="37"/>
        <v>-2188788.7419780898</v>
      </c>
      <c r="W19" s="86">
        <f t="shared" si="13"/>
        <v>2247497.6747002443</v>
      </c>
      <c r="X19" s="87">
        <f t="shared" si="14"/>
        <v>6348378.3579772357</v>
      </c>
      <c r="Y19" s="85">
        <f t="shared" si="38"/>
        <v>-2209219.2991835009</v>
      </c>
      <c r="Z19" s="86">
        <f t="shared" si="15"/>
        <v>2266838.1149189547</v>
      </c>
      <c r="AA19" s="87">
        <f t="shared" si="16"/>
        <v>6405997.1737126894</v>
      </c>
      <c r="AB19" s="85">
        <f t="shared" si="39"/>
        <v>-2229270.4984884239</v>
      </c>
      <c r="AC19" s="86">
        <f t="shared" si="17"/>
        <v>2285517.1601857929</v>
      </c>
      <c r="AD19" s="87">
        <f t="shared" si="18"/>
        <v>6462243.8354100585</v>
      </c>
      <c r="AE19" s="85">
        <f t="shared" si="40"/>
        <v>-2248844.1917262143</v>
      </c>
      <c r="AF19" s="86">
        <f t="shared" si="19"/>
        <v>2304787.358953109</v>
      </c>
      <c r="AG19" s="87">
        <f t="shared" si="20"/>
        <v>6518187.0026369533</v>
      </c>
      <c r="AH19" s="85">
        <f t="shared" si="41"/>
        <v>-2268312.2696708445</v>
      </c>
      <c r="AI19" s="86">
        <f t="shared" si="21"/>
        <v>2325108.3796720086</v>
      </c>
      <c r="AJ19" s="87">
        <f t="shared" si="22"/>
        <v>6574983.1126381168</v>
      </c>
      <c r="AK19" s="85">
        <f t="shared" si="42"/>
        <v>-2288077.1695015943</v>
      </c>
      <c r="AL19" s="86">
        <f t="shared" si="23"/>
        <v>2345378.1768702441</v>
      </c>
      <c r="AM19" s="87">
        <f t="shared" si="49"/>
        <v>6632284.1200067662</v>
      </c>
      <c r="AN19" s="85">
        <f t="shared" si="43"/>
        <v>-2308017.7723143436</v>
      </c>
      <c r="AO19" s="86">
        <f t="shared" si="24"/>
        <v>2366516.2295360751</v>
      </c>
      <c r="AP19" s="87">
        <f t="shared" si="50"/>
        <v>6690782.5772284977</v>
      </c>
      <c r="AQ19" s="85">
        <f t="shared" si="44"/>
        <v>-2328375.0845883219</v>
      </c>
      <c r="AR19" s="86">
        <f t="shared" si="25"/>
        <v>2387879.0839116094</v>
      </c>
      <c r="AS19" s="87">
        <f t="shared" si="51"/>
        <v>6750286.5765517857</v>
      </c>
      <c r="AT19" s="85">
        <f t="shared" si="45"/>
        <v>-2349082.322920836</v>
      </c>
      <c r="AU19" s="86">
        <f t="shared" si="26"/>
        <v>2411152.7540098876</v>
      </c>
      <c r="AV19" s="87">
        <f t="shared" si="52"/>
        <v>6812357.0076408368</v>
      </c>
      <c r="AW19" s="85">
        <f t="shared" si="46"/>
        <v>-2370682.6728902515</v>
      </c>
      <c r="AX19" s="86">
        <f t="shared" si="27"/>
        <v>2433024.8037212621</v>
      </c>
      <c r="AY19" s="87">
        <f t="shared" si="53"/>
        <v>6874699.1384718474</v>
      </c>
      <c r="AZ19" s="85">
        <f t="shared" si="47"/>
        <v>-2392377.5736692869</v>
      </c>
      <c r="BA19" s="86">
        <f t="shared" si="28"/>
        <v>613498.70612057135</v>
      </c>
      <c r="BB19" s="87">
        <f t="shared" si="54"/>
        <v>5095820.2709231321</v>
      </c>
      <c r="BC19" s="85">
        <f t="shared" si="48"/>
        <v>-1773332.3146292295</v>
      </c>
      <c r="BD19" s="86"/>
      <c r="BE19" s="87">
        <f t="shared" si="55"/>
        <v>3322487.9562939024</v>
      </c>
      <c r="BF19" s="88">
        <f>+BE19</f>
        <v>3322487.9562939024</v>
      </c>
      <c r="BG19" s="86"/>
      <c r="BH19" s="86">
        <f t="shared" si="29"/>
        <v>-31776.497137716942</v>
      </c>
      <c r="BI19" s="89">
        <f t="shared" si="30"/>
        <v>3290711.4591561854</v>
      </c>
    </row>
    <row r="20" spans="1:61" x14ac:dyDescent="0.2">
      <c r="A20" s="57" t="s">
        <v>95</v>
      </c>
      <c r="B20" s="54" t="s">
        <v>96</v>
      </c>
      <c r="C20" s="55">
        <v>5552745.7034750003</v>
      </c>
      <c r="D20" s="85">
        <f t="shared" si="31"/>
        <v>-1932341.1869679277</v>
      </c>
      <c r="E20" s="86">
        <f t="shared" si="1"/>
        <v>1980903.7693230957</v>
      </c>
      <c r="F20" s="87">
        <f t="shared" si="2"/>
        <v>5601308.2858301681</v>
      </c>
      <c r="G20" s="85">
        <f t="shared" si="32"/>
        <v>-1949240.8404081503</v>
      </c>
      <c r="H20" s="86">
        <f t="shared" si="3"/>
        <v>2000455.2016294873</v>
      </c>
      <c r="I20" s="87">
        <f t="shared" si="4"/>
        <v>5652522.6470515057</v>
      </c>
      <c r="J20" s="85">
        <f t="shared" si="33"/>
        <v>-1967063.306056147</v>
      </c>
      <c r="K20" s="86">
        <f t="shared" si="5"/>
        <v>2019789.4842583891</v>
      </c>
      <c r="L20" s="87">
        <f t="shared" si="6"/>
        <v>5705248.8252537474</v>
      </c>
      <c r="M20" s="85">
        <f t="shared" si="34"/>
        <v>-1985411.8801152543</v>
      </c>
      <c r="N20" s="86">
        <f t="shared" si="7"/>
        <v>2039144.0957635033</v>
      </c>
      <c r="O20" s="87">
        <f t="shared" si="8"/>
        <v>5758981.0409019962</v>
      </c>
      <c r="P20" s="85">
        <f t="shared" si="35"/>
        <v>-2004110.5526114891</v>
      </c>
      <c r="Q20" s="86">
        <f t="shared" si="9"/>
        <v>2060207.1682988615</v>
      </c>
      <c r="R20" s="87">
        <f t="shared" si="10"/>
        <v>5815077.6565893684</v>
      </c>
      <c r="S20" s="85">
        <f t="shared" si="36"/>
        <v>-2023632.0302246965</v>
      </c>
      <c r="T20" s="86">
        <f t="shared" si="11"/>
        <v>2079864.3095422368</v>
      </c>
      <c r="U20" s="87">
        <f t="shared" si="12"/>
        <v>5871309.9359069085</v>
      </c>
      <c r="V20" s="85">
        <f t="shared" si="37"/>
        <v>-2043200.7184313915</v>
      </c>
      <c r="W20" s="86">
        <f t="shared" si="13"/>
        <v>2098004.6066347999</v>
      </c>
      <c r="X20" s="87">
        <f t="shared" si="14"/>
        <v>5926113.8241103161</v>
      </c>
      <c r="Y20" s="85">
        <f t="shared" si="38"/>
        <v>-2062272.3302134972</v>
      </c>
      <c r="Z20" s="86">
        <f t="shared" si="15"/>
        <v>2116058.6109303152</v>
      </c>
      <c r="AA20" s="87">
        <f t="shared" si="16"/>
        <v>5979900.1048271339</v>
      </c>
      <c r="AB20" s="85">
        <f t="shared" si="39"/>
        <v>-2080989.8172141863</v>
      </c>
      <c r="AC20" s="86">
        <f t="shared" si="17"/>
        <v>2133495.2131829043</v>
      </c>
      <c r="AD20" s="87">
        <f t="shared" si="18"/>
        <v>6032405.5007958524</v>
      </c>
      <c r="AE20" s="85">
        <f t="shared" si="40"/>
        <v>-2099261.5596253183</v>
      </c>
      <c r="AF20" s="86">
        <f t="shared" si="19"/>
        <v>2151483.6481609247</v>
      </c>
      <c r="AG20" s="87">
        <f t="shared" si="20"/>
        <v>6084627.5893314593</v>
      </c>
      <c r="AH20" s="85">
        <f t="shared" si="41"/>
        <v>-2117434.7117802398</v>
      </c>
      <c r="AI20" s="86">
        <f t="shared" si="21"/>
        <v>2170453.009312971</v>
      </c>
      <c r="AJ20" s="87">
        <f t="shared" si="22"/>
        <v>6137645.8868641909</v>
      </c>
      <c r="AK20" s="85">
        <f t="shared" si="42"/>
        <v>-2135884.9426131235</v>
      </c>
      <c r="AL20" s="86">
        <f t="shared" si="23"/>
        <v>2189374.5540941572</v>
      </c>
      <c r="AM20" s="87">
        <f t="shared" si="49"/>
        <v>6191135.4983452242</v>
      </c>
      <c r="AN20" s="85">
        <f t="shared" si="43"/>
        <v>-2154499.1894847262</v>
      </c>
      <c r="AO20" s="86">
        <f t="shared" si="24"/>
        <v>2209106.602036817</v>
      </c>
      <c r="AP20" s="87">
        <f t="shared" si="50"/>
        <v>6245742.9108973145</v>
      </c>
      <c r="AQ20" s="85">
        <f t="shared" si="44"/>
        <v>-2173502.4282467887</v>
      </c>
      <c r="AR20" s="86">
        <f t="shared" si="25"/>
        <v>2229048.4989274186</v>
      </c>
      <c r="AS20" s="87">
        <f t="shared" si="51"/>
        <v>6301288.981577944</v>
      </c>
      <c r="AT20" s="85">
        <f t="shared" si="45"/>
        <v>-2192832.3176172385</v>
      </c>
      <c r="AU20" s="86">
        <f t="shared" si="26"/>
        <v>2250774.1129866182</v>
      </c>
      <c r="AV20" s="87">
        <f t="shared" si="52"/>
        <v>6359230.7769473232</v>
      </c>
      <c r="AW20" s="85">
        <f t="shared" si="46"/>
        <v>-2212995.9130019597</v>
      </c>
      <c r="AX20" s="86">
        <f t="shared" si="27"/>
        <v>2271191.3359130574</v>
      </c>
      <c r="AY20" s="87">
        <f t="shared" si="53"/>
        <v>6417426.1998584215</v>
      </c>
      <c r="AZ20" s="85">
        <f t="shared" si="47"/>
        <v>-2233247.7701172167</v>
      </c>
      <c r="BA20" s="86">
        <f t="shared" si="28"/>
        <v>572691.63216247421</v>
      </c>
      <c r="BB20" s="87">
        <f t="shared" si="54"/>
        <v>4756870.0619036788</v>
      </c>
      <c r="BC20" s="85">
        <f t="shared" si="48"/>
        <v>-1655378.5158788585</v>
      </c>
      <c r="BD20" s="86"/>
      <c r="BE20" s="87">
        <f t="shared" si="55"/>
        <v>3101491.5460248203</v>
      </c>
      <c r="BF20" s="88">
        <f>+BE20</f>
        <v>3101491.5460248203</v>
      </c>
      <c r="BG20" s="86"/>
      <c r="BH20" s="86">
        <f t="shared" si="29"/>
        <v>-29662.872681965866</v>
      </c>
      <c r="BI20" s="89">
        <f t="shared" si="30"/>
        <v>3071828.6733428543</v>
      </c>
    </row>
    <row r="21" spans="1:61" x14ac:dyDescent="0.2">
      <c r="A21" s="57" t="s">
        <v>97</v>
      </c>
      <c r="B21" s="54" t="s">
        <v>98</v>
      </c>
      <c r="C21" s="55">
        <v>183833.82838600001</v>
      </c>
      <c r="D21" s="85">
        <f t="shared" si="31"/>
        <v>-63973.698259935249</v>
      </c>
      <c r="E21" s="86">
        <f>-D21+(-D21*E$9)</f>
        <v>65581.451596284503</v>
      </c>
      <c r="F21" s="87">
        <f>C21+D21+E21</f>
        <v>185441.58172234928</v>
      </c>
      <c r="G21" s="85">
        <f t="shared" si="32"/>
        <v>-64533.19227536775</v>
      </c>
      <c r="H21" s="86">
        <f>-G21+(-G21*H$9)</f>
        <v>66228.7376135542</v>
      </c>
      <c r="I21" s="87">
        <f>F21+G21+H21</f>
        <v>187137.12706053571</v>
      </c>
      <c r="J21" s="85">
        <f t="shared" si="33"/>
        <v>-65123.237681066545</v>
      </c>
      <c r="K21" s="86">
        <f>-J21+(-J21*K$9)</f>
        <v>66868.834492570939</v>
      </c>
      <c r="L21" s="87">
        <f>I21+J21+K21</f>
        <v>188882.72387204011</v>
      </c>
      <c r="M21" s="85">
        <f t="shared" si="34"/>
        <v>-65730.700870421482</v>
      </c>
      <c r="N21" s="86">
        <f>-M21+(-M21*N$9)</f>
        <v>67509.604396311028</v>
      </c>
      <c r="O21" s="87">
        <f>L21+M21+N21</f>
        <v>190661.62739792967</v>
      </c>
      <c r="P21" s="85">
        <f t="shared" si="35"/>
        <v>-66349.754710500565</v>
      </c>
      <c r="Q21" s="86">
        <f>-P21+(-P21*Q$9)</f>
        <v>68206.936035201623</v>
      </c>
      <c r="R21" s="87">
        <f>O21+P21+Q21</f>
        <v>192518.80872263073</v>
      </c>
      <c r="S21" s="85">
        <f t="shared" si="36"/>
        <v>-66996.049022725536</v>
      </c>
      <c r="T21" s="86">
        <f>-S21+(-S21*T$9)</f>
        <v>68857.721740664885</v>
      </c>
      <c r="U21" s="87">
        <f>R21+S21+T21</f>
        <v>194380.48144057009</v>
      </c>
      <c r="V21" s="85">
        <f t="shared" si="37"/>
        <v>-67643.906328216297</v>
      </c>
      <c r="W21" s="86">
        <f>-V21+(-V21*W$9)</f>
        <v>69458.289539132282</v>
      </c>
      <c r="X21" s="87">
        <f>U21+V21+W21</f>
        <v>196194.86465148607</v>
      </c>
      <c r="Y21" s="85">
        <f t="shared" si="38"/>
        <v>-68275.307007199663</v>
      </c>
      <c r="Z21" s="86">
        <f>-Y21+(-Y21*Z$9)</f>
        <v>70056.000456321402</v>
      </c>
      <c r="AA21" s="87">
        <f>X21+Y21+Z21</f>
        <v>197975.55810060783</v>
      </c>
      <c r="AB21" s="85">
        <f t="shared" si="39"/>
        <v>-68894.983735948219</v>
      </c>
      <c r="AC21" s="86">
        <f>-AB21+(-AB21*AC$9)</f>
        <v>70633.271146771251</v>
      </c>
      <c r="AD21" s="87">
        <f>AA21+AB21+AC21</f>
        <v>199713.84551143087</v>
      </c>
      <c r="AE21" s="85">
        <f t="shared" si="40"/>
        <v>-69499.903272713447</v>
      </c>
      <c r="AF21" s="86">
        <f>-AE21+(-AE21*AF$9)</f>
        <v>71228.811271472558</v>
      </c>
      <c r="AG21" s="87">
        <f>AD21+AE21+AF21</f>
        <v>201442.75351019</v>
      </c>
      <c r="AH21" s="85">
        <f t="shared" si="41"/>
        <v>-70101.558798265381</v>
      </c>
      <c r="AI21" s="86">
        <f>-AH21+(-AH21*AI$9)</f>
        <v>71856.826755854432</v>
      </c>
      <c r="AJ21" s="87">
        <f>AG21+AH21+AI21</f>
        <v>203198.02146777906</v>
      </c>
      <c r="AK21" s="85">
        <f t="shared" si="42"/>
        <v>-70712.387521520577</v>
      </c>
      <c r="AL21" s="86">
        <f>-AK21+(-AK21*AL$9)</f>
        <v>72483.25919159982</v>
      </c>
      <c r="AM21" s="87">
        <f>AJ21+AK21+AL21</f>
        <v>204968.89313785831</v>
      </c>
      <c r="AN21" s="85">
        <f t="shared" si="43"/>
        <v>-71328.646296487947</v>
      </c>
      <c r="AO21" s="86">
        <f>-AN21+(-AN21*AO$9)</f>
        <v>73136.52482069665</v>
      </c>
      <c r="AP21" s="87">
        <f>AM21+AN21+AO21</f>
        <v>206776.77166206701</v>
      </c>
      <c r="AQ21" s="85">
        <f t="shared" si="44"/>
        <v>-71957.783361269612</v>
      </c>
      <c r="AR21" s="86">
        <f>-AQ21+(-AQ21*AR$9)</f>
        <v>73796.737884007656</v>
      </c>
      <c r="AS21" s="87">
        <f>AP21+AQ21+AR21</f>
        <v>208615.72618480507</v>
      </c>
      <c r="AT21" s="85">
        <f t="shared" si="45"/>
        <v>-72597.734793409545</v>
      </c>
      <c r="AU21" s="86">
        <f>-AT21+(-AT21*AU$9)</f>
        <v>74516.004174923859</v>
      </c>
      <c r="AV21" s="87">
        <f>AS21+AT21+AU21</f>
        <v>210533.99556631938</v>
      </c>
      <c r="AW21" s="85">
        <f t="shared" si="46"/>
        <v>-73265.28759188902</v>
      </c>
      <c r="AX21" s="86">
        <f>-AW21+(-AW21*AX$9)</f>
        <v>75191.953778239724</v>
      </c>
      <c r="AY21" s="87">
        <f>AV21+AW21+AX21</f>
        <v>212460.66175267007</v>
      </c>
      <c r="AZ21" s="85">
        <f t="shared" si="47"/>
        <v>-73935.762456800265</v>
      </c>
      <c r="BA21" s="86">
        <f>(-AZ21*0.25)+((-AZ21*0.25)*BA$9)</f>
        <v>18960.006607032006</v>
      </c>
      <c r="BB21" s="87">
        <f>AY21+AZ21+BA21</f>
        <v>157484.90590290181</v>
      </c>
      <c r="BC21" s="85">
        <f t="shared" si="48"/>
        <v>-54804.341176924521</v>
      </c>
      <c r="BD21" s="86"/>
      <c r="BE21" s="87">
        <f>BB21+BC21+BD21</f>
        <v>102680.56472597728</v>
      </c>
      <c r="BF21" s="88">
        <v>0</v>
      </c>
      <c r="BG21" s="86" t="s">
        <v>88</v>
      </c>
      <c r="BH21" s="86">
        <f>BF21*-$BH$10</f>
        <v>0</v>
      </c>
      <c r="BI21" s="89">
        <f>BF21+BH21</f>
        <v>0</v>
      </c>
    </row>
    <row r="22" spans="1:61" x14ac:dyDescent="0.2">
      <c r="A22" s="57" t="s">
        <v>99</v>
      </c>
      <c r="B22" s="54" t="s">
        <v>100</v>
      </c>
      <c r="C22" s="55">
        <v>409807.685979</v>
      </c>
      <c r="D22" s="85">
        <f t="shared" si="31"/>
        <v>-142612.01802518417</v>
      </c>
      <c r="E22" s="86">
        <f t="shared" si="1"/>
        <v>146196.06825238644</v>
      </c>
      <c r="F22" s="87">
        <f t="shared" si="2"/>
        <v>413391.7362062023</v>
      </c>
      <c r="G22" s="85">
        <f t="shared" si="32"/>
        <v>-143859.25826272118</v>
      </c>
      <c r="H22" s="86">
        <f t="shared" si="3"/>
        <v>147639.01695901336</v>
      </c>
      <c r="I22" s="87">
        <f t="shared" si="4"/>
        <v>417171.49490249448</v>
      </c>
      <c r="J22" s="85">
        <f t="shared" si="33"/>
        <v>-145174.60454286411</v>
      </c>
      <c r="K22" s="86">
        <f t="shared" si="5"/>
        <v>149065.93943076557</v>
      </c>
      <c r="L22" s="87">
        <f t="shared" si="6"/>
        <v>421062.82979039592</v>
      </c>
      <c r="M22" s="85">
        <f t="shared" si="34"/>
        <v>-146528.77904998613</v>
      </c>
      <c r="N22" s="86">
        <f t="shared" si="7"/>
        <v>150494.36222869231</v>
      </c>
      <c r="O22" s="87">
        <f t="shared" si="8"/>
        <v>425028.41296910204</v>
      </c>
      <c r="P22" s="85">
        <f t="shared" si="35"/>
        <v>-147908.79177085782</v>
      </c>
      <c r="Q22" s="86">
        <f t="shared" si="9"/>
        <v>152048.87408215628</v>
      </c>
      <c r="R22" s="87">
        <f t="shared" si="10"/>
        <v>429168.4952804005</v>
      </c>
      <c r="S22" s="85">
        <f t="shared" si="36"/>
        <v>-149349.52973992287</v>
      </c>
      <c r="T22" s="86">
        <f t="shared" si="11"/>
        <v>153499.6243949013</v>
      </c>
      <c r="U22" s="87">
        <f t="shared" si="12"/>
        <v>433318.58993537899</v>
      </c>
      <c r="V22" s="85">
        <f t="shared" si="37"/>
        <v>-150793.75197877162</v>
      </c>
      <c r="W22" s="86">
        <f t="shared" si="13"/>
        <v>154838.42749726967</v>
      </c>
      <c r="X22" s="87">
        <f t="shared" si="14"/>
        <v>437363.26545387704</v>
      </c>
      <c r="Y22" s="85">
        <f t="shared" si="38"/>
        <v>-152201.28862995005</v>
      </c>
      <c r="Z22" s="86">
        <f t="shared" si="15"/>
        <v>156170.86195728288</v>
      </c>
      <c r="AA22" s="87">
        <f t="shared" si="16"/>
        <v>441332.8387812099</v>
      </c>
      <c r="AB22" s="85">
        <f t="shared" si="39"/>
        <v>-153582.68991225518</v>
      </c>
      <c r="AC22" s="86">
        <f t="shared" si="17"/>
        <v>157457.73047279907</v>
      </c>
      <c r="AD22" s="87">
        <f t="shared" si="18"/>
        <v>445207.87934175378</v>
      </c>
      <c r="AE22" s="85">
        <f t="shared" si="40"/>
        <v>-154931.19403547194</v>
      </c>
      <c r="AF22" s="86">
        <f t="shared" si="19"/>
        <v>158785.32573942773</v>
      </c>
      <c r="AG22" s="87">
        <f t="shared" si="20"/>
        <v>449062.0110457096</v>
      </c>
      <c r="AH22" s="85">
        <f t="shared" si="41"/>
        <v>-156272.42193050988</v>
      </c>
      <c r="AI22" s="86">
        <f t="shared" si="21"/>
        <v>160185.31601691426</v>
      </c>
      <c r="AJ22" s="87">
        <f t="shared" si="22"/>
        <v>452974.90513211401</v>
      </c>
      <c r="AK22" s="85">
        <f t="shared" si="42"/>
        <v>-157634.0989831202</v>
      </c>
      <c r="AL22" s="86">
        <f t="shared" si="23"/>
        <v>161581.77731660483</v>
      </c>
      <c r="AM22" s="87">
        <f t="shared" si="49"/>
        <v>456922.58346559864</v>
      </c>
      <c r="AN22" s="85">
        <f t="shared" si="43"/>
        <v>-159007.88086402271</v>
      </c>
      <c r="AO22" s="86">
        <f t="shared" si="24"/>
        <v>163038.0559468233</v>
      </c>
      <c r="AP22" s="87">
        <f t="shared" si="50"/>
        <v>460952.7585483992</v>
      </c>
      <c r="AQ22" s="85">
        <f t="shared" si="44"/>
        <v>-160410.37140096803</v>
      </c>
      <c r="AR22" s="86">
        <f t="shared" si="25"/>
        <v>164509.82199828411</v>
      </c>
      <c r="AS22" s="87">
        <f t="shared" si="51"/>
        <v>465052.20914571523</v>
      </c>
      <c r="AT22" s="85">
        <f t="shared" si="45"/>
        <v>-161836.96963833671</v>
      </c>
      <c r="AU22" s="86">
        <f t="shared" si="26"/>
        <v>166113.23121230619</v>
      </c>
      <c r="AV22" s="87">
        <f t="shared" si="52"/>
        <v>469328.47071968473</v>
      </c>
      <c r="AW22" s="85">
        <f t="shared" si="46"/>
        <v>-163325.09763967097</v>
      </c>
      <c r="AX22" s="86">
        <f t="shared" si="27"/>
        <v>167620.0776137838</v>
      </c>
      <c r="AY22" s="87">
        <f t="shared" si="53"/>
        <v>473623.45069379755</v>
      </c>
      <c r="AZ22" s="85">
        <f t="shared" si="47"/>
        <v>-164819.73959598941</v>
      </c>
      <c r="BA22" s="86">
        <f t="shared" si="28"/>
        <v>42266.194976147599</v>
      </c>
      <c r="BB22" s="87">
        <f t="shared" si="54"/>
        <v>351069.90607395576</v>
      </c>
      <c r="BC22" s="85">
        <f t="shared" si="48"/>
        <v>-122171.42207451006</v>
      </c>
      <c r="BD22" s="86"/>
      <c r="BE22" s="87">
        <f t="shared" si="55"/>
        <v>228898.48399944569</v>
      </c>
      <c r="BF22" s="88">
        <f>+BE22</f>
        <v>228898.48399944569</v>
      </c>
      <c r="BG22" s="86"/>
      <c r="BH22" s="86">
        <f t="shared" si="29"/>
        <v>-2189.2004176742071</v>
      </c>
      <c r="BI22" s="89">
        <f t="shared" si="30"/>
        <v>226709.28358177148</v>
      </c>
    </row>
    <row r="23" spans="1:61" x14ac:dyDescent="0.2">
      <c r="A23" s="57" t="s">
        <v>101</v>
      </c>
      <c r="B23" s="54" t="s">
        <v>102</v>
      </c>
      <c r="C23" s="55">
        <v>3381291.979915</v>
      </c>
      <c r="D23" s="85">
        <f t="shared" si="31"/>
        <v>-1176680.8902963302</v>
      </c>
      <c r="E23" s="86">
        <f t="shared" si="1"/>
        <v>1206252.6155310604</v>
      </c>
      <c r="F23" s="87">
        <f t="shared" si="2"/>
        <v>3410863.7051497302</v>
      </c>
      <c r="G23" s="85">
        <f t="shared" si="32"/>
        <v>-1186971.7744268617</v>
      </c>
      <c r="H23" s="86">
        <f t="shared" si="3"/>
        <v>1218158.2753224103</v>
      </c>
      <c r="I23" s="87">
        <f t="shared" si="4"/>
        <v>3442050.2060452788</v>
      </c>
      <c r="J23" s="85">
        <f t="shared" si="33"/>
        <v>-1197824.5963236338</v>
      </c>
      <c r="K23" s="86">
        <f t="shared" si="5"/>
        <v>1229931.7038713896</v>
      </c>
      <c r="L23" s="87">
        <f t="shared" si="6"/>
        <v>3474157.3135930346</v>
      </c>
      <c r="M23" s="85">
        <f t="shared" si="34"/>
        <v>-1208997.7869615755</v>
      </c>
      <c r="N23" s="86">
        <f t="shared" si="7"/>
        <v>1241717.5114972743</v>
      </c>
      <c r="O23" s="87">
        <f t="shared" si="8"/>
        <v>3506877.0381287336</v>
      </c>
      <c r="P23" s="85">
        <f t="shared" si="35"/>
        <v>-1220384.1667316789</v>
      </c>
      <c r="Q23" s="86">
        <f t="shared" si="9"/>
        <v>1254543.6703094102</v>
      </c>
      <c r="R23" s="87">
        <f t="shared" si="10"/>
        <v>3541036.5417064652</v>
      </c>
      <c r="S23" s="85">
        <f t="shared" si="36"/>
        <v>-1232271.5858959167</v>
      </c>
      <c r="T23" s="86">
        <f t="shared" si="11"/>
        <v>1266513.7005581725</v>
      </c>
      <c r="U23" s="87">
        <f t="shared" si="12"/>
        <v>3575278.6563687213</v>
      </c>
      <c r="V23" s="85">
        <f t="shared" si="37"/>
        <v>-1244187.7535045554</v>
      </c>
      <c r="W23" s="86">
        <f t="shared" si="13"/>
        <v>1277560.0629071586</v>
      </c>
      <c r="X23" s="87">
        <f t="shared" si="14"/>
        <v>3608650.965771324</v>
      </c>
      <c r="Y23" s="85">
        <f t="shared" si="38"/>
        <v>-1255801.2311256409</v>
      </c>
      <c r="Z23" s="86">
        <f t="shared" si="15"/>
        <v>1288553.8780735137</v>
      </c>
      <c r="AA23" s="87">
        <f t="shared" si="16"/>
        <v>3641403.6127191968</v>
      </c>
      <c r="AB23" s="85">
        <f t="shared" si="39"/>
        <v>-1267199.0678102898</v>
      </c>
      <c r="AC23" s="86">
        <f t="shared" si="17"/>
        <v>1299171.7321050337</v>
      </c>
      <c r="AD23" s="87">
        <f t="shared" si="18"/>
        <v>3673376.2770139407</v>
      </c>
      <c r="AE23" s="85">
        <f t="shared" si="40"/>
        <v>-1278325.4725428475</v>
      </c>
      <c r="AF23" s="86">
        <f t="shared" si="19"/>
        <v>1310125.6194556355</v>
      </c>
      <c r="AG23" s="87">
        <f t="shared" si="20"/>
        <v>3705176.4239267288</v>
      </c>
      <c r="AH23" s="85">
        <f t="shared" si="41"/>
        <v>-1289391.8416713229</v>
      </c>
      <c r="AI23" s="86">
        <f t="shared" si="21"/>
        <v>1321676.8325226023</v>
      </c>
      <c r="AJ23" s="87">
        <f t="shared" si="22"/>
        <v>3737461.4147780081</v>
      </c>
      <c r="AK23" s="85">
        <f t="shared" si="42"/>
        <v>-1300626.9352402159</v>
      </c>
      <c r="AL23" s="86">
        <f t="shared" si="23"/>
        <v>1333198.9282627669</v>
      </c>
      <c r="AM23" s="87">
        <f t="shared" si="49"/>
        <v>3770033.4078005594</v>
      </c>
      <c r="AN23" s="85">
        <f t="shared" si="43"/>
        <v>-1311961.904824672</v>
      </c>
      <c r="AO23" s="86">
        <f t="shared" si="24"/>
        <v>1345214.5722376136</v>
      </c>
      <c r="AP23" s="87">
        <f t="shared" si="50"/>
        <v>3803286.0752135012</v>
      </c>
      <c r="AQ23" s="85">
        <f t="shared" si="44"/>
        <v>-1323533.7473418543</v>
      </c>
      <c r="AR23" s="86">
        <f t="shared" si="25"/>
        <v>1357358.0017446205</v>
      </c>
      <c r="AS23" s="87">
        <f t="shared" si="51"/>
        <v>3837110.3296162672</v>
      </c>
      <c r="AT23" s="85">
        <f t="shared" si="45"/>
        <v>-1335304.5006576495</v>
      </c>
      <c r="AU23" s="86">
        <f t="shared" si="26"/>
        <v>1370587.6089515788</v>
      </c>
      <c r="AV23" s="87">
        <f t="shared" si="52"/>
        <v>3872393.4379101964</v>
      </c>
      <c r="AW23" s="85">
        <f t="shared" si="46"/>
        <v>-1347582.9313658921</v>
      </c>
      <c r="AX23" s="86">
        <f t="shared" si="27"/>
        <v>1383020.4837526169</v>
      </c>
      <c r="AY23" s="87">
        <f t="shared" si="53"/>
        <v>3907830.9902969208</v>
      </c>
      <c r="AZ23" s="85">
        <f t="shared" si="47"/>
        <v>-1359915.1082201907</v>
      </c>
      <c r="BA23" s="86">
        <f t="shared" si="28"/>
        <v>348735.15305834205</v>
      </c>
      <c r="BB23" s="87">
        <f t="shared" si="54"/>
        <v>2896651.0351350722</v>
      </c>
      <c r="BC23" s="85">
        <f t="shared" si="48"/>
        <v>-1008027.0911671477</v>
      </c>
      <c r="BD23" s="86"/>
      <c r="BE23" s="87">
        <f t="shared" si="55"/>
        <v>1888623.9439679245</v>
      </c>
      <c r="BF23" s="88">
        <f>+BE23</f>
        <v>1888623.9439679245</v>
      </c>
      <c r="BG23" s="86"/>
      <c r="BH23" s="86">
        <f t="shared" si="29"/>
        <v>-18062.925777062381</v>
      </c>
      <c r="BI23" s="89">
        <f t="shared" si="30"/>
        <v>1870561.0181908621</v>
      </c>
    </row>
    <row r="24" spans="1:61" x14ac:dyDescent="0.2">
      <c r="A24" s="57" t="s">
        <v>103</v>
      </c>
      <c r="B24" s="54" t="s">
        <v>104</v>
      </c>
      <c r="C24" s="55">
        <v>322752.258195</v>
      </c>
      <c r="D24" s="85">
        <f t="shared" si="31"/>
        <v>-112316.95363013002</v>
      </c>
      <c r="E24" s="86">
        <f t="shared" si="1"/>
        <v>115139.64423328555</v>
      </c>
      <c r="F24" s="87">
        <f t="shared" si="2"/>
        <v>325574.94879815553</v>
      </c>
      <c r="G24" s="85">
        <f t="shared" si="32"/>
        <v>-113299.24268167642</v>
      </c>
      <c r="H24" s="86">
        <f t="shared" si="3"/>
        <v>116276.06741288218</v>
      </c>
      <c r="I24" s="87">
        <f t="shared" si="4"/>
        <v>328551.77352936129</v>
      </c>
      <c r="J24" s="85">
        <f t="shared" si="33"/>
        <v>-114335.17001234705</v>
      </c>
      <c r="K24" s="86">
        <f t="shared" si="5"/>
        <v>117399.86880993756</v>
      </c>
      <c r="L24" s="87">
        <f t="shared" si="6"/>
        <v>331616.4723269518</v>
      </c>
      <c r="M24" s="85">
        <f t="shared" si="34"/>
        <v>-115401.67729153491</v>
      </c>
      <c r="N24" s="86">
        <f t="shared" si="7"/>
        <v>118524.85181894754</v>
      </c>
      <c r="O24" s="87">
        <f t="shared" si="8"/>
        <v>334739.64685436443</v>
      </c>
      <c r="P24" s="85">
        <f t="shared" si="35"/>
        <v>-116488.53397392029</v>
      </c>
      <c r="Q24" s="86">
        <f t="shared" si="9"/>
        <v>119749.13879125704</v>
      </c>
      <c r="R24" s="87">
        <f t="shared" si="10"/>
        <v>338000.2516717012</v>
      </c>
      <c r="S24" s="85">
        <f t="shared" si="36"/>
        <v>-117623.21604283313</v>
      </c>
      <c r="T24" s="86">
        <f t="shared" si="11"/>
        <v>120891.70628214485</v>
      </c>
      <c r="U24" s="87">
        <f t="shared" si="12"/>
        <v>341268.74191101291</v>
      </c>
      <c r="V24" s="85">
        <f t="shared" si="37"/>
        <v>-118760.64221826056</v>
      </c>
      <c r="W24" s="86">
        <f t="shared" si="13"/>
        <v>121946.10750338012</v>
      </c>
      <c r="X24" s="87">
        <f t="shared" si="14"/>
        <v>344454.20719613245</v>
      </c>
      <c r="Y24" s="85">
        <f t="shared" si="38"/>
        <v>-119869.17592371025</v>
      </c>
      <c r="Z24" s="86">
        <f t="shared" si="15"/>
        <v>122995.49297266125</v>
      </c>
      <c r="AA24" s="87">
        <f t="shared" si="16"/>
        <v>347580.52424508345</v>
      </c>
      <c r="AB24" s="85">
        <f t="shared" si="39"/>
        <v>-120957.12619548794</v>
      </c>
      <c r="AC24" s="86">
        <f t="shared" si="17"/>
        <v>124008.99206892803</v>
      </c>
      <c r="AD24" s="87">
        <f t="shared" si="18"/>
        <v>350632.3901185235</v>
      </c>
      <c r="AE24" s="85">
        <f t="shared" si="40"/>
        <v>-122019.16765016135</v>
      </c>
      <c r="AF24" s="86">
        <f t="shared" si="19"/>
        <v>125054.56633445158</v>
      </c>
      <c r="AG24" s="87">
        <f t="shared" si="20"/>
        <v>353667.78880281374</v>
      </c>
      <c r="AH24" s="85">
        <f t="shared" si="41"/>
        <v>-123075.47856547152</v>
      </c>
      <c r="AI24" s="86">
        <f t="shared" si="21"/>
        <v>126157.1567420238</v>
      </c>
      <c r="AJ24" s="87">
        <f t="shared" si="22"/>
        <v>356749.46697936603</v>
      </c>
      <c r="AK24" s="85">
        <f t="shared" si="42"/>
        <v>-124147.89462475649</v>
      </c>
      <c r="AL24" s="86">
        <f t="shared" si="23"/>
        <v>127256.9678323901</v>
      </c>
      <c r="AM24" s="87">
        <f t="shared" si="49"/>
        <v>359858.54018699966</v>
      </c>
      <c r="AN24" s="85">
        <f t="shared" si="43"/>
        <v>-125229.84408421925</v>
      </c>
      <c r="AO24" s="86">
        <f t="shared" si="24"/>
        <v>128403.88926052609</v>
      </c>
      <c r="AP24" s="87">
        <f t="shared" si="50"/>
        <v>363032.58536330651</v>
      </c>
      <c r="AQ24" s="85">
        <f t="shared" si="44"/>
        <v>-126334.40362124906</v>
      </c>
      <c r="AR24" s="86">
        <f t="shared" si="25"/>
        <v>129563.008117726</v>
      </c>
      <c r="AS24" s="87">
        <f t="shared" si="51"/>
        <v>366261.18985978345</v>
      </c>
      <c r="AT24" s="85">
        <f t="shared" si="45"/>
        <v>-127457.949661016</v>
      </c>
      <c r="AU24" s="86">
        <f t="shared" si="26"/>
        <v>130825.80518655115</v>
      </c>
      <c r="AV24" s="87">
        <f t="shared" si="52"/>
        <v>369629.04538531858</v>
      </c>
      <c r="AW24" s="85">
        <f t="shared" si="46"/>
        <v>-128629.95469983424</v>
      </c>
      <c r="AX24" s="86">
        <f t="shared" si="27"/>
        <v>132012.5522766358</v>
      </c>
      <c r="AY24" s="87">
        <f t="shared" si="53"/>
        <v>373011.64296212012</v>
      </c>
      <c r="AZ24" s="85">
        <f t="shared" si="47"/>
        <v>-129807.08993448059</v>
      </c>
      <c r="BA24" s="86">
        <f t="shared" si="28"/>
        <v>33287.589131651475</v>
      </c>
      <c r="BB24" s="87">
        <f t="shared" si="54"/>
        <v>276492.14215929096</v>
      </c>
      <c r="BC24" s="85">
        <f t="shared" si="48"/>
        <v>-96218.552532133748</v>
      </c>
      <c r="BD24" s="86"/>
      <c r="BE24" s="87">
        <f t="shared" si="55"/>
        <v>180273.5896271572</v>
      </c>
      <c r="BF24" s="88">
        <v>0</v>
      </c>
      <c r="BG24" s="86" t="s">
        <v>88</v>
      </c>
      <c r="BH24" s="86">
        <f t="shared" si="29"/>
        <v>0</v>
      </c>
      <c r="BI24" s="89">
        <f t="shared" si="30"/>
        <v>0</v>
      </c>
    </row>
    <row r="25" spans="1:61" x14ac:dyDescent="0.2">
      <c r="A25" s="57" t="s">
        <v>105</v>
      </c>
      <c r="B25" s="54" t="s">
        <v>106</v>
      </c>
      <c r="C25" s="55">
        <v>2890254.2738780002</v>
      </c>
      <c r="D25" s="85">
        <f t="shared" si="31"/>
        <v>-1005801.0347438353</v>
      </c>
      <c r="E25" s="86">
        <f t="shared" si="1"/>
        <v>1031078.2973266938</v>
      </c>
      <c r="F25" s="87">
        <f t="shared" si="2"/>
        <v>2915531.5364608588</v>
      </c>
      <c r="G25" s="85">
        <f t="shared" si="32"/>
        <v>-1014597.4569448543</v>
      </c>
      <c r="H25" s="86">
        <f t="shared" si="3"/>
        <v>1041254.9943702159</v>
      </c>
      <c r="I25" s="87">
        <f t="shared" si="4"/>
        <v>2942189.0738862203</v>
      </c>
      <c r="J25" s="85">
        <f t="shared" si="33"/>
        <v>-1023874.2112320043</v>
      </c>
      <c r="K25" s="86">
        <f t="shared" si="5"/>
        <v>1051318.6630459807</v>
      </c>
      <c r="L25" s="87">
        <f t="shared" si="6"/>
        <v>2969633.5257001966</v>
      </c>
      <c r="M25" s="85">
        <f t="shared" si="34"/>
        <v>-1033424.8096973212</v>
      </c>
      <c r="N25" s="86">
        <f t="shared" si="7"/>
        <v>1061392.9130853615</v>
      </c>
      <c r="O25" s="87">
        <f t="shared" si="8"/>
        <v>2997601.629088237</v>
      </c>
      <c r="P25" s="85">
        <f t="shared" si="35"/>
        <v>-1043157.6375601685</v>
      </c>
      <c r="Q25" s="86">
        <f t="shared" si="9"/>
        <v>1072356.4325165185</v>
      </c>
      <c r="R25" s="87">
        <f t="shared" si="10"/>
        <v>3026800.4240445867</v>
      </c>
      <c r="S25" s="85">
        <f t="shared" si="36"/>
        <v>-1053318.7429154301</v>
      </c>
      <c r="T25" s="86">
        <f t="shared" si="11"/>
        <v>1082588.1520161766</v>
      </c>
      <c r="U25" s="87">
        <f t="shared" si="12"/>
        <v>3056069.8331453335</v>
      </c>
      <c r="V25" s="85">
        <f t="shared" si="37"/>
        <v>-1063504.4218108624</v>
      </c>
      <c r="W25" s="86">
        <f t="shared" si="13"/>
        <v>1092030.340439894</v>
      </c>
      <c r="X25" s="87">
        <f t="shared" si="14"/>
        <v>3084595.7517743651</v>
      </c>
      <c r="Y25" s="85">
        <f t="shared" si="38"/>
        <v>-1073431.3679392394</v>
      </c>
      <c r="Z25" s="86">
        <f t="shared" si="15"/>
        <v>1101427.6126836184</v>
      </c>
      <c r="AA25" s="87">
        <f t="shared" si="16"/>
        <v>3112591.9965187442</v>
      </c>
      <c r="AB25" s="85">
        <f t="shared" si="39"/>
        <v>-1083173.9889215298</v>
      </c>
      <c r="AC25" s="86">
        <f t="shared" si="17"/>
        <v>1110503.5215895348</v>
      </c>
      <c r="AD25" s="87">
        <f t="shared" si="18"/>
        <v>3139921.5291867489</v>
      </c>
      <c r="AE25" s="85">
        <f t="shared" si="40"/>
        <v>-1092684.5958203692</v>
      </c>
      <c r="AF25" s="86">
        <f t="shared" si="19"/>
        <v>1119866.6644114833</v>
      </c>
      <c r="AG25" s="87">
        <f t="shared" si="20"/>
        <v>3167103.597777863</v>
      </c>
      <c r="AH25" s="85">
        <f t="shared" si="41"/>
        <v>-1102143.8856006893</v>
      </c>
      <c r="AI25" s="86">
        <f t="shared" si="21"/>
        <v>1129740.388163703</v>
      </c>
      <c r="AJ25" s="87">
        <f t="shared" si="22"/>
        <v>3194700.1003408767</v>
      </c>
      <c r="AK25" s="85">
        <f t="shared" si="42"/>
        <v>-1111747.3973346059</v>
      </c>
      <c r="AL25" s="86">
        <f t="shared" si="23"/>
        <v>1139589.2230631604</v>
      </c>
      <c r="AM25" s="87">
        <f t="shared" si="49"/>
        <v>3222541.926069431</v>
      </c>
      <c r="AN25" s="85">
        <f t="shared" si="43"/>
        <v>-1121436.2808975612</v>
      </c>
      <c r="AO25" s="86">
        <f t="shared" si="24"/>
        <v>1149859.932176122</v>
      </c>
      <c r="AP25" s="87">
        <f t="shared" si="50"/>
        <v>3250965.5773479915</v>
      </c>
      <c r="AQ25" s="85">
        <f t="shared" si="44"/>
        <v>-1131327.6382516723</v>
      </c>
      <c r="AR25" s="86">
        <f t="shared" si="25"/>
        <v>1160239.8695611937</v>
      </c>
      <c r="AS25" s="87">
        <f t="shared" si="51"/>
        <v>3279877.808657513</v>
      </c>
      <c r="AT25" s="85">
        <f t="shared" si="45"/>
        <v>-1141389.0201967466</v>
      </c>
      <c r="AU25" s="86">
        <f t="shared" si="26"/>
        <v>1171548.2478375353</v>
      </c>
      <c r="AV25" s="87">
        <f t="shared" si="52"/>
        <v>3310037.036298302</v>
      </c>
      <c r="AW25" s="85">
        <f t="shared" si="46"/>
        <v>-1151884.3536497024</v>
      </c>
      <c r="AX25" s="86">
        <f t="shared" si="27"/>
        <v>1182175.5967159346</v>
      </c>
      <c r="AY25" s="87">
        <f t="shared" si="53"/>
        <v>3340328.2793645342</v>
      </c>
      <c r="AZ25" s="85">
        <f t="shared" si="47"/>
        <v>-1162425.6281303086</v>
      </c>
      <c r="BA25" s="86">
        <f t="shared" si="28"/>
        <v>298091.16531950881</v>
      </c>
      <c r="BB25" s="87">
        <f t="shared" si="54"/>
        <v>2475993.8165537342</v>
      </c>
      <c r="BC25" s="85">
        <f t="shared" si="48"/>
        <v>-861639.46377203893</v>
      </c>
      <c r="BD25" s="86"/>
      <c r="BE25" s="87">
        <f t="shared" si="55"/>
        <v>1614354.3527816953</v>
      </c>
      <c r="BF25" s="88">
        <f>+BE25</f>
        <v>1614354.3527816953</v>
      </c>
      <c r="BG25" s="86"/>
      <c r="BH25" s="86">
        <f t="shared" si="29"/>
        <v>-15439.79305425378</v>
      </c>
      <c r="BI25" s="89">
        <f t="shared" si="30"/>
        <v>1598914.5597274415</v>
      </c>
    </row>
    <row r="26" spans="1:61" x14ac:dyDescent="0.2">
      <c r="A26" s="57" t="s">
        <v>107</v>
      </c>
      <c r="B26" s="54" t="s">
        <v>108</v>
      </c>
      <c r="C26" s="55">
        <v>4678655.6514980001</v>
      </c>
      <c r="D26" s="85">
        <f t="shared" si="31"/>
        <v>-1628160.102734759</v>
      </c>
      <c r="E26" s="86">
        <f t="shared" si="1"/>
        <v>1669078.1660714527</v>
      </c>
      <c r="F26" s="87">
        <f t="shared" si="2"/>
        <v>4719573.7148346938</v>
      </c>
      <c r="G26" s="85">
        <f t="shared" si="32"/>
        <v>-1642399.4832680642</v>
      </c>
      <c r="H26" s="86">
        <f t="shared" si="3"/>
        <v>1685551.8935101023</v>
      </c>
      <c r="I26" s="87">
        <f t="shared" si="4"/>
        <v>4762726.1250767317</v>
      </c>
      <c r="J26" s="85">
        <f t="shared" si="33"/>
        <v>-1657416.4107631308</v>
      </c>
      <c r="K26" s="86">
        <f t="shared" si="5"/>
        <v>1701842.6540671289</v>
      </c>
      <c r="L26" s="87">
        <f t="shared" si="6"/>
        <v>4807152.36838073</v>
      </c>
      <c r="M26" s="85">
        <f t="shared" si="34"/>
        <v>-1672876.6288791611</v>
      </c>
      <c r="N26" s="86">
        <f t="shared" si="7"/>
        <v>1718150.5434135259</v>
      </c>
      <c r="O26" s="87">
        <f t="shared" si="8"/>
        <v>4852426.2829150949</v>
      </c>
      <c r="P26" s="85">
        <f t="shared" si="35"/>
        <v>-1688631.8343976256</v>
      </c>
      <c r="Q26" s="86">
        <f t="shared" si="9"/>
        <v>1735897.9549857494</v>
      </c>
      <c r="R26" s="87">
        <f t="shared" si="10"/>
        <v>4899692.4035032187</v>
      </c>
      <c r="S26" s="85">
        <f t="shared" si="36"/>
        <v>-1705080.3224858637</v>
      </c>
      <c r="T26" s="86">
        <f t="shared" si="11"/>
        <v>1752460.7511017425</v>
      </c>
      <c r="U26" s="87">
        <f t="shared" si="12"/>
        <v>4947072.8321190979</v>
      </c>
      <c r="V26" s="85">
        <f t="shared" si="37"/>
        <v>-1721568.5894730159</v>
      </c>
      <c r="W26" s="86">
        <f t="shared" si="13"/>
        <v>1767745.4783419725</v>
      </c>
      <c r="X26" s="87">
        <f t="shared" si="14"/>
        <v>4993249.7209880548</v>
      </c>
      <c r="Y26" s="85">
        <f t="shared" si="38"/>
        <v>-1737638.0277315849</v>
      </c>
      <c r="Z26" s="86">
        <f t="shared" si="15"/>
        <v>1782957.4966370878</v>
      </c>
      <c r="AA26" s="87">
        <f t="shared" si="16"/>
        <v>5038569.1898935577</v>
      </c>
      <c r="AB26" s="85">
        <f t="shared" si="39"/>
        <v>-1753409.0860537428</v>
      </c>
      <c r="AC26" s="86">
        <f t="shared" si="17"/>
        <v>1797649.3017418929</v>
      </c>
      <c r="AD26" s="87">
        <f t="shared" si="18"/>
        <v>5082809.4055817071</v>
      </c>
      <c r="AE26" s="85">
        <f t="shared" si="40"/>
        <v>-1768804.5670391328</v>
      </c>
      <c r="AF26" s="86">
        <f t="shared" si="19"/>
        <v>1812806.072367792</v>
      </c>
      <c r="AG26" s="87">
        <f t="shared" si="20"/>
        <v>5126810.9109103661</v>
      </c>
      <c r="AH26" s="85">
        <f t="shared" si="41"/>
        <v>-1784116.9774349385</v>
      </c>
      <c r="AI26" s="86">
        <f t="shared" si="21"/>
        <v>1828789.3558637002</v>
      </c>
      <c r="AJ26" s="87">
        <f t="shared" si="22"/>
        <v>5171483.289339127</v>
      </c>
      <c r="AK26" s="85">
        <f t="shared" si="42"/>
        <v>-1799662.849939723</v>
      </c>
      <c r="AL26" s="86">
        <f t="shared" si="23"/>
        <v>1844732.3500422675</v>
      </c>
      <c r="AM26" s="87">
        <f t="shared" si="49"/>
        <v>5216552.7894416712</v>
      </c>
      <c r="AN26" s="85">
        <f t="shared" si="43"/>
        <v>-1815346.9197629998</v>
      </c>
      <c r="AO26" s="86">
        <f t="shared" si="24"/>
        <v>1861358.2613575975</v>
      </c>
      <c r="AP26" s="87">
        <f t="shared" si="50"/>
        <v>5262564.1310362685</v>
      </c>
      <c r="AQ26" s="85">
        <f t="shared" si="44"/>
        <v>-1831358.747996958</v>
      </c>
      <c r="AR26" s="86">
        <f t="shared" si="25"/>
        <v>1878160.9880753751</v>
      </c>
      <c r="AS26" s="87">
        <f t="shared" si="51"/>
        <v>5309366.3711146861</v>
      </c>
      <c r="AT26" s="85">
        <f t="shared" si="45"/>
        <v>-1847645.8068639415</v>
      </c>
      <c r="AU26" s="86">
        <f t="shared" si="26"/>
        <v>1896466.646650146</v>
      </c>
      <c r="AV26" s="87">
        <f t="shared" si="52"/>
        <v>5358187.2109008906</v>
      </c>
      <c r="AW26" s="85">
        <f t="shared" si="46"/>
        <v>-1864635.3332242442</v>
      </c>
      <c r="AX26" s="86">
        <f t="shared" si="27"/>
        <v>1913669.8755631682</v>
      </c>
      <c r="AY26" s="87">
        <f t="shared" si="53"/>
        <v>5407221.7532398142</v>
      </c>
      <c r="AZ26" s="85">
        <f t="shared" si="47"/>
        <v>-1881699.2275218575</v>
      </c>
      <c r="BA26" s="86">
        <f t="shared" si="28"/>
        <v>482540.90579111938</v>
      </c>
      <c r="BB26" s="87">
        <f t="shared" si="54"/>
        <v>4008063.4315090762</v>
      </c>
      <c r="BC26" s="85">
        <f t="shared" si="48"/>
        <v>-1394795.7393111084</v>
      </c>
      <c r="BD26" s="86"/>
      <c r="BE26" s="87">
        <f t="shared" si="55"/>
        <v>2613267.6921979678</v>
      </c>
      <c r="BF26" s="88">
        <f>+BE26</f>
        <v>2613267.6921979678</v>
      </c>
      <c r="BG26" s="86"/>
      <c r="BH26" s="86">
        <f t="shared" si="29"/>
        <v>-24993.467074548891</v>
      </c>
      <c r="BI26" s="89">
        <f t="shared" si="30"/>
        <v>2588274.225123419</v>
      </c>
    </row>
    <row r="27" spans="1:61" x14ac:dyDescent="0.2">
      <c r="A27" s="57" t="s">
        <v>109</v>
      </c>
      <c r="B27" s="54" t="s">
        <v>110</v>
      </c>
      <c r="C27" s="55">
        <v>725330.16139100003</v>
      </c>
      <c r="D27" s="85">
        <f t="shared" si="31"/>
        <v>-252413.02588893782</v>
      </c>
      <c r="E27" s="86">
        <f t="shared" si="1"/>
        <v>258756.53729360993</v>
      </c>
      <c r="F27" s="87">
        <f t="shared" si="2"/>
        <v>731673.6727956722</v>
      </c>
      <c r="G27" s="85">
        <f t="shared" si="32"/>
        <v>-254620.55150092067</v>
      </c>
      <c r="H27" s="86">
        <f t="shared" si="3"/>
        <v>261310.4528351312</v>
      </c>
      <c r="I27" s="87">
        <f t="shared" si="4"/>
        <v>738363.57412988273</v>
      </c>
      <c r="J27" s="85">
        <f t="shared" si="33"/>
        <v>-256948.61991521105</v>
      </c>
      <c r="K27" s="86">
        <f t="shared" si="5"/>
        <v>263836.00309233536</v>
      </c>
      <c r="L27" s="87">
        <f t="shared" si="6"/>
        <v>745250.95730700705</v>
      </c>
      <c r="M27" s="85">
        <f t="shared" si="34"/>
        <v>-259345.41150162541</v>
      </c>
      <c r="N27" s="86">
        <f t="shared" si="7"/>
        <v>266364.20881907688</v>
      </c>
      <c r="O27" s="87">
        <f t="shared" si="8"/>
        <v>752269.7546244585</v>
      </c>
      <c r="P27" s="85">
        <f t="shared" si="35"/>
        <v>-261787.9348700202</v>
      </c>
      <c r="Q27" s="86">
        <f t="shared" si="9"/>
        <v>269115.58311520226</v>
      </c>
      <c r="R27" s="87">
        <f t="shared" si="10"/>
        <v>759597.40286964062</v>
      </c>
      <c r="S27" s="85">
        <f t="shared" si="36"/>
        <v>-264337.93756488833</v>
      </c>
      <c r="T27" s="86">
        <f t="shared" si="11"/>
        <v>271683.30693904322</v>
      </c>
      <c r="U27" s="87">
        <f t="shared" si="12"/>
        <v>766942.77224379545</v>
      </c>
      <c r="V27" s="85">
        <f t="shared" si="37"/>
        <v>-266894.10716694477</v>
      </c>
      <c r="W27" s="86">
        <f t="shared" si="13"/>
        <v>274052.89224340807</v>
      </c>
      <c r="X27" s="87">
        <f t="shared" si="14"/>
        <v>774101.55732025881</v>
      </c>
      <c r="Y27" s="85">
        <f t="shared" si="38"/>
        <v>-269385.34591451508</v>
      </c>
      <c r="Z27" s="86">
        <f t="shared" si="15"/>
        <v>276411.20550836186</v>
      </c>
      <c r="AA27" s="87">
        <f t="shared" si="16"/>
        <v>781127.41691410565</v>
      </c>
      <c r="AB27" s="85">
        <f t="shared" si="39"/>
        <v>-271830.32693688525</v>
      </c>
      <c r="AC27" s="86">
        <f t="shared" si="17"/>
        <v>278688.87032525887</v>
      </c>
      <c r="AD27" s="87">
        <f t="shared" si="18"/>
        <v>787985.96030247933</v>
      </c>
      <c r="AE27" s="85">
        <f t="shared" si="40"/>
        <v>-274217.08235117822</v>
      </c>
      <c r="AF27" s="86">
        <f t="shared" si="19"/>
        <v>281038.61856559583</v>
      </c>
      <c r="AG27" s="87">
        <f t="shared" si="20"/>
        <v>794807.49651689688</v>
      </c>
      <c r="AH27" s="85">
        <f t="shared" si="41"/>
        <v>-276590.95936435804</v>
      </c>
      <c r="AI27" s="86">
        <f t="shared" si="21"/>
        <v>283516.50077390351</v>
      </c>
      <c r="AJ27" s="87">
        <f t="shared" si="22"/>
        <v>801733.03792644234</v>
      </c>
      <c r="AK27" s="85">
        <f t="shared" si="42"/>
        <v>-279001.02991726337</v>
      </c>
      <c r="AL27" s="86">
        <f t="shared" si="23"/>
        <v>285988.13694505318</v>
      </c>
      <c r="AM27" s="87">
        <f t="shared" si="49"/>
        <v>808720.14495423215</v>
      </c>
      <c r="AN27" s="85">
        <f t="shared" si="43"/>
        <v>-281432.52514656982</v>
      </c>
      <c r="AO27" s="86">
        <f t="shared" si="24"/>
        <v>288565.645493638</v>
      </c>
      <c r="AP27" s="87">
        <f t="shared" si="50"/>
        <v>815853.26530130033</v>
      </c>
      <c r="AQ27" s="85">
        <f t="shared" si="44"/>
        <v>-283914.83263448748</v>
      </c>
      <c r="AR27" s="86">
        <f t="shared" si="25"/>
        <v>291170.56566512195</v>
      </c>
      <c r="AS27" s="87">
        <f t="shared" si="51"/>
        <v>823108.99833193468</v>
      </c>
      <c r="AT27" s="85">
        <f t="shared" si="45"/>
        <v>-286439.80902012752</v>
      </c>
      <c r="AU27" s="86">
        <f t="shared" si="26"/>
        <v>294008.48477638542</v>
      </c>
      <c r="AV27" s="87">
        <f t="shared" si="52"/>
        <v>830677.67408819264</v>
      </c>
      <c r="AW27" s="85">
        <f t="shared" si="46"/>
        <v>-289073.68866735685</v>
      </c>
      <c r="AX27" s="86">
        <f t="shared" si="27"/>
        <v>296675.49464703782</v>
      </c>
      <c r="AY27" s="87">
        <f t="shared" si="53"/>
        <v>838279.48006787361</v>
      </c>
      <c r="AZ27" s="85">
        <f t="shared" si="47"/>
        <v>-291719.09754691058</v>
      </c>
      <c r="BA27" s="86">
        <f t="shared" si="28"/>
        <v>74808.128476642552</v>
      </c>
      <c r="BB27" s="87">
        <f t="shared" si="54"/>
        <v>621368.51099760551</v>
      </c>
      <c r="BC27" s="85">
        <f t="shared" si="48"/>
        <v>-216234.63961877301</v>
      </c>
      <c r="BD27" s="86"/>
      <c r="BE27" s="87">
        <f t="shared" si="55"/>
        <v>405133.8713788325</v>
      </c>
      <c r="BF27" s="88">
        <v>0</v>
      </c>
      <c r="BG27" s="86" t="s">
        <v>85</v>
      </c>
      <c r="BH27" s="86">
        <f t="shared" si="29"/>
        <v>0</v>
      </c>
      <c r="BI27" s="89">
        <f t="shared" si="30"/>
        <v>0</v>
      </c>
    </row>
    <row r="28" spans="1:61" x14ac:dyDescent="0.2">
      <c r="A28" s="57" t="s">
        <v>111</v>
      </c>
      <c r="B28" s="54" t="s">
        <v>112</v>
      </c>
      <c r="C28" s="55">
        <v>841541.74573700002</v>
      </c>
      <c r="D28" s="85">
        <f t="shared" si="31"/>
        <v>-292854.35758796369</v>
      </c>
      <c r="E28" s="86">
        <f t="shared" si="1"/>
        <v>300214.21926992212</v>
      </c>
      <c r="F28" s="87">
        <f t="shared" si="2"/>
        <v>848901.60741895845</v>
      </c>
      <c r="G28" s="85">
        <f t="shared" si="32"/>
        <v>-295415.57047576708</v>
      </c>
      <c r="H28" s="86">
        <f t="shared" si="3"/>
        <v>303177.32029298582</v>
      </c>
      <c r="I28" s="87">
        <f t="shared" si="4"/>
        <v>856663.35723617719</v>
      </c>
      <c r="J28" s="85">
        <f t="shared" si="33"/>
        <v>-298116.63939836633</v>
      </c>
      <c r="K28" s="86">
        <f t="shared" si="5"/>
        <v>306107.51137771644</v>
      </c>
      <c r="L28" s="87">
        <f t="shared" si="6"/>
        <v>864654.2292155273</v>
      </c>
      <c r="M28" s="85">
        <f t="shared" si="34"/>
        <v>-300897.44224259217</v>
      </c>
      <c r="N28" s="86">
        <f t="shared" si="7"/>
        <v>309040.78338833316</v>
      </c>
      <c r="O28" s="87">
        <f t="shared" si="8"/>
        <v>872797.57036126824</v>
      </c>
      <c r="P28" s="85">
        <f t="shared" si="35"/>
        <v>-303731.3039635779</v>
      </c>
      <c r="Q28" s="86">
        <f t="shared" si="9"/>
        <v>312232.97978603555</v>
      </c>
      <c r="R28" s="87">
        <f t="shared" si="10"/>
        <v>881299.24618372601</v>
      </c>
      <c r="S28" s="85">
        <f t="shared" si="36"/>
        <v>-306689.8652280895</v>
      </c>
      <c r="T28" s="86">
        <f t="shared" si="11"/>
        <v>315212.10143891379</v>
      </c>
      <c r="U28" s="87">
        <f t="shared" si="12"/>
        <v>889821.48239455023</v>
      </c>
      <c r="V28" s="85">
        <f t="shared" si="37"/>
        <v>-309655.5814547374</v>
      </c>
      <c r="W28" s="86">
        <f t="shared" si="13"/>
        <v>317961.33904111653</v>
      </c>
      <c r="X28" s="87">
        <f t="shared" si="14"/>
        <v>898127.23998092941</v>
      </c>
      <c r="Y28" s="85">
        <f t="shared" si="38"/>
        <v>-312545.96367827192</v>
      </c>
      <c r="Z28" s="86">
        <f t="shared" si="15"/>
        <v>320697.4986104056</v>
      </c>
      <c r="AA28" s="87">
        <f t="shared" si="16"/>
        <v>906278.77491306316</v>
      </c>
      <c r="AB28" s="85">
        <f t="shared" si="39"/>
        <v>-315382.67681579455</v>
      </c>
      <c r="AC28" s="86">
        <f t="shared" si="17"/>
        <v>323340.08832781017</v>
      </c>
      <c r="AD28" s="87">
        <f t="shared" si="18"/>
        <v>914236.18642507878</v>
      </c>
      <c r="AE28" s="85">
        <f t="shared" si="40"/>
        <v>-318151.83550366631</v>
      </c>
      <c r="AF28" s="86">
        <f t="shared" si="19"/>
        <v>326066.31059385161</v>
      </c>
      <c r="AG28" s="87">
        <f t="shared" si="20"/>
        <v>922150.66151526407</v>
      </c>
      <c r="AH28" s="85">
        <f t="shared" si="41"/>
        <v>-320906.0524274534</v>
      </c>
      <c r="AI28" s="86">
        <f t="shared" si="21"/>
        <v>328941.19630839431</v>
      </c>
      <c r="AJ28" s="87">
        <f t="shared" si="22"/>
        <v>930185.80539620493</v>
      </c>
      <c r="AK28" s="85">
        <f t="shared" si="42"/>
        <v>-323702.26177927706</v>
      </c>
      <c r="AL28" s="86">
        <f t="shared" si="23"/>
        <v>331808.83525271609</v>
      </c>
      <c r="AM28" s="87">
        <f t="shared" si="49"/>
        <v>938292.37886964402</v>
      </c>
      <c r="AN28" s="85">
        <f t="shared" si="43"/>
        <v>-326523.32844510773</v>
      </c>
      <c r="AO28" s="86">
        <f t="shared" si="24"/>
        <v>334799.30932795425</v>
      </c>
      <c r="AP28" s="87">
        <f t="shared" si="50"/>
        <v>946568.35975249042</v>
      </c>
      <c r="AQ28" s="85">
        <f t="shared" si="44"/>
        <v>-329403.34845259256</v>
      </c>
      <c r="AR28" s="86">
        <f t="shared" si="25"/>
        <v>337821.58688554558</v>
      </c>
      <c r="AS28" s="87">
        <f t="shared" si="51"/>
        <v>954986.59818544355</v>
      </c>
      <c r="AT28" s="85">
        <f t="shared" si="45"/>
        <v>-332332.8737207012</v>
      </c>
      <c r="AU28" s="86">
        <f t="shared" si="26"/>
        <v>341114.19421152951</v>
      </c>
      <c r="AV28" s="87">
        <f t="shared" si="52"/>
        <v>963767.9186762718</v>
      </c>
      <c r="AW28" s="85">
        <f t="shared" si="46"/>
        <v>-335388.75060873764</v>
      </c>
      <c r="AX28" s="86">
        <f t="shared" si="27"/>
        <v>344208.50941020041</v>
      </c>
      <c r="AY28" s="87">
        <f t="shared" si="53"/>
        <v>972587.67747773463</v>
      </c>
      <c r="AZ28" s="85">
        <f t="shared" si="47"/>
        <v>-338458.00392976112</v>
      </c>
      <c r="BA28" s="86">
        <f t="shared" si="28"/>
        <v>86793.802856372859</v>
      </c>
      <c r="BB28" s="87">
        <f t="shared" si="54"/>
        <v>720923.47640434641</v>
      </c>
      <c r="BC28" s="85">
        <f t="shared" si="48"/>
        <v>-250879.51087628832</v>
      </c>
      <c r="BD28" s="86"/>
      <c r="BE28" s="87">
        <f t="shared" si="55"/>
        <v>470043.96552805812</v>
      </c>
      <c r="BF28" s="88">
        <f>+BE28</f>
        <v>470043.96552805812</v>
      </c>
      <c r="BG28" s="86"/>
      <c r="BH28" s="86">
        <f t="shared" si="29"/>
        <v>-4495.5319392231422</v>
      </c>
      <c r="BI28" s="89">
        <f t="shared" si="30"/>
        <v>465548.433588835</v>
      </c>
    </row>
    <row r="29" spans="1:61" x14ac:dyDescent="0.2">
      <c r="A29" s="57" t="s">
        <v>113</v>
      </c>
      <c r="B29" s="54" t="s">
        <v>114</v>
      </c>
      <c r="C29" s="55">
        <v>3383263.1260799998</v>
      </c>
      <c r="D29" s="85">
        <f t="shared" si="31"/>
        <v>-1177366.8440791189</v>
      </c>
      <c r="E29" s="86">
        <f t="shared" si="1"/>
        <v>1206955.8083435262</v>
      </c>
      <c r="F29" s="87">
        <f t="shared" si="2"/>
        <v>3412852.0903444067</v>
      </c>
      <c r="G29" s="85">
        <f t="shared" si="32"/>
        <v>-1187663.7273475269</v>
      </c>
      <c r="H29" s="86">
        <f t="shared" si="3"/>
        <v>1218868.408616733</v>
      </c>
      <c r="I29" s="87">
        <f t="shared" si="4"/>
        <v>3444056.7716136128</v>
      </c>
      <c r="J29" s="85">
        <f t="shared" si="33"/>
        <v>-1198522.8759674535</v>
      </c>
      <c r="K29" s="86">
        <f t="shared" si="5"/>
        <v>1230648.700562506</v>
      </c>
      <c r="L29" s="87">
        <f t="shared" si="6"/>
        <v>3476182.5962086655</v>
      </c>
      <c r="M29" s="85">
        <f t="shared" si="34"/>
        <v>-1209702.5800895921</v>
      </c>
      <c r="N29" s="86">
        <f t="shared" si="7"/>
        <v>1242441.3788016478</v>
      </c>
      <c r="O29" s="87">
        <f t="shared" si="8"/>
        <v>3508921.3949207207</v>
      </c>
      <c r="P29" s="85">
        <f t="shared" si="35"/>
        <v>-1221095.5976238844</v>
      </c>
      <c r="Q29" s="86">
        <f t="shared" si="9"/>
        <v>1255275.014706535</v>
      </c>
      <c r="R29" s="87">
        <f t="shared" si="10"/>
        <v>3543100.8120033713</v>
      </c>
      <c r="S29" s="85">
        <f t="shared" si="36"/>
        <v>-1232989.946636487</v>
      </c>
      <c r="T29" s="86">
        <f t="shared" si="11"/>
        <v>1267252.0229623315</v>
      </c>
      <c r="U29" s="87">
        <f t="shared" si="12"/>
        <v>3577362.8883292163</v>
      </c>
      <c r="V29" s="85">
        <f t="shared" si="37"/>
        <v>-1244913.060852583</v>
      </c>
      <c r="W29" s="86">
        <f t="shared" si="13"/>
        <v>1278304.8248601379</v>
      </c>
      <c r="X29" s="87">
        <f t="shared" si="14"/>
        <v>3610754.6523367711</v>
      </c>
      <c r="Y29" s="85">
        <f t="shared" si="38"/>
        <v>-1256533.308626028</v>
      </c>
      <c r="Z29" s="86">
        <f t="shared" si="15"/>
        <v>1289305.048942592</v>
      </c>
      <c r="AA29" s="87">
        <f t="shared" si="16"/>
        <v>3643526.3926533349</v>
      </c>
      <c r="AB29" s="85">
        <f t="shared" si="39"/>
        <v>-1267937.7897537488</v>
      </c>
      <c r="AC29" s="86">
        <f t="shared" si="17"/>
        <v>1299929.0927212201</v>
      </c>
      <c r="AD29" s="87">
        <f t="shared" si="18"/>
        <v>3675517.695620806</v>
      </c>
      <c r="AE29" s="85">
        <f t="shared" si="40"/>
        <v>-1279070.6806963552</v>
      </c>
      <c r="AF29" s="86">
        <f t="shared" si="19"/>
        <v>1310889.36571174</v>
      </c>
      <c r="AG29" s="87">
        <f t="shared" si="20"/>
        <v>3707336.380636191</v>
      </c>
      <c r="AH29" s="85">
        <f t="shared" si="41"/>
        <v>-1290143.5010367339</v>
      </c>
      <c r="AI29" s="86">
        <f t="shared" si="21"/>
        <v>1322447.3126335393</v>
      </c>
      <c r="AJ29" s="87">
        <f t="shared" si="22"/>
        <v>3739640.1922329962</v>
      </c>
      <c r="AK29" s="85">
        <f t="shared" si="42"/>
        <v>-1301385.1441765402</v>
      </c>
      <c r="AL29" s="86">
        <f t="shared" si="23"/>
        <v>1333976.125254401</v>
      </c>
      <c r="AM29" s="87">
        <f t="shared" si="49"/>
        <v>3772231.1733108573</v>
      </c>
      <c r="AN29" s="85">
        <f t="shared" si="43"/>
        <v>-1312726.7215552831</v>
      </c>
      <c r="AO29" s="86">
        <f t="shared" si="24"/>
        <v>1345998.7738271002</v>
      </c>
      <c r="AP29" s="87">
        <f t="shared" si="50"/>
        <v>3805503.2255826741</v>
      </c>
      <c r="AQ29" s="85">
        <f t="shared" si="44"/>
        <v>-1324305.3099533697</v>
      </c>
      <c r="AR29" s="86">
        <f t="shared" si="25"/>
        <v>1358149.2824253668</v>
      </c>
      <c r="AS29" s="87">
        <f t="shared" si="51"/>
        <v>3839347.1980546713</v>
      </c>
      <c r="AT29" s="85">
        <f t="shared" si="45"/>
        <v>-1336082.9251064139</v>
      </c>
      <c r="AU29" s="86">
        <f t="shared" si="26"/>
        <v>1371386.6019179444</v>
      </c>
      <c r="AV29" s="87">
        <f t="shared" si="52"/>
        <v>3874650.874866202</v>
      </c>
      <c r="AW29" s="85">
        <f t="shared" si="46"/>
        <v>-1348368.5136057455</v>
      </c>
      <c r="AX29" s="86">
        <f t="shared" si="27"/>
        <v>1383826.7245442602</v>
      </c>
      <c r="AY29" s="87">
        <f t="shared" si="53"/>
        <v>3910109.0858047167</v>
      </c>
      <c r="AZ29" s="85">
        <f t="shared" si="47"/>
        <v>-1360707.879582799</v>
      </c>
      <c r="BA29" s="86">
        <f t="shared" si="28"/>
        <v>348938.4504853714</v>
      </c>
      <c r="BB29" s="87">
        <f t="shared" si="54"/>
        <v>2898339.6567072892</v>
      </c>
      <c r="BC29" s="85">
        <f t="shared" si="48"/>
        <v>-1008614.7271201422</v>
      </c>
      <c r="BD29" s="86"/>
      <c r="BE29" s="87">
        <f t="shared" si="55"/>
        <v>1889724.929587147</v>
      </c>
      <c r="BF29" s="88">
        <v>0</v>
      </c>
      <c r="BG29" s="86" t="s">
        <v>85</v>
      </c>
      <c r="BH29" s="86">
        <f t="shared" si="29"/>
        <v>0</v>
      </c>
      <c r="BI29" s="89">
        <f t="shared" si="30"/>
        <v>0</v>
      </c>
    </row>
    <row r="30" spans="1:61" x14ac:dyDescent="0.2">
      <c r="A30" s="57" t="s">
        <v>115</v>
      </c>
      <c r="B30" s="54" t="s">
        <v>116</v>
      </c>
      <c r="C30" s="90">
        <v>14041699.151451999</v>
      </c>
      <c r="D30" s="85">
        <f t="shared" si="31"/>
        <v>-4886475.0979651017</v>
      </c>
      <c r="E30" s="86">
        <f t="shared" si="1"/>
        <v>5009279.4199822498</v>
      </c>
      <c r="F30" s="87">
        <f t="shared" si="2"/>
        <v>14164503.473469149</v>
      </c>
      <c r="G30" s="85">
        <f t="shared" si="32"/>
        <v>-4929210.6853742106</v>
      </c>
      <c r="H30" s="86">
        <f t="shared" si="3"/>
        <v>5058720.7855853103</v>
      </c>
      <c r="I30" s="87">
        <f t="shared" si="4"/>
        <v>14294013.573680248</v>
      </c>
      <c r="J30" s="85">
        <f t="shared" si="33"/>
        <v>-4974279.8663038602</v>
      </c>
      <c r="K30" s="86">
        <f t="shared" si="5"/>
        <v>5107613.0263760742</v>
      </c>
      <c r="L30" s="87">
        <f t="shared" si="6"/>
        <v>14427346.733752461</v>
      </c>
      <c r="M30" s="85">
        <f t="shared" si="34"/>
        <v>-5020679.4622073583</v>
      </c>
      <c r="N30" s="86">
        <f t="shared" si="7"/>
        <v>5156556.6745208055</v>
      </c>
      <c r="O30" s="87">
        <f t="shared" si="8"/>
        <v>14563223.946065908</v>
      </c>
      <c r="P30" s="85">
        <f t="shared" si="35"/>
        <v>-5067964.3817309281</v>
      </c>
      <c r="Q30" s="86"/>
      <c r="R30" s="87">
        <f t="shared" si="10"/>
        <v>9495259.5643349811</v>
      </c>
      <c r="S30" s="85">
        <f t="shared" si="36"/>
        <v>-3304325.844713741</v>
      </c>
      <c r="T30" s="86">
        <f t="shared" si="11"/>
        <v>3396145.785829952</v>
      </c>
      <c r="U30" s="87">
        <f t="shared" si="12"/>
        <v>9587079.5054511912</v>
      </c>
      <c r="V30" s="85">
        <f t="shared" si="37"/>
        <v>-3336278.9474630323</v>
      </c>
      <c r="W30" s="86">
        <f t="shared" si="13"/>
        <v>3425766.5131254601</v>
      </c>
      <c r="X30" s="87">
        <f t="shared" si="14"/>
        <v>9676567.07111362</v>
      </c>
      <c r="Y30" s="85">
        <f t="shared" si="38"/>
        <v>-3367420.3895684741</v>
      </c>
      <c r="Z30" s="86">
        <f t="shared" si="15"/>
        <v>3455246.3355947766</v>
      </c>
      <c r="AA30" s="87">
        <f t="shared" si="16"/>
        <v>9764393.0171399228</v>
      </c>
      <c r="AB30" s="85">
        <f t="shared" si="39"/>
        <v>-3397983.5923250564</v>
      </c>
      <c r="AC30" s="86">
        <f t="shared" si="17"/>
        <v>3483718.0214579552</v>
      </c>
      <c r="AD30" s="87">
        <f t="shared" si="18"/>
        <v>9850127.4462728221</v>
      </c>
      <c r="AE30" s="85">
        <f t="shared" si="40"/>
        <v>-3427818.9525957429</v>
      </c>
      <c r="AF30" s="86">
        <f t="shared" si="19"/>
        <v>3513090.7778267227</v>
      </c>
      <c r="AG30" s="87">
        <f t="shared" si="20"/>
        <v>9935399.2715038024</v>
      </c>
      <c r="AH30" s="85">
        <f t="shared" si="41"/>
        <v>-3457493.3279013932</v>
      </c>
      <c r="AI30" s="86">
        <f t="shared" si="21"/>
        <v>3544065.258056439</v>
      </c>
      <c r="AJ30" s="87">
        <f t="shared" si="22"/>
        <v>10021971.201658849</v>
      </c>
      <c r="AK30" s="85">
        <f t="shared" si="42"/>
        <v>-3487620.1363682775</v>
      </c>
      <c r="AL30" s="86">
        <f t="shared" si="23"/>
        <v>3574961.6604203805</v>
      </c>
      <c r="AM30" s="87">
        <f t="shared" si="49"/>
        <v>10109312.725710951</v>
      </c>
      <c r="AN30" s="85">
        <f t="shared" si="43"/>
        <v>-3518014.7615269278</v>
      </c>
      <c r="AO30" s="86">
        <f t="shared" si="24"/>
        <v>3607181.5082050697</v>
      </c>
      <c r="AP30" s="87">
        <f t="shared" si="50"/>
        <v>10198479.472389093</v>
      </c>
      <c r="AQ30" s="85">
        <f t="shared" si="44"/>
        <v>-3549044.5594530744</v>
      </c>
      <c r="AR30" s="86">
        <f t="shared" si="25"/>
        <v>3639744.0118144415</v>
      </c>
      <c r="AS30" s="87">
        <f t="shared" si="51"/>
        <v>10289178.92475046</v>
      </c>
      <c r="AT30" s="85">
        <f t="shared" si="45"/>
        <v>-3580607.7350048781</v>
      </c>
      <c r="AU30" s="86">
        <f t="shared" si="26"/>
        <v>3675219.0917478814</v>
      </c>
      <c r="AV30" s="87">
        <f t="shared" si="52"/>
        <v>10383790.281493464</v>
      </c>
      <c r="AW30" s="85">
        <f t="shared" si="46"/>
        <v>-3613532.2431945852</v>
      </c>
      <c r="AX30" s="86">
        <f t="shared" si="27"/>
        <v>3708557.7404673449</v>
      </c>
      <c r="AY30" s="87">
        <f t="shared" si="53"/>
        <v>10478815.778766224</v>
      </c>
      <c r="AZ30" s="85">
        <f t="shared" si="47"/>
        <v>-3646600.8712207791</v>
      </c>
      <c r="BA30" s="86">
        <f t="shared" si="28"/>
        <v>935130.36606543453</v>
      </c>
      <c r="BB30" s="87">
        <f t="shared" si="54"/>
        <v>7767345.2736108797</v>
      </c>
      <c r="BC30" s="85">
        <f t="shared" si="48"/>
        <v>-2703016.126995693</v>
      </c>
      <c r="BD30" s="86"/>
      <c r="BE30" s="87">
        <f t="shared" si="55"/>
        <v>5064329.1466151867</v>
      </c>
      <c r="BF30" s="88">
        <f>+BE30</f>
        <v>5064329.1466151867</v>
      </c>
      <c r="BG30" s="86"/>
      <c r="BH30" s="86">
        <f t="shared" si="29"/>
        <v>-48435.58283695962</v>
      </c>
      <c r="BI30" s="89">
        <f t="shared" si="30"/>
        <v>5015893.5637782272</v>
      </c>
    </row>
    <row r="31" spans="1:61" x14ac:dyDescent="0.2">
      <c r="C31" s="91">
        <v>75007100.806873992</v>
      </c>
      <c r="D31" s="85"/>
      <c r="E31" s="86"/>
      <c r="F31" s="87">
        <f>SUM(F13:F30)</f>
        <v>75663089.520327359</v>
      </c>
      <c r="G31" s="85"/>
      <c r="H31" s="86"/>
      <c r="I31" s="87">
        <f>SUM(I13:I30)</f>
        <v>76354898.754898354</v>
      </c>
      <c r="J31" s="85"/>
      <c r="K31" s="86"/>
      <c r="L31" s="87">
        <f>SUM(L13:L30)</f>
        <v>77067129.779831082</v>
      </c>
      <c r="M31" s="85"/>
      <c r="N31" s="86"/>
      <c r="O31" s="87">
        <f>SUM(O13:O30)</f>
        <v>77792950.469437435</v>
      </c>
      <c r="P31" s="85"/>
      <c r="Q31" s="86"/>
      <c r="R31" s="87">
        <f>SUM(R13:R30)</f>
        <v>73340889.082282722</v>
      </c>
      <c r="S31" s="85"/>
      <c r="T31" s="86"/>
      <c r="U31" s="87">
        <f>SUM(U13:U30)</f>
        <v>74050101.513108715</v>
      </c>
      <c r="V31" s="85"/>
      <c r="W31" s="86"/>
      <c r="X31" s="87">
        <f>SUM(X13:X30)</f>
        <v>74741298.797714084</v>
      </c>
      <c r="Y31" s="85"/>
      <c r="Z31" s="86"/>
      <c r="AA31" s="87">
        <f>SUM(AA13:AA30)</f>
        <v>75419661.819011107</v>
      </c>
      <c r="AB31" s="85"/>
      <c r="AC31" s="86"/>
      <c r="AD31" s="87">
        <f>SUM(AD13:AD30)</f>
        <v>76081870.073031515</v>
      </c>
      <c r="AE31" s="85"/>
      <c r="AF31" s="86"/>
      <c r="AG31" s="87">
        <f>SUM(AG13:AG30)</f>
        <v>76740505.198668256</v>
      </c>
      <c r="AH31" s="85"/>
      <c r="AI31" s="86"/>
      <c r="AJ31" s="87">
        <f>SUM(AJ13:AJ30)</f>
        <v>77409182.26685378</v>
      </c>
      <c r="AK31" s="85"/>
      <c r="AL31" s="86"/>
      <c r="AM31" s="87">
        <f>SUM(AM13:AM30)</f>
        <v>78083803.638116062</v>
      </c>
      <c r="AN31" s="85"/>
      <c r="AO31" s="86"/>
      <c r="AP31" s="87">
        <f>SUM(AP13:AP30)</f>
        <v>78772522.93363829</v>
      </c>
      <c r="AQ31" s="85"/>
      <c r="AR31" s="86"/>
      <c r="AS31" s="87">
        <f>SUM(AS13:AS30)</f>
        <v>79473080.767827913</v>
      </c>
      <c r="AT31" s="85"/>
      <c r="AU31" s="86"/>
      <c r="AV31" s="87">
        <f>SUM(AV13:AV30)</f>
        <v>80203853.947202176</v>
      </c>
      <c r="AW31" s="85"/>
      <c r="AX31" s="86"/>
      <c r="AY31" s="87">
        <f>SUM(AY13:AY30)</f>
        <v>80937825.926404029</v>
      </c>
      <c r="AZ31" s="85"/>
      <c r="BA31" s="86"/>
      <c r="BB31" s="87">
        <f>SUM(BB13:BB30)</f>
        <v>59994569.323349081</v>
      </c>
      <c r="BC31" s="85"/>
      <c r="BD31" s="86"/>
      <c r="BE31" s="87">
        <f>SUM(BE13:BE30)</f>
        <v>39116613.895755999</v>
      </c>
      <c r="BF31" s="88">
        <f>SUM(BF13:BF30)</f>
        <v>34007880.61255686</v>
      </c>
      <c r="BG31" s="86"/>
      <c r="BH31" s="86">
        <f>SUM(BH13:BH30)</f>
        <v>-325253.64581009781</v>
      </c>
      <c r="BI31" s="89">
        <f>SUM(BI13:BI30)</f>
        <v>33682626.966746762</v>
      </c>
    </row>
    <row r="32" spans="1:61" ht="10.8" thickBot="1" x14ac:dyDescent="0.25">
      <c r="D32" s="92"/>
      <c r="E32" s="93"/>
      <c r="F32" s="94"/>
      <c r="G32" s="92"/>
      <c r="H32" s="93"/>
      <c r="I32" s="94"/>
      <c r="J32" s="92"/>
      <c r="K32" s="93"/>
      <c r="L32" s="94"/>
      <c r="M32" s="92"/>
      <c r="N32" s="93"/>
      <c r="O32" s="94"/>
      <c r="P32" s="92"/>
      <c r="Q32" s="93"/>
      <c r="R32" s="94"/>
      <c r="S32" s="92"/>
      <c r="T32" s="93"/>
      <c r="U32" s="94"/>
      <c r="V32" s="92"/>
      <c r="W32" s="93"/>
      <c r="X32" s="94"/>
      <c r="Y32" s="92"/>
      <c r="Z32" s="93"/>
      <c r="AA32" s="94"/>
      <c r="AB32" s="92"/>
      <c r="AC32" s="93"/>
      <c r="AD32" s="94"/>
      <c r="AE32" s="92"/>
      <c r="AF32" s="93"/>
      <c r="AG32" s="94"/>
      <c r="AH32" s="92"/>
      <c r="AI32" s="93"/>
      <c r="AJ32" s="94"/>
      <c r="AK32" s="92"/>
      <c r="AL32" s="93"/>
      <c r="AM32" s="94"/>
      <c r="AN32" s="92"/>
      <c r="AO32" s="93"/>
      <c r="AP32" s="93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6"/>
      <c r="BG32" s="97"/>
      <c r="BH32" s="97"/>
      <c r="BI32" s="98"/>
    </row>
    <row r="33" spans="1:61" ht="10.8" thickTop="1" x14ac:dyDescent="0.2">
      <c r="BI33" s="99"/>
    </row>
    <row r="34" spans="1:61" x14ac:dyDescent="0.2">
      <c r="A34" s="57" t="s">
        <v>126</v>
      </c>
    </row>
    <row r="35" spans="1:61" x14ac:dyDescent="0.2">
      <c r="A35" s="57">
        <v>0</v>
      </c>
    </row>
    <row r="36" spans="1:61" ht="13.2" x14ac:dyDescent="0.25">
      <c r="C36" s="100"/>
      <c r="D36" s="101"/>
      <c r="E36" s="101"/>
      <c r="F36" s="102"/>
    </row>
    <row r="37" spans="1:61" ht="13.2" x14ac:dyDescent="0.25">
      <c r="C37" s="103"/>
      <c r="D37" s="95"/>
      <c r="E37" s="104"/>
      <c r="F37" s="105"/>
    </row>
    <row r="38" spans="1:61" ht="13.2" x14ac:dyDescent="0.25">
      <c r="C38" s="103"/>
      <c r="D38" s="95"/>
      <c r="E38" s="105"/>
      <c r="F38" s="105"/>
    </row>
    <row r="39" spans="1:61" ht="13.2" x14ac:dyDescent="0.25">
      <c r="C39" s="103"/>
      <c r="D39" s="95"/>
      <c r="E39" s="105"/>
      <c r="F39" s="105"/>
    </row>
    <row r="40" spans="1:61" ht="13.2" x14ac:dyDescent="0.25">
      <c r="C40" s="103"/>
      <c r="D40" s="95"/>
      <c r="E40" s="105"/>
      <c r="F40" s="105"/>
    </row>
    <row r="41" spans="1:61" ht="13.2" x14ac:dyDescent="0.25">
      <c r="C41" s="103"/>
      <c r="D41" s="95"/>
      <c r="E41" s="105"/>
      <c r="F41" s="105"/>
    </row>
    <row r="42" spans="1:61" ht="13.2" x14ac:dyDescent="0.25">
      <c r="C42" s="103"/>
      <c r="D42" s="95"/>
      <c r="E42" s="105"/>
      <c r="F42" s="105"/>
    </row>
    <row r="43" spans="1:61" ht="13.2" x14ac:dyDescent="0.25">
      <c r="C43" s="103"/>
      <c r="D43" s="95"/>
      <c r="E43" s="105"/>
      <c r="F43" s="105"/>
    </row>
    <row r="44" spans="1:61" ht="13.2" x14ac:dyDescent="0.25">
      <c r="C44" s="103"/>
      <c r="D44" s="95"/>
      <c r="E44" s="105"/>
      <c r="F44" s="105"/>
    </row>
    <row r="45" spans="1:61" ht="13.2" x14ac:dyDescent="0.25">
      <c r="C45" s="103"/>
      <c r="D45" s="95"/>
      <c r="E45" s="105"/>
      <c r="F45" s="105"/>
    </row>
    <row r="46" spans="1:61" ht="13.2" x14ac:dyDescent="0.25">
      <c r="C46" s="103"/>
      <c r="D46" s="95"/>
      <c r="E46" s="105"/>
      <c r="F46" s="105"/>
    </row>
    <row r="47" spans="1:61" ht="13.2" x14ac:dyDescent="0.25">
      <c r="C47" s="103"/>
      <c r="D47" s="95"/>
      <c r="E47" s="105"/>
      <c r="F47" s="105"/>
    </row>
    <row r="48" spans="1:61" ht="13.2" x14ac:dyDescent="0.25">
      <c r="C48" s="103"/>
      <c r="D48" s="95"/>
      <c r="E48" s="105"/>
      <c r="F48" s="105"/>
    </row>
    <row r="49" spans="3:6" ht="13.2" x14ac:dyDescent="0.25">
      <c r="C49" s="103"/>
      <c r="D49" s="95"/>
      <c r="E49" s="105"/>
      <c r="F49" s="105"/>
    </row>
    <row r="50" spans="3:6" ht="13.2" x14ac:dyDescent="0.25">
      <c r="C50" s="103"/>
      <c r="D50" s="95"/>
      <c r="E50" s="105"/>
      <c r="F50" s="105"/>
    </row>
    <row r="51" spans="3:6" ht="13.2" x14ac:dyDescent="0.25">
      <c r="C51" s="103"/>
      <c r="D51" s="95"/>
      <c r="E51" s="105"/>
      <c r="F51" s="105"/>
    </row>
    <row r="52" spans="3:6" ht="13.2" x14ac:dyDescent="0.25">
      <c r="C52" s="103"/>
      <c r="D52" s="95"/>
      <c r="E52" s="105"/>
      <c r="F52" s="105"/>
    </row>
    <row r="53" spans="3:6" ht="13.2" x14ac:dyDescent="0.25">
      <c r="C53" s="103"/>
      <c r="D53" s="95"/>
      <c r="E53" s="105"/>
      <c r="F53" s="105"/>
    </row>
    <row r="54" spans="3:6" ht="13.2" x14ac:dyDescent="0.25">
      <c r="C54" s="103"/>
      <c r="D54" s="95"/>
      <c r="E54" s="105"/>
      <c r="F54" s="105"/>
    </row>
    <row r="55" spans="3:6" ht="13.2" x14ac:dyDescent="0.25">
      <c r="C55" s="103"/>
      <c r="D55" s="95"/>
      <c r="E55" s="105"/>
      <c r="F55" s="105"/>
    </row>
    <row r="56" spans="3:6" ht="13.2" x14ac:dyDescent="0.25">
      <c r="C56" s="103"/>
      <c r="D56" s="95"/>
      <c r="E56" s="105"/>
      <c r="F56" s="105"/>
    </row>
    <row r="57" spans="3:6" ht="13.2" x14ac:dyDescent="0.25">
      <c r="C57" s="103"/>
      <c r="D57" s="95"/>
      <c r="E57" s="105"/>
      <c r="F57" s="105"/>
    </row>
    <row r="58" spans="3:6" ht="13.2" x14ac:dyDescent="0.25">
      <c r="C58" s="103"/>
      <c r="D58" s="95"/>
      <c r="E58" s="105"/>
      <c r="F58" s="105"/>
    </row>
    <row r="59" spans="3:6" ht="13.2" x14ac:dyDescent="0.25">
      <c r="C59" s="103"/>
      <c r="D59" s="95"/>
      <c r="E59" s="105"/>
      <c r="F59" s="105"/>
    </row>
    <row r="60" spans="3:6" ht="13.2" x14ac:dyDescent="0.25">
      <c r="C60" s="103"/>
      <c r="D60" s="95"/>
      <c r="E60" s="105"/>
      <c r="F60" s="105"/>
    </row>
    <row r="61" spans="3:6" ht="13.2" x14ac:dyDescent="0.25">
      <c r="C61" s="103"/>
      <c r="D61" s="95"/>
      <c r="E61" s="105"/>
      <c r="F61" s="105"/>
    </row>
    <row r="62" spans="3:6" ht="13.2" x14ac:dyDescent="0.25">
      <c r="C62" s="103"/>
      <c r="D62" s="95"/>
      <c r="E62" s="105"/>
      <c r="F62" s="105"/>
    </row>
    <row r="63" spans="3:6" ht="13.2" x14ac:dyDescent="0.25">
      <c r="C63" s="86"/>
      <c r="D63" s="95"/>
      <c r="E63" s="106"/>
      <c r="F63" s="95"/>
    </row>
    <row r="64" spans="3:6" ht="13.2" x14ac:dyDescent="0.25">
      <c r="C64" s="86"/>
      <c r="D64" s="95"/>
      <c r="E64" s="106"/>
      <c r="F64" s="95"/>
    </row>
    <row r="65" spans="3:6" ht="13.2" x14ac:dyDescent="0.25">
      <c r="C65" s="86"/>
      <c r="D65" s="106"/>
      <c r="E65" s="95"/>
      <c r="F65" s="95"/>
    </row>
    <row r="66" spans="3:6" ht="13.2" x14ac:dyDescent="0.25">
      <c r="C66" s="86"/>
      <c r="D66" s="106"/>
      <c r="E66" s="95"/>
      <c r="F66" s="95"/>
    </row>
    <row r="67" spans="3:6" ht="13.2" x14ac:dyDescent="0.25">
      <c r="C67" s="86"/>
      <c r="D67" s="106"/>
      <c r="E67" s="95"/>
      <c r="F67" s="95"/>
    </row>
    <row r="68" spans="3:6" ht="13.2" x14ac:dyDescent="0.25">
      <c r="C68" s="86"/>
      <c r="D68" s="106"/>
      <c r="E68" s="95"/>
      <c r="F68" s="95"/>
    </row>
    <row r="69" spans="3:6" ht="13.2" x14ac:dyDescent="0.25">
      <c r="C69" s="86"/>
      <c r="D69" s="106"/>
      <c r="E69" s="95"/>
      <c r="F69" s="95"/>
    </row>
    <row r="70" spans="3:6" ht="13.2" x14ac:dyDescent="0.25">
      <c r="C70" s="86"/>
      <c r="D70" s="106"/>
      <c r="E70" s="95"/>
      <c r="F70" s="95"/>
    </row>
    <row r="71" spans="3:6" ht="13.2" x14ac:dyDescent="0.25">
      <c r="C71" s="86"/>
      <c r="D71" s="106"/>
      <c r="E71" s="95"/>
      <c r="F71" s="95"/>
    </row>
    <row r="72" spans="3:6" ht="13.2" x14ac:dyDescent="0.25">
      <c r="C72" s="86"/>
      <c r="D72" s="106"/>
      <c r="E72" s="95"/>
      <c r="F72" s="95"/>
    </row>
    <row r="73" spans="3:6" x14ac:dyDescent="0.2">
      <c r="C73" s="86"/>
      <c r="D73" s="95"/>
      <c r="E73" s="95"/>
      <c r="F73" s="95"/>
    </row>
    <row r="74" spans="3:6" x14ac:dyDescent="0.2">
      <c r="C74" s="86"/>
      <c r="D74" s="95"/>
      <c r="E74" s="95"/>
      <c r="F74" s="95"/>
    </row>
    <row r="75" spans="3:6" x14ac:dyDescent="0.2">
      <c r="C75" s="86"/>
      <c r="D75" s="95"/>
      <c r="E75" s="95"/>
      <c r="F75" s="95"/>
    </row>
    <row r="76" spans="3:6" x14ac:dyDescent="0.2">
      <c r="C76" s="86"/>
      <c r="D76" s="95"/>
      <c r="E76" s="95"/>
      <c r="F76" s="95"/>
    </row>
    <row r="77" spans="3:6" x14ac:dyDescent="0.2">
      <c r="C77" s="86"/>
      <c r="D77" s="95"/>
      <c r="E77" s="95"/>
      <c r="F77" s="95"/>
    </row>
    <row r="78" spans="3:6" x14ac:dyDescent="0.2">
      <c r="C78" s="86"/>
      <c r="D78" s="95"/>
      <c r="E78" s="95"/>
      <c r="F78" s="95"/>
    </row>
    <row r="79" spans="3:6" x14ac:dyDescent="0.2">
      <c r="C79" s="86"/>
      <c r="D79" s="95"/>
      <c r="E79" s="95"/>
      <c r="F79" s="95"/>
    </row>
    <row r="80" spans="3:6" x14ac:dyDescent="0.2">
      <c r="C80" s="86"/>
      <c r="D80" s="95"/>
      <c r="E80" s="95"/>
      <c r="F80" s="95"/>
    </row>
    <row r="81" spans="3:6" x14ac:dyDescent="0.2">
      <c r="C81" s="86"/>
      <c r="D81" s="95"/>
      <c r="E81" s="95"/>
      <c r="F81" s="95"/>
    </row>
    <row r="82" spans="3:6" x14ac:dyDescent="0.2">
      <c r="C82" s="86"/>
      <c r="D82" s="95"/>
      <c r="E82" s="95"/>
      <c r="F82" s="95"/>
    </row>
    <row r="83" spans="3:6" x14ac:dyDescent="0.2">
      <c r="C83" s="86"/>
      <c r="D83" s="95"/>
      <c r="E83" s="95"/>
      <c r="F83" s="95"/>
    </row>
    <row r="84" spans="3:6" x14ac:dyDescent="0.2">
      <c r="C84" s="86"/>
      <c r="D84" s="95"/>
      <c r="E84" s="95"/>
      <c r="F84" s="95"/>
    </row>
    <row r="85" spans="3:6" x14ac:dyDescent="0.2">
      <c r="C85" s="86"/>
      <c r="D85" s="95"/>
      <c r="E85" s="95"/>
      <c r="F85" s="95"/>
    </row>
    <row r="86" spans="3:6" x14ac:dyDescent="0.2">
      <c r="C86" s="86"/>
      <c r="D86" s="95"/>
      <c r="E86" s="95"/>
      <c r="F86" s="95"/>
    </row>
    <row r="87" spans="3:6" x14ac:dyDescent="0.2">
      <c r="C87" s="86"/>
      <c r="D87" s="95"/>
      <c r="E87" s="95"/>
      <c r="F87" s="95"/>
    </row>
    <row r="88" spans="3:6" x14ac:dyDescent="0.2">
      <c r="C88" s="86"/>
      <c r="D88" s="95"/>
      <c r="E88" s="95"/>
      <c r="F88" s="95"/>
    </row>
    <row r="89" spans="3:6" x14ac:dyDescent="0.2">
      <c r="C89" s="86"/>
      <c r="D89" s="95"/>
      <c r="E89" s="95"/>
      <c r="F89" s="95"/>
    </row>
    <row r="90" spans="3:6" x14ac:dyDescent="0.2">
      <c r="C90" s="86"/>
      <c r="D90" s="95"/>
      <c r="E90" s="95"/>
      <c r="F90" s="95"/>
    </row>
    <row r="91" spans="3:6" x14ac:dyDescent="0.2">
      <c r="C91" s="86"/>
      <c r="D91" s="95"/>
      <c r="E91" s="95"/>
      <c r="F91" s="95"/>
    </row>
    <row r="92" spans="3:6" x14ac:dyDescent="0.2">
      <c r="C92" s="86"/>
      <c r="D92" s="95"/>
      <c r="E92" s="95"/>
      <c r="F92" s="95"/>
    </row>
    <row r="93" spans="3:6" x14ac:dyDescent="0.2">
      <c r="C93" s="86"/>
      <c r="D93" s="95"/>
      <c r="E93" s="95"/>
      <c r="F93" s="95"/>
    </row>
  </sheetData>
  <pageMargins left="0.5" right="0.5" top="1" bottom="1" header="0.5" footer="0.5"/>
  <pageSetup paperSize="5" scale="65" orientation="landscape" cellComments="asDisplayed" r:id="rId1"/>
  <headerFooter alignWithMargins="0"/>
  <colBreaks count="3" manualBreakCount="3">
    <brk id="21" max="1048575" man="1"/>
    <brk id="30" max="1048575" man="1"/>
    <brk id="3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A2" sqref="A1:A2"/>
    </sheetView>
  </sheetViews>
  <sheetFormatPr defaultRowHeight="13.2" x14ac:dyDescent="0.25"/>
  <cols>
    <col min="1" max="1" width="11.44140625" customWidth="1"/>
    <col min="17" max="17" width="10.6640625" bestFit="1" customWidth="1"/>
  </cols>
  <sheetData>
    <row r="1" spans="1:2" x14ac:dyDescent="0.25">
      <c r="A1" s="12" t="s">
        <v>131</v>
      </c>
    </row>
    <row r="2" spans="1:2" x14ac:dyDescent="0.25">
      <c r="A2" s="12" t="s">
        <v>128</v>
      </c>
    </row>
    <row r="4" spans="1:2" x14ac:dyDescent="0.25">
      <c r="B4" s="12" t="s">
        <v>117</v>
      </c>
    </row>
    <row r="26" spans="15:17" ht="13.8" x14ac:dyDescent="0.3">
      <c r="O26" s="107" t="s">
        <v>118</v>
      </c>
    </row>
    <row r="27" spans="15:17" ht="13.8" x14ac:dyDescent="0.3">
      <c r="O27" s="108" t="s">
        <v>119</v>
      </c>
      <c r="P27" s="109"/>
      <c r="Q27" s="110">
        <v>48679</v>
      </c>
    </row>
    <row r="28" spans="15:17" ht="13.8" x14ac:dyDescent="0.3">
      <c r="O28" s="108" t="s">
        <v>120</v>
      </c>
      <c r="P28" s="109"/>
      <c r="Q28" s="111">
        <v>42735</v>
      </c>
    </row>
    <row r="29" spans="15:17" ht="13.8" x14ac:dyDescent="0.3">
      <c r="O29" s="108" t="s">
        <v>121</v>
      </c>
      <c r="P29" s="109"/>
      <c r="Q29" s="112">
        <f>(YEAR(Q27)-YEAR(Q28))*12+(MONTH(Q27)-MONTH(Q28))-0.5</f>
        <v>195.5</v>
      </c>
    </row>
    <row r="38" spans="3:3" x14ac:dyDescent="0.25">
      <c r="C38" s="12" t="s">
        <v>122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D92F5F-E45A-4513-B903-946432320333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CC515DF-41A7-462B-849C-028333260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C7E2AD-5BDC-4E37-8CC4-30AE5F57FA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EOL M&amp;S Accrual PTN</vt:lpstr>
      <vt:lpstr>228.414</vt:lpstr>
      <vt:lpstr>Turkey Point</vt:lpstr>
      <vt:lpstr>Additional Support</vt:lpstr>
      <vt:lpstr>'EOL M&amp;S Accrual PTN'!Print_Area</vt:lpstr>
      <vt:lpstr>'228.414'!Print_Titles</vt:lpstr>
      <vt:lpstr>'Turkey Point'!Print_Titles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Zabala, Jon-Paul</dc:creator>
  <cp:lastModifiedBy>FPL_User</cp:lastModifiedBy>
  <cp:lastPrinted>2011-08-24T20:11:36Z</cp:lastPrinted>
  <dcterms:created xsi:type="dcterms:W3CDTF">1996-10-14T23:33:28Z</dcterms:created>
  <dcterms:modified xsi:type="dcterms:W3CDTF">2016-04-13T15:58:40Z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